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nga\Documents\Ungulate paper\Analysis\data\raw data\"/>
    </mc:Choice>
  </mc:AlternateContent>
  <bookViews>
    <workbookView xWindow="-7200" yWindow="-220" windowWidth="16610" windowHeight="9370" tabRatio="500" activeTab="17"/>
  </bookViews>
  <sheets>
    <sheet name="ANAO NORTH" sheetId="6" r:id="rId1"/>
    <sheet name="ANAO NORTH 2" sheetId="12" r:id="rId2"/>
    <sheet name="ANAO SOUTH" sheetId="4" r:id="rId3"/>
    <sheet name="ANAO SOUTH 2" sheetId="9" r:id="rId4"/>
    <sheet name="GW" sheetId="17" r:id="rId5"/>
    <sheet name="GW 2" sheetId="18" r:id="rId6"/>
    <sheet name="NBLAS" sheetId="8" r:id="rId7"/>
    <sheet name="NBLAS 2" sheetId="10" r:id="rId8"/>
    <sheet name="RACETRACK" sheetId="3" r:id="rId9"/>
    <sheet name="RACETRACK2" sheetId="5" r:id="rId10"/>
    <sheet name="RITD GATE" sheetId="2" r:id="rId11"/>
    <sheet name="RITD GATE 2" sheetId="14" r:id="rId12"/>
    <sheet name="RITD GRID" sheetId="1" r:id="rId13"/>
    <sheet name="RITD GRID 2" sheetId="11" r:id="rId14"/>
    <sheet name="SBLAS" sheetId="7" r:id="rId15"/>
    <sheet name="SBLAS 2" sheetId="13" r:id="rId16"/>
    <sheet name="SWITCHBACKS" sheetId="15" r:id="rId17"/>
    <sheet name="SWITCHBACKS 2" sheetId="16" r:id="rId18"/>
    <sheet name="TANGUISON" sheetId="20" r:id="rId19"/>
    <sheet name="compiled" sheetId="21" r:id="rId20"/>
    <sheet name="2011 GU" sheetId="22" r:id="rId21"/>
    <sheet name="2011 SUMS" sheetId="23" r:id="rId22"/>
    <sheet name="playing" sheetId="24" r:id="rId23"/>
    <sheet name="Sheet1" sheetId="25" r:id="rId24"/>
    <sheet name="Sheet4" sheetId="28" r:id="rId25"/>
  </sheet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4" i="23" l="1"/>
  <c r="O5977" i="28" l="1"/>
  <c r="P6048" i="28"/>
  <c r="O6048" i="28"/>
  <c r="P6032" i="28"/>
  <c r="O6032" i="28"/>
  <c r="P5977" i="28"/>
  <c r="O5947" i="28"/>
  <c r="P5930" i="28"/>
  <c r="O5930" i="28"/>
  <c r="L5755" i="28"/>
  <c r="K5755" i="28"/>
  <c r="L5718" i="28"/>
  <c r="K5718" i="28"/>
  <c r="L5702" i="28"/>
  <c r="K5702" i="28"/>
  <c r="K5689" i="28"/>
  <c r="L5683" i="28"/>
  <c r="K5683" i="28"/>
  <c r="K5666" i="28"/>
  <c r="J5624" i="28"/>
  <c r="I5624" i="28"/>
  <c r="J5599" i="28"/>
  <c r="I5599" i="28"/>
  <c r="J5572" i="28"/>
  <c r="I5572" i="28"/>
  <c r="G4809" i="28"/>
  <c r="F4775" i="28"/>
  <c r="E4775" i="28"/>
  <c r="F4754" i="28"/>
  <c r="F4738" i="28"/>
  <c r="E4738" i="28"/>
  <c r="F4728" i="28"/>
  <c r="E4728" i="28"/>
  <c r="P4386" i="28"/>
  <c r="O4386" i="28"/>
  <c r="P4367" i="28"/>
  <c r="L3899" i="28" l="1"/>
  <c r="K3899" i="28"/>
  <c r="L3853" i="28" l="1"/>
  <c r="K3853" i="28"/>
  <c r="L3799" i="28"/>
  <c r="K3799" i="28"/>
  <c r="L3775" i="28"/>
  <c r="K3775" i="28"/>
  <c r="L3641" i="28"/>
  <c r="K3641" i="28"/>
  <c r="L3599" i="28"/>
  <c r="K3599" i="28"/>
  <c r="L3545" i="28"/>
  <c r="K3545" i="28"/>
  <c r="L3455" i="28" l="1"/>
  <c r="K3455" i="28"/>
  <c r="L3278" i="28"/>
  <c r="K3278" i="28"/>
  <c r="J3218" i="28"/>
  <c r="J3206" i="28"/>
  <c r="F330" i="28" l="1"/>
  <c r="F529" i="28"/>
  <c r="E529" i="28"/>
  <c r="F493" i="28"/>
  <c r="E493" i="28"/>
  <c r="F460" i="28"/>
  <c r="F444" i="28"/>
  <c r="E444" i="28"/>
  <c r="F404" i="28"/>
  <c r="E404" i="28"/>
  <c r="E330" i="28"/>
  <c r="F302" i="28"/>
  <c r="E302" i="28"/>
  <c r="F246" i="28"/>
  <c r="E246" i="28"/>
  <c r="F204" i="28"/>
  <c r="E204" i="28"/>
  <c r="F165" i="28"/>
  <c r="E165" i="28"/>
  <c r="F131" i="28"/>
  <c r="E131" i="28"/>
  <c r="F125" i="28"/>
  <c r="E125" i="28"/>
  <c r="F94" i="28"/>
  <c r="E94" i="28"/>
  <c r="F44" i="28"/>
  <c r="E44" i="28"/>
  <c r="F1019" i="28"/>
  <c r="E1019" i="28"/>
  <c r="F903" i="28"/>
  <c r="E903" i="28"/>
  <c r="F916" i="28"/>
  <c r="E916" i="28"/>
  <c r="F981" i="28"/>
  <c r="E981" i="28"/>
  <c r="E968" i="28"/>
  <c r="E960" i="28"/>
  <c r="E956" i="28"/>
  <c r="F956" i="28"/>
  <c r="E937" i="28"/>
  <c r="F937" i="28"/>
  <c r="O3681" i="22" l="1"/>
  <c r="N3681" i="22"/>
  <c r="I4368" i="22"/>
  <c r="I4100" i="22"/>
  <c r="N4086" i="22"/>
  <c r="G14" i="23"/>
  <c r="I9" i="23"/>
  <c r="H9" i="23"/>
  <c r="I6" i="23"/>
  <c r="J6" i="23" s="1"/>
  <c r="H6" i="23"/>
  <c r="I5" i="23"/>
  <c r="H5" i="23"/>
  <c r="I3" i="23"/>
  <c r="J3" i="23" s="1"/>
  <c r="I72" i="23"/>
  <c r="F72" i="23"/>
  <c r="H73" i="23"/>
  <c r="S23" i="23"/>
  <c r="R23" i="23"/>
  <c r="T23" i="23"/>
  <c r="R24" i="23"/>
  <c r="S24" i="23"/>
  <c r="T24" i="23"/>
  <c r="Q24" i="23"/>
  <c r="Q23" i="23"/>
  <c r="L14" i="23"/>
  <c r="L13" i="23"/>
  <c r="L12" i="23"/>
  <c r="L9" i="23"/>
  <c r="L7" i="23"/>
  <c r="L5" i="23"/>
  <c r="L4" i="23"/>
  <c r="L3" i="23"/>
  <c r="L2" i="23"/>
  <c r="M14" i="23"/>
  <c r="M5" i="23"/>
  <c r="J16" i="23"/>
  <c r="J17" i="23"/>
  <c r="J18" i="23"/>
  <c r="J19" i="23"/>
  <c r="J20" i="23"/>
  <c r="J21" i="23"/>
  <c r="J22" i="23"/>
  <c r="I39" i="23"/>
  <c r="J4" i="23"/>
  <c r="J5" i="23"/>
  <c r="J7" i="23"/>
  <c r="J8" i="23"/>
  <c r="J9" i="23"/>
  <c r="J10" i="23"/>
  <c r="J11" i="23"/>
  <c r="J12" i="23"/>
  <c r="J13" i="23"/>
  <c r="J14" i="23"/>
  <c r="J2" i="23"/>
  <c r="E156" i="6"/>
  <c r="E157" i="6" s="1"/>
  <c r="I158" i="6"/>
  <c r="I160" i="6" s="1"/>
  <c r="K119" i="6"/>
  <c r="K120" i="6" s="1"/>
  <c r="K53" i="6"/>
  <c r="K77" i="6"/>
  <c r="C66" i="6"/>
  <c r="C93" i="6"/>
  <c r="C96" i="6"/>
  <c r="C79" i="6"/>
  <c r="C65" i="6"/>
  <c r="C91" i="6"/>
  <c r="C83" i="6"/>
  <c r="C64" i="6"/>
  <c r="C63" i="6"/>
  <c r="C77" i="6"/>
  <c r="C76" i="6"/>
  <c r="C84" i="6"/>
  <c r="C80" i="6"/>
  <c r="C73" i="6"/>
  <c r="C69" i="6"/>
  <c r="C68" i="6"/>
  <c r="C62" i="6"/>
  <c r="C60" i="6"/>
  <c r="K85" i="12"/>
  <c r="K86" i="12" s="1"/>
  <c r="K19" i="12"/>
  <c r="K46" i="12"/>
  <c r="I141" i="12"/>
  <c r="I140" i="12"/>
  <c r="E138" i="12"/>
  <c r="E139" i="12"/>
  <c r="J124" i="4"/>
  <c r="K31" i="4"/>
  <c r="K85" i="4"/>
  <c r="K86" i="4" s="1"/>
  <c r="K10" i="4"/>
  <c r="E123" i="4"/>
  <c r="E124" i="4" s="1"/>
  <c r="C79" i="4"/>
  <c r="C80" i="4"/>
  <c r="C82" i="4"/>
  <c r="C71" i="4"/>
  <c r="C75" i="4"/>
  <c r="C70" i="4"/>
  <c r="C95" i="4"/>
  <c r="C69" i="4"/>
  <c r="C68" i="4"/>
  <c r="C67" i="4"/>
  <c r="C74" i="4"/>
  <c r="C89" i="4"/>
  <c r="C88" i="4"/>
  <c r="C87" i="4"/>
  <c r="C86" i="4"/>
  <c r="C85" i="4"/>
  <c r="J177" i="9"/>
  <c r="K133" i="9"/>
  <c r="K170" i="9"/>
  <c r="K55" i="9"/>
  <c r="K33" i="9"/>
  <c r="K134" i="9" s="1"/>
  <c r="E176" i="9"/>
  <c r="E177" i="9" s="1"/>
  <c r="E2201" i="21"/>
  <c r="E2184" i="21"/>
  <c r="E2180" i="21"/>
  <c r="E2166" i="21"/>
  <c r="E2133" i="21"/>
  <c r="E2132" i="21"/>
  <c r="E2131" i="21"/>
  <c r="E2130" i="21"/>
  <c r="E1922" i="21"/>
  <c r="E1916" i="21"/>
  <c r="E1914" i="21"/>
  <c r="E1913" i="21"/>
  <c r="E1904" i="21"/>
  <c r="E1886" i="21"/>
  <c r="E1883" i="21"/>
  <c r="E1882" i="21"/>
  <c r="E1878" i="21"/>
  <c r="E1874" i="21"/>
  <c r="E1859" i="21"/>
  <c r="E1858" i="21"/>
  <c r="E1857" i="21"/>
  <c r="E1827" i="21"/>
  <c r="E1825" i="21"/>
  <c r="E1823" i="21"/>
  <c r="I1521" i="21"/>
  <c r="E1699" i="21"/>
  <c r="E1696" i="21"/>
  <c r="E1695" i="21"/>
  <c r="E1693" i="21"/>
  <c r="E1680" i="21"/>
  <c r="E1676" i="21"/>
  <c r="E1675" i="21"/>
  <c r="E1673" i="21"/>
  <c r="E1672" i="21"/>
  <c r="E1670" i="21"/>
  <c r="E1669" i="21"/>
  <c r="E1668" i="21"/>
  <c r="E1640" i="21"/>
  <c r="E1469" i="21"/>
  <c r="E1468" i="21"/>
  <c r="E1467" i="21"/>
  <c r="E1463" i="21"/>
  <c r="E1462" i="21"/>
  <c r="E1450" i="21"/>
  <c r="E1449" i="21"/>
  <c r="E1448" i="21"/>
  <c r="E1447" i="21"/>
  <c r="E1446" i="21"/>
  <c r="E1434" i="21"/>
  <c r="E1433" i="21"/>
  <c r="E1432" i="21"/>
  <c r="E1431" i="21"/>
  <c r="E1429" i="21"/>
  <c r="E1428" i="21"/>
  <c r="E1425" i="21"/>
  <c r="E1424" i="21"/>
  <c r="E1423" i="21"/>
  <c r="E1422" i="21"/>
  <c r="E1421" i="21"/>
  <c r="E1420" i="21"/>
  <c r="E1382" i="21"/>
  <c r="E1381" i="21"/>
  <c r="E1380" i="21"/>
  <c r="E1379" i="21"/>
  <c r="E1377" i="21"/>
  <c r="E1371" i="21"/>
  <c r="E1369" i="21"/>
  <c r="E1368" i="21"/>
  <c r="E1367" i="21"/>
  <c r="E1366" i="21"/>
  <c r="E1365" i="21"/>
  <c r="E1364" i="21"/>
  <c r="E1363" i="21"/>
  <c r="E1362" i="21"/>
  <c r="E1361" i="21"/>
  <c r="E1360" i="21"/>
  <c r="E1359" i="21"/>
  <c r="E1357" i="21"/>
  <c r="E1356" i="21"/>
  <c r="E1353" i="21"/>
  <c r="E1352" i="21"/>
  <c r="E1351" i="21"/>
  <c r="E1349" i="21"/>
  <c r="E1329" i="21"/>
  <c r="E1326" i="21"/>
  <c r="E1325" i="21"/>
  <c r="E1324" i="21"/>
  <c r="E1321" i="21"/>
  <c r="E1320" i="21"/>
  <c r="E1319" i="21"/>
  <c r="E1318" i="21"/>
  <c r="E1317" i="21"/>
  <c r="E1316" i="21"/>
  <c r="E1315" i="21"/>
  <c r="E1314" i="21"/>
  <c r="E1313" i="21"/>
  <c r="E1311" i="21"/>
  <c r="E1310" i="21"/>
  <c r="E1309" i="21"/>
  <c r="E386" i="21"/>
  <c r="E380" i="21"/>
  <c r="E379" i="21"/>
  <c r="E378" i="21"/>
  <c r="E377" i="21"/>
  <c r="E376" i="21"/>
  <c r="E373" i="21"/>
  <c r="E371" i="21"/>
  <c r="E370" i="21"/>
  <c r="E300" i="21"/>
  <c r="E299" i="21"/>
  <c r="E296" i="21"/>
  <c r="E295" i="21"/>
  <c r="E294" i="21"/>
  <c r="E293" i="21"/>
  <c r="E292" i="21"/>
  <c r="E252" i="21"/>
  <c r="E211" i="21"/>
  <c r="E209" i="21"/>
  <c r="E270" i="21"/>
  <c r="E217" i="21"/>
  <c r="E175" i="21"/>
  <c r="E157" i="21"/>
  <c r="E155" i="21"/>
  <c r="E154" i="21"/>
  <c r="E151" i="21"/>
  <c r="E147" i="21"/>
  <c r="E146" i="21"/>
  <c r="E24" i="21"/>
  <c r="E23" i="21"/>
  <c r="E22" i="21"/>
  <c r="E21" i="21"/>
  <c r="E20" i="21"/>
  <c r="E18" i="21"/>
  <c r="J211" i="17"/>
  <c r="K151" i="17"/>
  <c r="K73" i="17"/>
  <c r="E209" i="17"/>
  <c r="E210" i="17" s="1"/>
  <c r="J174" i="18"/>
  <c r="K122" i="18"/>
  <c r="K9" i="18"/>
  <c r="K170" i="18"/>
  <c r="K75" i="18"/>
  <c r="E172" i="18"/>
  <c r="E173" i="18" s="1"/>
  <c r="J179" i="8"/>
  <c r="K146" i="8"/>
  <c r="K21" i="8"/>
  <c r="K70" i="8"/>
  <c r="E177" i="8"/>
  <c r="E178" i="8"/>
  <c r="C63" i="8"/>
  <c r="J179" i="10"/>
  <c r="K122" i="10"/>
  <c r="K34" i="10"/>
  <c r="K123" i="10" s="1"/>
  <c r="K96" i="10"/>
  <c r="E176" i="10"/>
  <c r="M21" i="24"/>
  <c r="G15" i="24"/>
  <c r="G3" i="24"/>
  <c r="G4" i="24"/>
  <c r="G5" i="24"/>
  <c r="G7" i="24"/>
  <c r="G8" i="24"/>
  <c r="G9" i="24"/>
  <c r="G10" i="24"/>
  <c r="G11" i="24"/>
  <c r="G12" i="24"/>
  <c r="G13" i="24"/>
  <c r="G14" i="24"/>
  <c r="G16" i="24"/>
  <c r="G18" i="24"/>
  <c r="G19" i="24"/>
  <c r="G20" i="24"/>
  <c r="G21" i="24"/>
  <c r="G22" i="24"/>
  <c r="G2" i="24"/>
  <c r="J2" i="24"/>
  <c r="L2" i="24"/>
  <c r="J3" i="24"/>
  <c r="L3" i="24"/>
  <c r="J4" i="24"/>
  <c r="L4" i="24"/>
  <c r="J5" i="24"/>
  <c r="L5" i="24"/>
  <c r="M5" i="24"/>
  <c r="J7" i="24"/>
  <c r="L7" i="24"/>
  <c r="J8" i="24"/>
  <c r="J9" i="24"/>
  <c r="L9" i="24"/>
  <c r="J10" i="24"/>
  <c r="J11" i="24"/>
  <c r="J12" i="24"/>
  <c r="L12" i="24"/>
  <c r="J13" i="24"/>
  <c r="L13" i="24"/>
  <c r="J14" i="24"/>
  <c r="L14" i="24"/>
  <c r="M14" i="24"/>
  <c r="J16" i="24"/>
  <c r="J18" i="24"/>
  <c r="J19" i="24"/>
  <c r="J20" i="24"/>
  <c r="J21" i="24"/>
  <c r="J22" i="24"/>
  <c r="J189" i="3"/>
  <c r="K121" i="3"/>
  <c r="K19" i="3"/>
  <c r="K122" i="3" s="1"/>
  <c r="K57" i="3"/>
  <c r="E187" i="3"/>
  <c r="E188" i="3"/>
  <c r="C130" i="3"/>
  <c r="C129" i="3"/>
  <c r="C128" i="3"/>
  <c r="C127" i="3"/>
  <c r="C72" i="3"/>
  <c r="C125" i="3"/>
  <c r="C83" i="3"/>
  <c r="C96" i="3"/>
  <c r="C119" i="3"/>
  <c r="C71" i="3"/>
  <c r="C136" i="3"/>
  <c r="C68" i="3"/>
  <c r="C67" i="3"/>
  <c r="C117" i="3"/>
  <c r="C82" i="3"/>
  <c r="C116" i="3"/>
  <c r="C115" i="3"/>
  <c r="C114" i="3"/>
  <c r="C95" i="3"/>
  <c r="C113" i="3"/>
  <c r="C135" i="3"/>
  <c r="C134" i="3"/>
  <c r="C133" i="3"/>
  <c r="C112" i="3"/>
  <c r="C111" i="3"/>
  <c r="C66" i="3"/>
  <c r="C110" i="3"/>
  <c r="C109" i="3"/>
  <c r="C79" i="3"/>
  <c r="C108" i="3"/>
  <c r="C107" i="3"/>
  <c r="C78" i="3"/>
  <c r="C65" i="3"/>
  <c r="C105" i="3"/>
  <c r="C77" i="3"/>
  <c r="C141" i="3"/>
  <c r="C64" i="3"/>
  <c r="C140" i="3"/>
  <c r="C92" i="3"/>
  <c r="C63" i="3"/>
  <c r="C62" i="3"/>
  <c r="C91" i="3"/>
  <c r="C90" i="3"/>
  <c r="C139" i="3"/>
  <c r="C104" i="3"/>
  <c r="C138" i="3"/>
  <c r="C76" i="3"/>
  <c r="C86" i="3"/>
  <c r="C75" i="3"/>
  <c r="C137" i="3"/>
  <c r="C85" i="3"/>
  <c r="C61" i="3"/>
  <c r="C60" i="3"/>
  <c r="C101" i="3"/>
  <c r="C74" i="3"/>
  <c r="C58" i="3"/>
  <c r="C57" i="3"/>
  <c r="C99" i="3"/>
  <c r="C100" i="3"/>
  <c r="C56" i="3"/>
  <c r="C97" i="3"/>
  <c r="J158" i="5"/>
  <c r="K81" i="5"/>
  <c r="K20" i="5"/>
  <c r="K82" i="5" s="1"/>
  <c r="K39" i="5"/>
  <c r="K140" i="5"/>
  <c r="E156" i="5"/>
  <c r="G86" i="5"/>
  <c r="J93" i="2"/>
  <c r="K71" i="2"/>
  <c r="K70" i="2"/>
  <c r="K36" i="2"/>
  <c r="D77" i="2"/>
  <c r="D78" i="2"/>
  <c r="D80" i="2"/>
  <c r="D81" i="2"/>
  <c r="D84" i="2"/>
  <c r="C38" i="2"/>
  <c r="C77" i="2"/>
  <c r="E78" i="2"/>
  <c r="F78" i="2" s="1"/>
  <c r="I78" i="2" s="1"/>
  <c r="C79" i="2"/>
  <c r="E79" i="2" s="1"/>
  <c r="F79" i="2" s="1"/>
  <c r="I79" i="2" s="1"/>
  <c r="C80" i="2"/>
  <c r="E80" i="2" s="1"/>
  <c r="F80" i="2" s="1"/>
  <c r="I80" i="2" s="1"/>
  <c r="C46" i="2"/>
  <c r="C47" i="2"/>
  <c r="C48" i="2"/>
  <c r="C49" i="2"/>
  <c r="C50" i="2"/>
  <c r="C52" i="2"/>
  <c r="C53" i="2"/>
  <c r="E82" i="2"/>
  <c r="F82" i="2" s="1"/>
  <c r="I82" i="2" s="1"/>
  <c r="C58" i="2"/>
  <c r="C83" i="2"/>
  <c r="E83" i="2" s="1"/>
  <c r="F83" i="2" s="1"/>
  <c r="I83" i="2" s="1"/>
  <c r="C63" i="2"/>
  <c r="C64" i="2"/>
  <c r="C65" i="2"/>
  <c r="C55" i="2"/>
  <c r="E85" i="2"/>
  <c r="F85" i="2"/>
  <c r="I85" i="2" s="1"/>
  <c r="E86" i="2"/>
  <c r="F86" i="2" s="1"/>
  <c r="I86" i="2" s="1"/>
  <c r="E87" i="2"/>
  <c r="F87" i="2" s="1"/>
  <c r="I87" i="2" s="1"/>
  <c r="J105" i="14"/>
  <c r="K78" i="14"/>
  <c r="K12" i="14"/>
  <c r="K49" i="14"/>
  <c r="E102" i="14"/>
  <c r="E103" i="14" s="1"/>
  <c r="K85" i="1"/>
  <c r="K21" i="1"/>
  <c r="K51" i="1"/>
  <c r="K10" i="1"/>
  <c r="C60" i="1"/>
  <c r="C62" i="1"/>
  <c r="C64" i="1"/>
  <c r="C93" i="1"/>
  <c r="C94" i="1"/>
  <c r="C95" i="1"/>
  <c r="C100" i="1"/>
  <c r="C101" i="1"/>
  <c r="C103" i="1"/>
  <c r="C104" i="1"/>
  <c r="C107" i="1"/>
  <c r="C115" i="1"/>
  <c r="C121" i="1"/>
  <c r="C122" i="1"/>
  <c r="C123" i="1"/>
  <c r="C92" i="1"/>
  <c r="E129" i="1"/>
  <c r="N4" i="1"/>
  <c r="O4" i="1"/>
  <c r="P4" i="1" s="1"/>
  <c r="N5" i="1"/>
  <c r="P5" i="1" s="1"/>
  <c r="Q5" i="1" s="1"/>
  <c r="N6" i="1"/>
  <c r="O6" i="1"/>
  <c r="P6" i="1"/>
  <c r="Q6" i="1" s="1"/>
  <c r="N7" i="1"/>
  <c r="P7" i="1" s="1"/>
  <c r="Q7" i="1" s="1"/>
  <c r="O8" i="1"/>
  <c r="P9" i="1"/>
  <c r="Q9" i="1"/>
  <c r="R9" i="1" s="1"/>
  <c r="N10" i="1"/>
  <c r="O10" i="1"/>
  <c r="J205" i="11"/>
  <c r="K167" i="11"/>
  <c r="K168" i="11" s="1"/>
  <c r="K41" i="11"/>
  <c r="K92" i="11"/>
  <c r="E202" i="11"/>
  <c r="E203" i="11" s="1"/>
  <c r="J115" i="7"/>
  <c r="K86" i="7"/>
  <c r="K87" i="7" s="1"/>
  <c r="K18" i="7"/>
  <c r="K66" i="7"/>
  <c r="E113" i="7"/>
  <c r="C35" i="7"/>
  <c r="C76" i="7"/>
  <c r="C57" i="7"/>
  <c r="C43" i="7"/>
  <c r="C34" i="7"/>
  <c r="C33" i="7"/>
  <c r="C32" i="7"/>
  <c r="C71" i="7"/>
  <c r="J156" i="13"/>
  <c r="K108" i="13"/>
  <c r="K31" i="13"/>
  <c r="K109" i="13"/>
  <c r="E153" i="13"/>
  <c r="E154" i="13" s="1"/>
  <c r="J123" i="15"/>
  <c r="K94" i="15"/>
  <c r="K14" i="15"/>
  <c r="K68" i="15"/>
  <c r="E120" i="15"/>
  <c r="E121" i="15" s="1"/>
  <c r="K60" i="16"/>
  <c r="K61" i="16" s="1"/>
  <c r="K12" i="16"/>
  <c r="E107" i="16"/>
  <c r="E108" i="16" s="1"/>
  <c r="K123" i="18" l="1"/>
  <c r="N8" i="1"/>
  <c r="P8" i="1" s="1"/>
  <c r="Q8" i="1" s="1"/>
  <c r="D88" i="2"/>
  <c r="D91" i="2" s="1"/>
  <c r="C84" i="2"/>
  <c r="E84" i="2" s="1"/>
  <c r="F84" i="2" s="1"/>
  <c r="I84" i="2" s="1"/>
  <c r="P10" i="1"/>
  <c r="Q10" i="1" s="1"/>
  <c r="K86" i="1"/>
  <c r="K79" i="14"/>
  <c r="E77" i="2"/>
  <c r="F77" i="2" s="1"/>
  <c r="I77" i="2" s="1"/>
  <c r="I88" i="2" s="1"/>
  <c r="K95" i="15"/>
  <c r="C81" i="2"/>
  <c r="E81" i="2" s="1"/>
  <c r="F81" i="2" s="1"/>
  <c r="I81" i="2" s="1"/>
  <c r="K147" i="8"/>
  <c r="R10" i="1"/>
  <c r="S10" i="1" s="1"/>
  <c r="R7" i="1"/>
  <c r="S7" i="1" s="1"/>
  <c r="R5" i="1"/>
  <c r="S5" i="1" s="1"/>
  <c r="R6" i="1"/>
  <c r="S6" i="1" s="1"/>
  <c r="Q4" i="1"/>
  <c r="P11" i="1"/>
  <c r="R8" i="1"/>
  <c r="S8" i="1" s="1"/>
  <c r="S9" i="1"/>
  <c r="E88" i="2" l="1"/>
  <c r="R4" i="1"/>
  <c r="S4" i="1"/>
  <c r="S11" i="1" s="1"/>
  <c r="S12" i="1" s="1"/>
</calcChain>
</file>

<file path=xl/sharedStrings.xml><?xml version="1.0" encoding="utf-8"?>
<sst xmlns="http://schemas.openxmlformats.org/spreadsheetml/2006/main" count="64753" uniqueCount="2916">
  <si>
    <t>Polypodium scolopendria</t>
    <phoneticPr fontId="1" type="noConversion"/>
  </si>
  <si>
    <t>unknown</t>
    <phoneticPr fontId="1" type="noConversion"/>
  </si>
  <si>
    <t>4.4, 3.3</t>
    <phoneticPr fontId="1" type="noConversion"/>
  </si>
  <si>
    <t>AGMA</t>
    <phoneticPr fontId="1" type="noConversion"/>
  </si>
  <si>
    <t>CYMI</t>
    <phoneticPr fontId="1" type="noConversion"/>
  </si>
  <si>
    <t>MOCI</t>
    <phoneticPr fontId="1" type="noConversion"/>
  </si>
  <si>
    <t>NEOP</t>
    <phoneticPr fontId="1" type="noConversion"/>
  </si>
  <si>
    <t>NEOP</t>
    <phoneticPr fontId="1" type="noConversion"/>
  </si>
  <si>
    <t>little dead stump</t>
    <phoneticPr fontId="1" type="noConversion"/>
  </si>
  <si>
    <t>AGMA</t>
    <phoneticPr fontId="1" type="noConversion"/>
  </si>
  <si>
    <t>4.4, 7.8</t>
    <phoneticPr fontId="1" type="noConversion"/>
  </si>
  <si>
    <t>AGMA</t>
    <phoneticPr fontId="1" type="noConversion"/>
  </si>
  <si>
    <t>FLIN</t>
    <phoneticPr fontId="1" type="noConversion"/>
  </si>
  <si>
    <t>GUMA</t>
    <phoneticPr fontId="1" type="noConversion"/>
  </si>
  <si>
    <t>Pyrrhosia</t>
  </si>
  <si>
    <t>8.4, 17.4</t>
    <phoneticPr fontId="1" type="noConversion"/>
  </si>
  <si>
    <t>AGMA</t>
    <phoneticPr fontId="1" type="noConversion"/>
  </si>
  <si>
    <t>3.5, 1.8, 3.2, 2.5</t>
    <phoneticPr fontId="1" type="noConversion"/>
  </si>
  <si>
    <t>NEOP</t>
    <phoneticPr fontId="1" type="noConversion"/>
  </si>
  <si>
    <t>EURE</t>
    <phoneticPr fontId="1" type="noConversion"/>
  </si>
  <si>
    <t>FLIN</t>
    <phoneticPr fontId="1" type="noConversion"/>
  </si>
  <si>
    <t>AGMA</t>
    <phoneticPr fontId="1" type="noConversion"/>
  </si>
  <si>
    <t>AGMA</t>
    <phoneticPr fontId="1" type="noConversion"/>
  </si>
  <si>
    <t>6.3, 2</t>
    <phoneticPr fontId="1" type="noConversion"/>
  </si>
  <si>
    <t>FLIN</t>
    <phoneticPr fontId="1" type="noConversion"/>
  </si>
  <si>
    <t>8.9, 2.4, 2.8, 8.4, 4.6, 2.9</t>
    <phoneticPr fontId="1" type="noConversion"/>
  </si>
  <si>
    <t>EURE</t>
    <phoneticPr fontId="1" type="noConversion"/>
  </si>
  <si>
    <t>CYMI</t>
    <phoneticPr fontId="1" type="noConversion"/>
  </si>
  <si>
    <t>creeping</t>
    <phoneticPr fontId="1" type="noConversion"/>
  </si>
  <si>
    <t>FLIN, POSC, MIMI</t>
    <phoneticPr fontId="1" type="noConversion"/>
  </si>
  <si>
    <t>Tabernaemontana</t>
    <phoneticPr fontId="1" type="noConversion"/>
  </si>
  <si>
    <t>COGR</t>
    <phoneticPr fontId="1" type="noConversion"/>
  </si>
  <si>
    <t>TREE</t>
    <phoneticPr fontId="1" type="noConversion"/>
  </si>
  <si>
    <t>TREE</t>
    <phoneticPr fontId="1" type="noConversion"/>
  </si>
  <si>
    <t>?</t>
    <phoneticPr fontId="1" type="noConversion"/>
  </si>
  <si>
    <t>Zeuxine</t>
    <phoneticPr fontId="1" type="noConversion"/>
  </si>
  <si>
    <t>new, small</t>
    <phoneticPr fontId="1" type="noConversion"/>
  </si>
  <si>
    <t>unkown seedling</t>
    <phoneticPr fontId="1" type="noConversion"/>
  </si>
  <si>
    <t>NEOP</t>
    <phoneticPr fontId="1" type="noConversion"/>
  </si>
  <si>
    <t>dead CYMI log</t>
    <phoneticPr fontId="1" type="noConversion"/>
  </si>
  <si>
    <t>adult across</t>
    <phoneticPr fontId="1" type="noConversion"/>
  </si>
  <si>
    <t>across</t>
    <phoneticPr fontId="1" type="noConversion"/>
  </si>
  <si>
    <t>FLIN, Colubrina</t>
    <phoneticPr fontId="1" type="noConversion"/>
  </si>
  <si>
    <t>native?</t>
    <phoneticPr fontId="1" type="noConversion"/>
  </si>
  <si>
    <t>CHOD</t>
    <phoneticPr fontId="1" type="noConversion"/>
  </si>
  <si>
    <t>skinny</t>
    <phoneticPr fontId="1" type="noConversion"/>
  </si>
  <si>
    <t>MAOD</t>
    <phoneticPr fontId="1" type="noConversion"/>
  </si>
  <si>
    <t>PSMA?</t>
    <phoneticPr fontId="1" type="noConversion"/>
  </si>
  <si>
    <t>left</t>
    <phoneticPr fontId="1" type="noConversion"/>
  </si>
  <si>
    <t>small patch of grass</t>
    <phoneticPr fontId="1" type="noConversion"/>
  </si>
  <si>
    <t>dead log</t>
    <phoneticPr fontId="1" type="noConversion"/>
  </si>
  <si>
    <t>GUMA</t>
    <phoneticPr fontId="1" type="noConversion"/>
  </si>
  <si>
    <t>broken log</t>
    <phoneticPr fontId="1" type="noConversion"/>
  </si>
  <si>
    <t>MIMI</t>
    <phoneticPr fontId="1" type="noConversion"/>
  </si>
  <si>
    <t>GUMA</t>
    <phoneticPr fontId="1" type="noConversion"/>
  </si>
  <si>
    <t>unknown</t>
    <phoneticPr fontId="1" type="noConversion"/>
  </si>
  <si>
    <t>fern</t>
    <phoneticPr fontId="1" type="noConversion"/>
  </si>
  <si>
    <t>grass</t>
    <phoneticPr fontId="1" type="noConversion"/>
  </si>
  <si>
    <t>?</t>
    <phoneticPr fontId="1" type="noConversion"/>
  </si>
  <si>
    <t>see photo 110, 113</t>
    <phoneticPr fontId="1" type="noConversion"/>
  </si>
  <si>
    <t>FLIN</t>
    <phoneticPr fontId="1" type="noConversion"/>
  </si>
  <si>
    <t>PAFO</t>
    <phoneticPr fontId="1" type="noConversion"/>
  </si>
  <si>
    <t>creeping</t>
    <phoneticPr fontId="1" type="noConversion"/>
  </si>
  <si>
    <t>fern?</t>
    <phoneticPr fontId="1" type="noConversion"/>
  </si>
  <si>
    <t>photo 113</t>
    <phoneticPr fontId="1" type="noConversion"/>
  </si>
  <si>
    <t>AGMA</t>
    <phoneticPr fontId="1" type="noConversion"/>
  </si>
  <si>
    <t>NEOP</t>
    <phoneticPr fontId="1" type="noConversion"/>
  </si>
  <si>
    <t>AGMA</t>
    <phoneticPr fontId="1" type="noConversion"/>
  </si>
  <si>
    <t>5.5, 4.1</t>
    <phoneticPr fontId="1" type="noConversion"/>
  </si>
  <si>
    <t>height not exact</t>
    <phoneticPr fontId="1" type="noConversion"/>
  </si>
  <si>
    <t>height not exact</t>
    <phoneticPr fontId="1" type="noConversion"/>
  </si>
  <si>
    <t>photo</t>
    <phoneticPr fontId="1" type="noConversion"/>
  </si>
  <si>
    <t>PAFO</t>
    <phoneticPr fontId="1" type="noConversion"/>
  </si>
  <si>
    <t>fern4???</t>
    <phoneticPr fontId="1" type="noConversion"/>
  </si>
  <si>
    <t>MAOD</t>
    <phoneticPr fontId="1" type="noConversion"/>
  </si>
  <si>
    <t>MISC</t>
    <phoneticPr fontId="1" type="noConversion"/>
  </si>
  <si>
    <t>Asplenium nidus</t>
    <phoneticPr fontId="1" type="noConversion"/>
  </si>
  <si>
    <t xml:space="preserve">fallen CYMI stump </t>
    <phoneticPr fontId="1" type="noConversion"/>
  </si>
  <si>
    <t>FRONDS</t>
    <phoneticPr fontId="1" type="noConversion"/>
  </si>
  <si>
    <t>FLIN</t>
    <phoneticPr fontId="1" type="noConversion"/>
  </si>
  <si>
    <t>Asp nidus very small</t>
    <phoneticPr fontId="1" type="noConversion"/>
  </si>
  <si>
    <t>FLIN</t>
    <phoneticPr fontId="1" type="noConversion"/>
  </si>
  <si>
    <t>dead?</t>
    <phoneticPr fontId="1" type="noConversion"/>
  </si>
  <si>
    <t>leaves about 0.5m</t>
    <phoneticPr fontId="1" type="noConversion"/>
  </si>
  <si>
    <t>leaves about 0.5m</t>
    <phoneticPr fontId="1" type="noConversion"/>
  </si>
  <si>
    <t>dead stump</t>
    <phoneticPr fontId="1" type="noConversion"/>
  </si>
  <si>
    <t>across</t>
    <phoneticPr fontId="1" type="noConversion"/>
  </si>
  <si>
    <t>dead log</t>
    <phoneticPr fontId="1" type="noConversion"/>
  </si>
  <si>
    <t>across</t>
    <phoneticPr fontId="1" type="noConversion"/>
  </si>
  <si>
    <t>adult source</t>
    <phoneticPr fontId="1" type="noConversion"/>
  </si>
  <si>
    <t>pig hi/lo</t>
    <phoneticPr fontId="1" type="noConversion"/>
  </si>
  <si>
    <t>low</t>
    <phoneticPr fontId="1" type="noConversion"/>
  </si>
  <si>
    <t>high</t>
    <phoneticPr fontId="1" type="noConversion"/>
  </si>
  <si>
    <t>low</t>
    <phoneticPr fontId="1" type="noConversion"/>
  </si>
  <si>
    <t>high</t>
    <phoneticPr fontId="1" type="noConversion"/>
  </si>
  <si>
    <t>high</t>
    <phoneticPr fontId="1" type="noConversion"/>
  </si>
  <si>
    <t>Notes</t>
    <phoneticPr fontId="1" type="noConversion"/>
  </si>
  <si>
    <t>sdls</t>
    <phoneticPr fontId="1" type="noConversion"/>
  </si>
  <si>
    <t>adults</t>
    <phoneticPr fontId="1" type="noConversion"/>
  </si>
  <si>
    <t>NEOP</t>
    <phoneticPr fontId="1" type="noConversion"/>
  </si>
  <si>
    <t>NEOP</t>
    <phoneticPr fontId="1" type="noConversion"/>
  </si>
  <si>
    <t>half stump is dead</t>
    <phoneticPr fontId="1" type="noConversion"/>
  </si>
  <si>
    <t>?</t>
    <phoneticPr fontId="1" type="noConversion"/>
  </si>
  <si>
    <t>FLIN</t>
    <phoneticPr fontId="1" type="noConversion"/>
  </si>
  <si>
    <t>ANAO SOUTH</t>
    <phoneticPr fontId="1" type="noConversion"/>
  </si>
  <si>
    <t>AGMA</t>
    <phoneticPr fontId="1" type="noConversion"/>
  </si>
  <si>
    <t>PAFO</t>
    <phoneticPr fontId="1" type="noConversion"/>
  </si>
  <si>
    <t>small, oldish</t>
    <phoneticPr fontId="1" type="noConversion"/>
  </si>
  <si>
    <t>EURE</t>
    <phoneticPr fontId="1" type="noConversion"/>
  </si>
  <si>
    <t>photo 112</t>
    <phoneticPr fontId="1" type="noConversion"/>
  </si>
  <si>
    <t>TRTR</t>
    <phoneticPr fontId="1" type="noConversion"/>
  </si>
  <si>
    <t>AGMA</t>
    <phoneticPr fontId="1" type="noConversion"/>
  </si>
  <si>
    <t>small, med in age</t>
    <phoneticPr fontId="1" type="noConversion"/>
  </si>
  <si>
    <t>1.5, 1.2, 10</t>
    <phoneticPr fontId="1" type="noConversion"/>
  </si>
  <si>
    <t>MAOD</t>
    <phoneticPr fontId="1" type="noConversion"/>
  </si>
  <si>
    <t>MAOD</t>
    <phoneticPr fontId="1" type="noConversion"/>
  </si>
  <si>
    <t>few alive fronds</t>
    <phoneticPr fontId="1" type="noConversion"/>
  </si>
  <si>
    <t>EURE</t>
    <phoneticPr fontId="1" type="noConversion"/>
  </si>
  <si>
    <t>EURE</t>
    <phoneticPr fontId="1" type="noConversion"/>
  </si>
  <si>
    <t>OCMA</t>
    <phoneticPr fontId="1" type="noConversion"/>
  </si>
  <si>
    <t>NEOP</t>
    <phoneticPr fontId="1" type="noConversion"/>
  </si>
  <si>
    <t>NEOP</t>
    <phoneticPr fontId="1" type="noConversion"/>
  </si>
  <si>
    <t>Asplenium nidus (small)</t>
    <phoneticPr fontId="1" type="noConversion"/>
  </si>
  <si>
    <t>Asplenium nidus</t>
    <phoneticPr fontId="1" type="noConversion"/>
  </si>
  <si>
    <t>Asplenium nidus, other fern (Asp. Sp?)</t>
    <phoneticPr fontId="1" type="noConversion"/>
  </si>
  <si>
    <t>ASNI, Nephrolepis, Lanceolate fern</t>
    <phoneticPr fontId="1" type="noConversion"/>
  </si>
  <si>
    <t>Asplenium nidus, Pyrrosia lanceolata</t>
    <phoneticPr fontId="1" type="noConversion"/>
  </si>
  <si>
    <t>CYMI</t>
    <phoneticPr fontId="1" type="noConversion"/>
  </si>
  <si>
    <t>totplants</t>
  </si>
  <si>
    <t>adults</t>
  </si>
  <si>
    <t>AGMA</t>
    <phoneticPr fontId="1" type="noConversion"/>
  </si>
  <si>
    <t>deer scat</t>
    <phoneticPr fontId="1" type="noConversion"/>
  </si>
  <si>
    <t>MAOD</t>
    <phoneticPr fontId="1" type="noConversion"/>
  </si>
  <si>
    <t>without NEOP</t>
    <phoneticPr fontId="1" type="noConversion"/>
  </si>
  <si>
    <t>NEOP</t>
    <phoneticPr fontId="1" type="noConversion"/>
  </si>
  <si>
    <t>PSMA</t>
    <phoneticPr fontId="1" type="noConversion"/>
  </si>
  <si>
    <t>MOCI</t>
    <phoneticPr fontId="1" type="noConversion"/>
  </si>
  <si>
    <t>distinct trail</t>
    <phoneticPr fontId="1" type="noConversion"/>
  </si>
  <si>
    <t>grass</t>
    <phoneticPr fontId="1" type="noConversion"/>
  </si>
  <si>
    <t>adult</t>
    <phoneticPr fontId="1" type="noConversion"/>
  </si>
  <si>
    <t>INBI</t>
    <phoneticPr fontId="1" type="noConversion"/>
  </si>
  <si>
    <t>SW corner</t>
    <phoneticPr fontId="1" type="noConversion"/>
  </si>
  <si>
    <t>9.1, 4.8, 2.8</t>
    <phoneticPr fontId="1" type="noConversion"/>
  </si>
  <si>
    <t>GUMA</t>
    <phoneticPr fontId="1" type="noConversion"/>
  </si>
  <si>
    <t>PASU</t>
    <phoneticPr fontId="1" type="noConversion"/>
  </si>
  <si>
    <t>total indvs</t>
    <phoneticPr fontId="1" type="noConversion"/>
  </si>
  <si>
    <t>EURE</t>
    <phoneticPr fontId="1" type="noConversion"/>
  </si>
  <si>
    <t>Polypodium scolopendra</t>
    <phoneticPr fontId="1" type="noConversion"/>
  </si>
  <si>
    <t>OCMA</t>
    <phoneticPr fontId="1" type="noConversion"/>
  </si>
  <si>
    <t>100, 100, 100</t>
    <phoneticPr fontId="1" type="noConversion"/>
  </si>
  <si>
    <t>Pyrrhosia</t>
    <phoneticPr fontId="1" type="noConversion"/>
  </si>
  <si>
    <t>MOCI</t>
    <phoneticPr fontId="1" type="noConversion"/>
  </si>
  <si>
    <t>EURE</t>
    <phoneticPr fontId="1" type="noConversion"/>
  </si>
  <si>
    <t>Tabernaemontana</t>
    <phoneticPr fontId="1" type="noConversion"/>
  </si>
  <si>
    <t>unknown</t>
    <phoneticPr fontId="1" type="noConversion"/>
  </si>
  <si>
    <t>FLIN</t>
    <phoneticPr fontId="1" type="noConversion"/>
  </si>
  <si>
    <t>across ground</t>
    <phoneticPr fontId="1" type="noConversion"/>
  </si>
  <si>
    <t>GUMA</t>
    <phoneticPr fontId="1" type="noConversion"/>
  </si>
  <si>
    <t>38, 31</t>
    <phoneticPr fontId="1" type="noConversion"/>
  </si>
  <si>
    <t>MAOD</t>
    <phoneticPr fontId="1" type="noConversion"/>
  </si>
  <si>
    <t>TRTR/GUMA?</t>
    <phoneticPr fontId="1" type="noConversion"/>
  </si>
  <si>
    <t>FLIN</t>
    <phoneticPr fontId="1" type="noConversion"/>
  </si>
  <si>
    <t>liana vine</t>
    <phoneticPr fontId="1" type="noConversion"/>
  </si>
  <si>
    <t>small leaves</t>
    <phoneticPr fontId="1" type="noConversion"/>
  </si>
  <si>
    <t>GUMA</t>
    <phoneticPr fontId="1" type="noConversion"/>
  </si>
  <si>
    <t>PSMA</t>
    <phoneticPr fontId="1" type="noConversion"/>
  </si>
  <si>
    <t>Pyrrhosia</t>
    <phoneticPr fontId="1" type="noConversion"/>
  </si>
  <si>
    <t>MEMU</t>
    <phoneticPr fontId="1" type="noConversion"/>
  </si>
  <si>
    <t>Tabernaemontana</t>
    <phoneticPr fontId="1" type="noConversion"/>
  </si>
  <si>
    <t>branching down into ground</t>
    <phoneticPr fontId="1" type="noConversion"/>
  </si>
  <si>
    <t>Total Seedlings</t>
    <phoneticPr fontId="1" type="noConversion"/>
  </si>
  <si>
    <t>AAFB GOLF</t>
    <phoneticPr fontId="1" type="noConversion"/>
  </si>
  <si>
    <t>NW FIELD</t>
    <phoneticPr fontId="1" type="noConversion"/>
  </si>
  <si>
    <t>collected</t>
    <phoneticPr fontId="1" type="noConversion"/>
  </si>
  <si>
    <t>across</t>
    <phoneticPr fontId="1" type="noConversion"/>
  </si>
  <si>
    <t>Shannon total</t>
    <phoneticPr fontId="1" type="noConversion"/>
  </si>
  <si>
    <t>Vines</t>
    <phoneticPr fontId="1" type="noConversion"/>
  </si>
  <si>
    <t>Prop w Epi</t>
    <phoneticPr fontId="1" type="noConversion"/>
  </si>
  <si>
    <t>FLIN</t>
    <phoneticPr fontId="1" type="noConversion"/>
  </si>
  <si>
    <t>FLIN with hrbvry on other side</t>
    <phoneticPr fontId="1" type="noConversion"/>
  </si>
  <si>
    <t>mass</t>
    <phoneticPr fontId="1" type="noConversion"/>
  </si>
  <si>
    <t>CYMI</t>
    <phoneticPr fontId="1" type="noConversion"/>
  </si>
  <si>
    <t>NEOP</t>
    <phoneticPr fontId="1" type="noConversion"/>
  </si>
  <si>
    <t>CYRA</t>
    <phoneticPr fontId="1" type="noConversion"/>
  </si>
  <si>
    <t>TRTR</t>
    <phoneticPr fontId="1" type="noConversion"/>
  </si>
  <si>
    <t>EURE</t>
    <phoneticPr fontId="1" type="noConversion"/>
  </si>
  <si>
    <t>leaning to the other side, DBH taken at bh above ground</t>
    <phoneticPr fontId="1" type="noConversion"/>
  </si>
  <si>
    <t>photo 115</t>
    <phoneticPr fontId="1" type="noConversion"/>
  </si>
  <si>
    <t>photo 113</t>
    <phoneticPr fontId="1" type="noConversion"/>
  </si>
  <si>
    <t>MATH</t>
    <phoneticPr fontId="1" type="noConversion"/>
  </si>
  <si>
    <t>14.4, 3.4</t>
    <phoneticPr fontId="1" type="noConversion"/>
  </si>
  <si>
    <t>Herbivory</t>
    <phoneticPr fontId="1" type="noConversion"/>
  </si>
  <si>
    <t>MOCI</t>
    <phoneticPr fontId="1" type="noConversion"/>
  </si>
  <si>
    <t>MOCI</t>
    <phoneticPr fontId="1" type="noConversion"/>
  </si>
  <si>
    <t>2.7, 1.2</t>
    <phoneticPr fontId="1" type="noConversion"/>
  </si>
  <si>
    <t>2.6, 3</t>
    <phoneticPr fontId="1" type="noConversion"/>
  </si>
  <si>
    <t>NEOP</t>
    <phoneticPr fontId="1" type="noConversion"/>
  </si>
  <si>
    <t>EURE</t>
    <phoneticPr fontId="1" type="noConversion"/>
  </si>
  <si>
    <t>FLIN</t>
    <phoneticPr fontId="1" type="noConversion"/>
  </si>
  <si>
    <t>OCMA</t>
    <phoneticPr fontId="1" type="noConversion"/>
  </si>
  <si>
    <t>PSMA</t>
    <phoneticPr fontId="1" type="noConversion"/>
  </si>
  <si>
    <t>43, 45</t>
    <phoneticPr fontId="1" type="noConversion"/>
  </si>
  <si>
    <t>EURE</t>
    <phoneticPr fontId="1" type="noConversion"/>
  </si>
  <si>
    <t>TAMO</t>
    <phoneticPr fontId="1" type="noConversion"/>
  </si>
  <si>
    <t>looks like PSMA, but I think a weed</t>
    <phoneticPr fontId="1" type="noConversion"/>
  </si>
  <si>
    <t>PSMA</t>
    <phoneticPr fontId="1" type="noConversion"/>
  </si>
  <si>
    <t>RITD GRID</t>
    <phoneticPr fontId="1" type="noConversion"/>
  </si>
  <si>
    <t>very small</t>
    <phoneticPr fontId="1" type="noConversion"/>
  </si>
  <si>
    <t>Asplenium polyodon</t>
    <phoneticPr fontId="1" type="noConversion"/>
  </si>
  <si>
    <t>grass</t>
    <phoneticPr fontId="1" type="noConversion"/>
  </si>
  <si>
    <t>YES</t>
    <phoneticPr fontId="1" type="noConversion"/>
  </si>
  <si>
    <t>fronds 1m</t>
    <phoneticPr fontId="1" type="noConversion"/>
  </si>
  <si>
    <t>deer scat</t>
    <phoneticPr fontId="1" type="noConversion"/>
  </si>
  <si>
    <t>leaves ~1.5m long</t>
    <phoneticPr fontId="1" type="noConversion"/>
  </si>
  <si>
    <t>MOCI</t>
    <phoneticPr fontId="1" type="noConversion"/>
  </si>
  <si>
    <t>AGMA</t>
    <phoneticPr fontId="1" type="noConversion"/>
  </si>
  <si>
    <t>ungulate trail</t>
    <phoneticPr fontId="1" type="noConversion"/>
  </si>
  <si>
    <t>dead NEOP stump</t>
    <phoneticPr fontId="1" type="noConversion"/>
  </si>
  <si>
    <t>endemic seedlings</t>
    <phoneticPr fontId="1" type="noConversion"/>
  </si>
  <si>
    <t>dead</t>
    <phoneticPr fontId="1" type="noConversion"/>
  </si>
  <si>
    <t>NATIVE</t>
    <phoneticPr fontId="1" type="noConversion"/>
  </si>
  <si>
    <t>Jasminum</t>
    <phoneticPr fontId="1" type="noConversion"/>
  </si>
  <si>
    <t>rooting</t>
    <phoneticPr fontId="1" type="noConversion"/>
  </si>
  <si>
    <t>tall, skinny, going upslope</t>
    <phoneticPr fontId="1" type="noConversion"/>
  </si>
  <si>
    <t>PAFO</t>
    <phoneticPr fontId="1" type="noConversion"/>
  </si>
  <si>
    <t>0.25, 0.25</t>
    <phoneticPr fontId="1" type="noConversion"/>
  </si>
  <si>
    <t>NEOP</t>
    <phoneticPr fontId="1" type="noConversion"/>
  </si>
  <si>
    <t>AGMA</t>
    <phoneticPr fontId="1" type="noConversion"/>
  </si>
  <si>
    <t>tall, skinny</t>
    <phoneticPr fontId="1" type="noConversion"/>
  </si>
  <si>
    <t>EURE</t>
    <phoneticPr fontId="1" type="noConversion"/>
  </si>
  <si>
    <t>3.2, 2.9</t>
    <phoneticPr fontId="1" type="noConversion"/>
  </si>
  <si>
    <t>GUMA</t>
    <phoneticPr fontId="1" type="noConversion"/>
  </si>
  <si>
    <t>Pyrrosia</t>
    <phoneticPr fontId="1" type="noConversion"/>
  </si>
  <si>
    <t>60, 65, 38</t>
    <phoneticPr fontId="1" type="noConversion"/>
  </si>
  <si>
    <t>GUMA</t>
    <phoneticPr fontId="1" type="noConversion"/>
  </si>
  <si>
    <t>25, 78, 47</t>
    <phoneticPr fontId="1" type="noConversion"/>
  </si>
  <si>
    <t>FLIN</t>
    <phoneticPr fontId="1" type="noConversion"/>
  </si>
  <si>
    <t>OCMA</t>
    <phoneticPr fontId="1" type="noConversion"/>
  </si>
  <si>
    <t>Nephrolepis</t>
    <phoneticPr fontId="1" type="noConversion"/>
  </si>
  <si>
    <t>creeping</t>
    <phoneticPr fontId="1" type="noConversion"/>
  </si>
  <si>
    <t>very small</t>
    <phoneticPr fontId="1" type="noConversion"/>
  </si>
  <si>
    <t>P</t>
    <phoneticPr fontId="1" type="noConversion"/>
  </si>
  <si>
    <t>LN OF P</t>
    <phoneticPr fontId="1" type="noConversion"/>
  </si>
  <si>
    <t>DEER</t>
    <phoneticPr fontId="1" type="noConversion"/>
  </si>
  <si>
    <t>PIGS</t>
    <phoneticPr fontId="1" type="noConversion"/>
  </si>
  <si>
    <t>?</t>
    <phoneticPr fontId="1" type="noConversion"/>
  </si>
  <si>
    <t>TRTR</t>
    <phoneticPr fontId="1" type="noConversion"/>
  </si>
  <si>
    <t>20, 25, 12</t>
    <phoneticPr fontId="1" type="noConversion"/>
  </si>
  <si>
    <t>big, new, both sides of tape</t>
    <phoneticPr fontId="1" type="noConversion"/>
  </si>
  <si>
    <t>TRTR</t>
    <phoneticPr fontId="1" type="noConversion"/>
  </si>
  <si>
    <t>NEOP</t>
    <phoneticPr fontId="1" type="noConversion"/>
  </si>
  <si>
    <t>Fern2????</t>
    <phoneticPr fontId="1" type="noConversion"/>
  </si>
  <si>
    <t>gap, one healthy and one dead CYMI on other side of transect</t>
    <phoneticPr fontId="1" type="noConversion"/>
  </si>
  <si>
    <t>Native?</t>
    <phoneticPr fontId="1" type="noConversion"/>
  </si>
  <si>
    <t>MIMI</t>
    <phoneticPr fontId="1" type="noConversion"/>
  </si>
  <si>
    <t>stump</t>
    <phoneticPr fontId="1" type="noConversion"/>
  </si>
  <si>
    <t>dead log</t>
    <phoneticPr fontId="1" type="noConversion"/>
  </si>
  <si>
    <t>GUMA</t>
    <phoneticPr fontId="1" type="noConversion"/>
  </si>
  <si>
    <t>meg age, med size</t>
    <phoneticPr fontId="1" type="noConversion"/>
  </si>
  <si>
    <t>Jasminum</t>
    <phoneticPr fontId="1" type="noConversion"/>
  </si>
  <si>
    <t>GUMA</t>
    <phoneticPr fontId="1" type="noConversion"/>
  </si>
  <si>
    <t>FLIN, Jasminum</t>
    <phoneticPr fontId="1" type="noConversion"/>
  </si>
  <si>
    <t>POSC, FLIN</t>
    <phoneticPr fontId="1" type="noConversion"/>
  </si>
  <si>
    <t>leaning</t>
    <phoneticPr fontId="1" type="noConversion"/>
  </si>
  <si>
    <t>low</t>
    <phoneticPr fontId="1" type="noConversion"/>
  </si>
  <si>
    <t>low</t>
    <phoneticPr fontId="1" type="noConversion"/>
  </si>
  <si>
    <t>too small to ID</t>
    <phoneticPr fontId="1" type="noConversion"/>
  </si>
  <si>
    <t>Morphology</t>
    <phoneticPr fontId="1" type="noConversion"/>
  </si>
  <si>
    <t>GUMA</t>
    <phoneticPr fontId="1" type="noConversion"/>
  </si>
  <si>
    <t>med size, oldish</t>
    <phoneticPr fontId="1" type="noConversion"/>
  </si>
  <si>
    <t>pig scat</t>
    <phoneticPr fontId="1" type="noConversion"/>
  </si>
  <si>
    <t>stachy stalk/flowers, glossy thick leaves, see drawing</t>
    <phoneticPr fontId="1" type="noConversion"/>
  </si>
  <si>
    <t>herb</t>
    <phoneticPr fontId="1" type="noConversion"/>
  </si>
  <si>
    <t>AGMA</t>
    <phoneticPr fontId="1" type="noConversion"/>
  </si>
  <si>
    <t>TRTR</t>
    <phoneticPr fontId="1" type="noConversion"/>
  </si>
  <si>
    <t>EURE</t>
    <phoneticPr fontId="1" type="noConversion"/>
  </si>
  <si>
    <t>EURE</t>
    <phoneticPr fontId="1" type="noConversion"/>
  </si>
  <si>
    <t>TRTR</t>
    <phoneticPr fontId="1" type="noConversion"/>
  </si>
  <si>
    <t>CHOD</t>
    <phoneticPr fontId="1" type="noConversion"/>
  </si>
  <si>
    <t>PASU</t>
    <phoneticPr fontId="1" type="noConversion"/>
  </si>
  <si>
    <t>AGMA</t>
    <phoneticPr fontId="1" type="noConversion"/>
  </si>
  <si>
    <t>Asp nid?</t>
    <phoneticPr fontId="1" type="noConversion"/>
  </si>
  <si>
    <t>3.1, 2.7</t>
    <phoneticPr fontId="1" type="noConversion"/>
  </si>
  <si>
    <t>small, old</t>
    <phoneticPr fontId="1" type="noConversion"/>
  </si>
  <si>
    <t>AGMA</t>
    <phoneticPr fontId="1" type="noConversion"/>
  </si>
  <si>
    <t>pig scat</t>
    <phoneticPr fontId="1" type="noConversion"/>
  </si>
  <si>
    <t>big, new</t>
    <phoneticPr fontId="1" type="noConversion"/>
  </si>
  <si>
    <t>Polypodium scolopendria</t>
    <phoneticPr fontId="1" type="noConversion"/>
  </si>
  <si>
    <t>Pyrrosia, Asplenium nidus, POSC</t>
    <phoneticPr fontId="1" type="noConversion"/>
  </si>
  <si>
    <t>TREE</t>
    <phoneticPr fontId="1" type="noConversion"/>
  </si>
  <si>
    <t>FERN</t>
    <phoneticPr fontId="1" type="noConversion"/>
  </si>
  <si>
    <t>looking ok, some scale</t>
    <phoneticPr fontId="1" type="noConversion"/>
  </si>
  <si>
    <t>Pyrrosia</t>
    <phoneticPr fontId="1" type="noConversion"/>
  </si>
  <si>
    <t>EURE</t>
    <phoneticPr fontId="1" type="noConversion"/>
  </si>
  <si>
    <t>TRTR</t>
    <phoneticPr fontId="1" type="noConversion"/>
  </si>
  <si>
    <t>source, bunch out of ground</t>
    <phoneticPr fontId="1" type="noConversion"/>
  </si>
  <si>
    <t>MIMI</t>
    <phoneticPr fontId="1" type="noConversion"/>
  </si>
  <si>
    <t>across</t>
    <phoneticPr fontId="1" type="noConversion"/>
  </si>
  <si>
    <t>Asplenium nidus</t>
    <phoneticPr fontId="1" type="noConversion"/>
  </si>
  <si>
    <t>Asplenium nidus, FLIN</t>
    <phoneticPr fontId="1" type="noConversion"/>
  </si>
  <si>
    <t>scale</t>
    <phoneticPr fontId="1" type="noConversion"/>
  </si>
  <si>
    <t>on dead log</t>
    <phoneticPr fontId="1" type="noConversion"/>
  </si>
  <si>
    <t>unknown</t>
    <phoneticPr fontId="1" type="noConversion"/>
  </si>
  <si>
    <t>dead on top</t>
    <phoneticPr fontId="1" type="noConversion"/>
  </si>
  <si>
    <t>FLIN</t>
    <phoneticPr fontId="1" type="noConversion"/>
  </si>
  <si>
    <t>fern in photo</t>
    <phoneticPr fontId="1" type="noConversion"/>
  </si>
  <si>
    <t>PIMI</t>
    <phoneticPr fontId="1" type="noConversion"/>
  </si>
  <si>
    <t>RITD GRID</t>
    <phoneticPr fontId="1" type="noConversion"/>
  </si>
  <si>
    <t>too small to ID</t>
    <phoneticPr fontId="1" type="noConversion"/>
  </si>
  <si>
    <t>PAFO</t>
    <phoneticPr fontId="1" type="noConversion"/>
  </si>
  <si>
    <t>Dendrocnide</t>
    <phoneticPr fontId="1" type="noConversion"/>
  </si>
  <si>
    <t>MOCI</t>
    <phoneticPr fontId="1" type="noConversion"/>
  </si>
  <si>
    <t>NEOP</t>
    <phoneticPr fontId="1" type="noConversion"/>
  </si>
  <si>
    <t>PAFO</t>
    <phoneticPr fontId="1" type="noConversion"/>
  </si>
  <si>
    <t>COSU</t>
    <phoneticPr fontId="1" type="noConversion"/>
  </si>
  <si>
    <t>COSU</t>
    <phoneticPr fontId="1" type="noConversion"/>
  </si>
  <si>
    <t>dead GUMA</t>
    <phoneticPr fontId="1" type="noConversion"/>
  </si>
  <si>
    <t>Morhphology</t>
    <phoneticPr fontId="1" type="noConversion"/>
  </si>
  <si>
    <t>Native?</t>
    <phoneticPr fontId="1" type="noConversion"/>
  </si>
  <si>
    <t>tree</t>
    <phoneticPr fontId="1" type="noConversion"/>
  </si>
  <si>
    <t>vines from mass above</t>
    <phoneticPr fontId="1" type="noConversion"/>
  </si>
  <si>
    <t>PAFO</t>
    <phoneticPr fontId="1" type="noConversion"/>
  </si>
  <si>
    <t>TOTAL</t>
    <phoneticPr fontId="1" type="noConversion"/>
  </si>
  <si>
    <t>RACETRACK</t>
    <phoneticPr fontId="1" type="noConversion"/>
  </si>
  <si>
    <t>NE corner</t>
    <phoneticPr fontId="1" type="noConversion"/>
  </si>
  <si>
    <t>EURE</t>
    <phoneticPr fontId="1" type="noConversion"/>
  </si>
  <si>
    <t>5.2, 4.3</t>
    <phoneticPr fontId="1" type="noConversion"/>
  </si>
  <si>
    <t>EURE</t>
    <phoneticPr fontId="1" type="noConversion"/>
  </si>
  <si>
    <t>2.3, 3.5</t>
    <phoneticPr fontId="1" type="noConversion"/>
  </si>
  <si>
    <t>fern???</t>
    <phoneticPr fontId="1" type="noConversion"/>
  </si>
  <si>
    <t>CYRA</t>
    <phoneticPr fontId="1" type="noConversion"/>
  </si>
  <si>
    <t>TRTR</t>
    <phoneticPr fontId="1" type="noConversion"/>
  </si>
  <si>
    <t>??</t>
    <phoneticPr fontId="1" type="noConversion"/>
  </si>
  <si>
    <t>PATE</t>
    <phoneticPr fontId="1" type="noConversion"/>
  </si>
  <si>
    <t>EURE</t>
    <phoneticPr fontId="1" type="noConversion"/>
  </si>
  <si>
    <t>MAOD</t>
    <phoneticPr fontId="1" type="noConversion"/>
  </si>
  <si>
    <t>AGMA</t>
    <phoneticPr fontId="1" type="noConversion"/>
  </si>
  <si>
    <t>GUMA/PSMA?</t>
    <phoneticPr fontId="1" type="noConversion"/>
  </si>
  <si>
    <t>GUMA</t>
    <phoneticPr fontId="1" type="noConversion"/>
  </si>
  <si>
    <t>GUMA</t>
    <phoneticPr fontId="1" type="noConversion"/>
  </si>
  <si>
    <t>DBH (mm)</t>
    <phoneticPr fontId="1" type="noConversion"/>
  </si>
  <si>
    <t>AGMA</t>
    <phoneticPr fontId="1" type="noConversion"/>
  </si>
  <si>
    <t>FLIN</t>
    <phoneticPr fontId="1" type="noConversion"/>
  </si>
  <si>
    <t>weed</t>
    <phoneticPr fontId="1" type="noConversion"/>
  </si>
  <si>
    <t>ORCHID</t>
    <phoneticPr fontId="1" type="noConversion"/>
  </si>
  <si>
    <t>ORCHID</t>
    <phoneticPr fontId="1" type="noConversion"/>
  </si>
  <si>
    <t>Total Epiphytes</t>
    <phoneticPr fontId="1" type="noConversion"/>
  </si>
  <si>
    <t>FLIN, Asplenium nidus</t>
    <phoneticPr fontId="1" type="noConversion"/>
  </si>
  <si>
    <t>YES</t>
    <phoneticPr fontId="1" type="noConversion"/>
  </si>
  <si>
    <t>YES</t>
    <phoneticPr fontId="1" type="noConversion"/>
  </si>
  <si>
    <t>CLUSTER</t>
    <phoneticPr fontId="1" type="noConversion"/>
  </si>
  <si>
    <t>on ground</t>
    <phoneticPr fontId="1" type="noConversion"/>
  </si>
  <si>
    <t>med age, small</t>
    <phoneticPr fontId="1" type="noConversion"/>
  </si>
  <si>
    <t>AGMA</t>
    <phoneticPr fontId="1" type="noConversion"/>
  </si>
  <si>
    <t>FLIN</t>
    <phoneticPr fontId="1" type="noConversion"/>
  </si>
  <si>
    <t>NORTH BLAS</t>
    <phoneticPr fontId="1" type="noConversion"/>
  </si>
  <si>
    <t>4.6, 2.6</t>
    <phoneticPr fontId="1" type="noConversion"/>
  </si>
  <si>
    <t>FLIN</t>
    <phoneticPr fontId="1" type="noConversion"/>
  </si>
  <si>
    <t>PAFO?</t>
    <phoneticPr fontId="1" type="noConversion"/>
  </si>
  <si>
    <t>PAFO?</t>
    <phoneticPr fontId="1" type="noConversion"/>
  </si>
  <si>
    <t xml:space="preserve"> 2, 1.3</t>
    <phoneticPr fontId="1" type="noConversion"/>
  </si>
  <si>
    <t>2.7, 3.1, 2.4</t>
    <phoneticPr fontId="1" type="noConversion"/>
  </si>
  <si>
    <t>1.9, 1.5, 1</t>
    <phoneticPr fontId="1" type="noConversion"/>
  </si>
  <si>
    <t>3.1, 2.6</t>
    <phoneticPr fontId="1" type="noConversion"/>
  </si>
  <si>
    <t>NEOP</t>
    <phoneticPr fontId="1" type="noConversion"/>
  </si>
  <si>
    <t>NEOP</t>
    <phoneticPr fontId="1" type="noConversion"/>
  </si>
  <si>
    <t>1.4, 0.9</t>
    <phoneticPr fontId="1" type="noConversion"/>
  </si>
  <si>
    <t>NBLAS</t>
    <phoneticPr fontId="1" type="noConversion"/>
  </si>
  <si>
    <t>SWITCHBACKS</t>
    <phoneticPr fontId="1" type="noConversion"/>
  </si>
  <si>
    <t>GUMA</t>
    <phoneticPr fontId="1" type="noConversion"/>
  </si>
  <si>
    <t>FLIN</t>
    <phoneticPr fontId="1" type="noConversion"/>
  </si>
  <si>
    <t>CYMI</t>
    <phoneticPr fontId="1" type="noConversion"/>
  </si>
  <si>
    <t>Aplenium nidus</t>
    <phoneticPr fontId="1" type="noConversion"/>
  </si>
  <si>
    <t>GUMA</t>
    <phoneticPr fontId="1" type="noConversion"/>
  </si>
  <si>
    <t>young Pteris?</t>
    <phoneticPr fontId="1" type="noConversion"/>
  </si>
  <si>
    <t>see photo</t>
    <phoneticPr fontId="1" type="noConversion"/>
  </si>
  <si>
    <t>MIMI</t>
    <phoneticPr fontId="1" type="noConversion"/>
  </si>
  <si>
    <t>med age, large</t>
    <phoneticPr fontId="1" type="noConversion"/>
  </si>
  <si>
    <t>NEOP</t>
    <phoneticPr fontId="1" type="noConversion"/>
  </si>
  <si>
    <t>OCMA</t>
    <phoneticPr fontId="1" type="noConversion"/>
  </si>
  <si>
    <t>TAMO/MOCI?</t>
    <phoneticPr fontId="1" type="noConversion"/>
  </si>
  <si>
    <t>RITD GATE</t>
    <phoneticPr fontId="1" type="noConversion"/>
  </si>
  <si>
    <t>SBLAS</t>
    <phoneticPr fontId="1" type="noConversion"/>
  </si>
  <si>
    <t>TANGISON</t>
    <phoneticPr fontId="1" type="noConversion"/>
  </si>
  <si>
    <t>TARTOP</t>
    <phoneticPr fontId="1" type="noConversion"/>
  </si>
  <si>
    <t>PAFO</t>
    <phoneticPr fontId="1" type="noConversion"/>
  </si>
  <si>
    <t>OCMA</t>
    <phoneticPr fontId="1" type="noConversion"/>
  </si>
  <si>
    <t>OCMA</t>
    <phoneticPr fontId="1" type="noConversion"/>
  </si>
  <si>
    <t>NONNATIVE</t>
    <phoneticPr fontId="1" type="noConversion"/>
  </si>
  <si>
    <t>DEAD</t>
    <phoneticPr fontId="1" type="noConversion"/>
  </si>
  <si>
    <t>VINE</t>
    <phoneticPr fontId="1" type="noConversion"/>
  </si>
  <si>
    <t>HERB</t>
    <phoneticPr fontId="1" type="noConversion"/>
  </si>
  <si>
    <t>HERB</t>
    <phoneticPr fontId="1" type="noConversion"/>
  </si>
  <si>
    <t>Polypodium scolopendria</t>
    <phoneticPr fontId="1" type="noConversion"/>
  </si>
  <si>
    <t>ground</t>
    <phoneticPr fontId="1" type="noConversion"/>
  </si>
  <si>
    <t>only 4 leaves</t>
    <phoneticPr fontId="1" type="noConversion"/>
  </si>
  <si>
    <t>FLIN</t>
    <phoneticPr fontId="1" type="noConversion"/>
  </si>
  <si>
    <t>trailish</t>
    <phoneticPr fontId="1" type="noConversion"/>
  </si>
  <si>
    <t>FLIN</t>
    <phoneticPr fontId="1" type="noConversion"/>
  </si>
  <si>
    <t>GUMA</t>
    <phoneticPr fontId="1" type="noConversion"/>
  </si>
  <si>
    <t>CHOD</t>
    <phoneticPr fontId="1" type="noConversion"/>
  </si>
  <si>
    <t>branches</t>
    <phoneticPr fontId="1" type="noConversion"/>
  </si>
  <si>
    <t>Ritidian North</t>
    <phoneticPr fontId="1" type="noConversion"/>
  </si>
  <si>
    <t>Asplenium polyodon</t>
  </si>
  <si>
    <t>GUMA</t>
    <phoneticPr fontId="1" type="noConversion"/>
  </si>
  <si>
    <t>tree</t>
    <phoneticPr fontId="1" type="noConversion"/>
  </si>
  <si>
    <t>native?</t>
    <phoneticPr fontId="1" type="noConversion"/>
  </si>
  <si>
    <t>maybe a seedling</t>
    <phoneticPr fontId="1" type="noConversion"/>
  </si>
  <si>
    <t>NEOP</t>
    <phoneticPr fontId="1" type="noConversion"/>
  </si>
  <si>
    <t>43, 27</t>
    <phoneticPr fontId="1" type="noConversion"/>
  </si>
  <si>
    <t>AGMA</t>
    <phoneticPr fontId="1" type="noConversion"/>
  </si>
  <si>
    <t>PAFO</t>
    <phoneticPr fontId="1" type="noConversion"/>
  </si>
  <si>
    <t>FLIN</t>
    <phoneticPr fontId="1" type="noConversion"/>
  </si>
  <si>
    <t>AGMA</t>
    <phoneticPr fontId="1" type="noConversion"/>
  </si>
  <si>
    <t>TOTAL</t>
    <phoneticPr fontId="1" type="noConversion"/>
  </si>
  <si>
    <t>TRTR</t>
    <phoneticPr fontId="1" type="noConversion"/>
  </si>
  <si>
    <t>AGMA</t>
    <phoneticPr fontId="1" type="noConversion"/>
  </si>
  <si>
    <t>FLIN</t>
    <phoneticPr fontId="1" type="noConversion"/>
  </si>
  <si>
    <t>AGMA</t>
    <phoneticPr fontId="1" type="noConversion"/>
  </si>
  <si>
    <t>weird herb</t>
    <phoneticPr fontId="1" type="noConversion"/>
  </si>
  <si>
    <t>NEOP</t>
    <phoneticPr fontId="1" type="noConversion"/>
  </si>
  <si>
    <t>creeping</t>
    <phoneticPr fontId="1" type="noConversion"/>
  </si>
  <si>
    <t>PAFO</t>
    <phoneticPr fontId="1" type="noConversion"/>
  </si>
  <si>
    <t>dead EURE</t>
    <phoneticPr fontId="1" type="noConversion"/>
  </si>
  <si>
    <t>2.1, 4.7</t>
    <phoneticPr fontId="1" type="noConversion"/>
  </si>
  <si>
    <t>EURE</t>
    <phoneticPr fontId="1" type="noConversion"/>
  </si>
  <si>
    <t>EURE</t>
    <phoneticPr fontId="1" type="noConversion"/>
  </si>
  <si>
    <t>unknown vine</t>
    <phoneticPr fontId="1" type="noConversion"/>
  </si>
  <si>
    <t>MATH?</t>
    <phoneticPr fontId="1" type="noConversion"/>
  </si>
  <si>
    <t>2?</t>
    <phoneticPr fontId="1" type="noConversion"/>
  </si>
  <si>
    <t>Asplenium nidus (small)</t>
    <phoneticPr fontId="1" type="noConversion"/>
  </si>
  <si>
    <t>CYRA</t>
    <phoneticPr fontId="1" type="noConversion"/>
  </si>
  <si>
    <t>MATH</t>
    <phoneticPr fontId="1" type="noConversion"/>
  </si>
  <si>
    <t>dead on top</t>
    <phoneticPr fontId="1" type="noConversion"/>
  </si>
  <si>
    <t>under FIPR</t>
    <phoneticPr fontId="1" type="noConversion"/>
  </si>
  <si>
    <t>FLIN</t>
    <phoneticPr fontId="1" type="noConversion"/>
  </si>
  <si>
    <t>ASNI, ASPO. Pyrrosia</t>
    <phoneticPr fontId="1" type="noConversion"/>
  </si>
  <si>
    <t>pig? Tracks</t>
    <phoneticPr fontId="1" type="noConversion"/>
  </si>
  <si>
    <t>Wikstroemia</t>
    <phoneticPr fontId="1" type="noConversion"/>
  </si>
  <si>
    <t>trail</t>
    <phoneticPr fontId="1" type="noConversion"/>
  </si>
  <si>
    <t>rooting</t>
    <phoneticPr fontId="1" type="noConversion"/>
  </si>
  <si>
    <t>PATE</t>
    <phoneticPr fontId="1" type="noConversion"/>
  </si>
  <si>
    <t>fronds 0.9</t>
    <phoneticPr fontId="1" type="noConversion"/>
  </si>
  <si>
    <t>FLIN</t>
    <phoneticPr fontId="1" type="noConversion"/>
  </si>
  <si>
    <t>small seedling above</t>
    <phoneticPr fontId="1" type="noConversion"/>
  </si>
  <si>
    <t>shallow</t>
    <phoneticPr fontId="1" type="noConversion"/>
  </si>
  <si>
    <t>might be MATH</t>
    <phoneticPr fontId="1" type="noConversion"/>
  </si>
  <si>
    <t>PAFO</t>
    <phoneticPr fontId="1" type="noConversion"/>
  </si>
  <si>
    <t xml:space="preserve">small seedling above </t>
    <phoneticPr fontId="1" type="noConversion"/>
  </si>
  <si>
    <t>MATH?</t>
    <phoneticPr fontId="1" type="noConversion"/>
  </si>
  <si>
    <t>FLIN</t>
    <phoneticPr fontId="1" type="noConversion"/>
  </si>
  <si>
    <t>FLIN</t>
    <phoneticPr fontId="1" type="noConversion"/>
  </si>
  <si>
    <t>pig scat</t>
    <phoneticPr fontId="1" type="noConversion"/>
  </si>
  <si>
    <t>small, new</t>
    <phoneticPr fontId="1" type="noConversion"/>
  </si>
  <si>
    <t>4.7, 8.9</t>
    <phoneticPr fontId="1" type="noConversion"/>
  </si>
  <si>
    <t>GUMA</t>
    <phoneticPr fontId="1" type="noConversion"/>
  </si>
  <si>
    <t>pig scat</t>
    <phoneticPr fontId="1" type="noConversion"/>
  </si>
  <si>
    <t>ASNI, MIMI, CHOD</t>
    <phoneticPr fontId="1" type="noConversion"/>
  </si>
  <si>
    <t>FLIN, Asplenium nidus</t>
    <phoneticPr fontId="1" type="noConversion"/>
  </si>
  <si>
    <t>FLIN, Asplenium nidus, Jasminum</t>
    <phoneticPr fontId="1" type="noConversion"/>
  </si>
  <si>
    <t>Asplenium nidus</t>
    <phoneticPr fontId="1" type="noConversion"/>
  </si>
  <si>
    <t>ASNI, Pyrrosia, lanceolate other?</t>
    <phoneticPr fontId="1" type="noConversion"/>
  </si>
  <si>
    <t>POSC, Asplenium nidus</t>
    <phoneticPr fontId="1" type="noConversion"/>
  </si>
  <si>
    <t>FERN</t>
    <phoneticPr fontId="1" type="noConversion"/>
  </si>
  <si>
    <t>DEAD</t>
    <phoneticPr fontId="1" type="noConversion"/>
  </si>
  <si>
    <t>dead log</t>
    <phoneticPr fontId="1" type="noConversion"/>
  </si>
  <si>
    <t>ENDEMIC</t>
    <phoneticPr fontId="1" type="noConversion"/>
  </si>
  <si>
    <t>CHOD</t>
    <phoneticPr fontId="1" type="noConversion"/>
  </si>
  <si>
    <t>dead stump</t>
    <phoneticPr fontId="1" type="noConversion"/>
  </si>
  <si>
    <t>SIGN</t>
    <phoneticPr fontId="1" type="noConversion"/>
  </si>
  <si>
    <t>SIGN</t>
    <phoneticPr fontId="1" type="noConversion"/>
  </si>
  <si>
    <t>?</t>
    <phoneticPr fontId="1" type="noConversion"/>
  </si>
  <si>
    <t>GUMA</t>
    <phoneticPr fontId="1" type="noConversion"/>
  </si>
  <si>
    <t>dead stump</t>
    <phoneticPr fontId="1" type="noConversion"/>
  </si>
  <si>
    <t>MAOD</t>
    <phoneticPr fontId="1" type="noConversion"/>
  </si>
  <si>
    <t>dead CYMI log</t>
    <phoneticPr fontId="1" type="noConversion"/>
  </si>
  <si>
    <t>dead CYMI stump</t>
    <phoneticPr fontId="1" type="noConversion"/>
  </si>
  <si>
    <t>POSC</t>
    <phoneticPr fontId="1" type="noConversion"/>
  </si>
  <si>
    <t>NEOP</t>
    <phoneticPr fontId="1" type="noConversion"/>
  </si>
  <si>
    <t>CYRA</t>
    <phoneticPr fontId="1" type="noConversion"/>
  </si>
  <si>
    <t>CYRA</t>
    <phoneticPr fontId="1" type="noConversion"/>
  </si>
  <si>
    <t>FLIN</t>
    <phoneticPr fontId="1" type="noConversion"/>
  </si>
  <si>
    <t>fern/orchid thing</t>
    <phoneticPr fontId="1" type="noConversion"/>
  </si>
  <si>
    <t>TRTR</t>
    <phoneticPr fontId="1" type="noConversion"/>
  </si>
  <si>
    <t>dead log</t>
    <phoneticPr fontId="1" type="noConversion"/>
  </si>
  <si>
    <t>NEOP</t>
    <phoneticPr fontId="1" type="noConversion"/>
  </si>
  <si>
    <t>NEOP</t>
    <phoneticPr fontId="1" type="noConversion"/>
  </si>
  <si>
    <t>dead MAOD</t>
    <phoneticPr fontId="1" type="noConversion"/>
  </si>
  <si>
    <t>MAOD</t>
    <phoneticPr fontId="1" type="noConversion"/>
  </si>
  <si>
    <t>OCMA</t>
    <phoneticPr fontId="1" type="noConversion"/>
  </si>
  <si>
    <t>INBI nearby</t>
    <phoneticPr fontId="1" type="noConversion"/>
  </si>
  <si>
    <t>GUMA</t>
    <phoneticPr fontId="1" type="noConversion"/>
  </si>
  <si>
    <t>2.8, 3.7</t>
    <phoneticPr fontId="1" type="noConversion"/>
  </si>
  <si>
    <t>endemic</t>
    <phoneticPr fontId="1" type="noConversion"/>
  </si>
  <si>
    <t>leaning away, big, multiple trunks, 3 are &gt;100mm</t>
    <phoneticPr fontId="1" type="noConversion"/>
  </si>
  <si>
    <t>102, 35</t>
    <phoneticPr fontId="1" type="noConversion"/>
  </si>
  <si>
    <t>leaning away</t>
    <phoneticPr fontId="1" type="noConversion"/>
  </si>
  <si>
    <t>OCMA</t>
    <phoneticPr fontId="1" type="noConversion"/>
  </si>
  <si>
    <t>GUMA</t>
    <phoneticPr fontId="1" type="noConversion"/>
  </si>
  <si>
    <t>NEOP</t>
    <phoneticPr fontId="1" type="noConversion"/>
  </si>
  <si>
    <t>4.3, 4.7</t>
    <phoneticPr fontId="1" type="noConversion"/>
  </si>
  <si>
    <t>GUMA</t>
    <phoneticPr fontId="1" type="noConversion"/>
  </si>
  <si>
    <t>GUMA</t>
    <phoneticPr fontId="1" type="noConversion"/>
  </si>
  <si>
    <t>PAFO</t>
    <phoneticPr fontId="1" type="noConversion"/>
  </si>
  <si>
    <t>MOCI</t>
    <phoneticPr fontId="1" type="noConversion"/>
  </si>
  <si>
    <t>pig scat</t>
    <phoneticPr fontId="1" type="noConversion"/>
  </si>
  <si>
    <t>FLIN</t>
    <phoneticPr fontId="1" type="noConversion"/>
  </si>
  <si>
    <t>PATE</t>
    <phoneticPr fontId="1" type="noConversion"/>
  </si>
  <si>
    <t>looks ok</t>
    <phoneticPr fontId="1" type="noConversion"/>
  </si>
  <si>
    <t>5.3, 8.6</t>
    <phoneticPr fontId="1" type="noConversion"/>
  </si>
  <si>
    <t>PATE</t>
    <phoneticPr fontId="1" type="noConversion"/>
  </si>
  <si>
    <t>GUMA</t>
    <phoneticPr fontId="1" type="noConversion"/>
  </si>
  <si>
    <t>dead INBI?</t>
    <phoneticPr fontId="1" type="noConversion"/>
  </si>
  <si>
    <t>PATE</t>
    <phoneticPr fontId="1" type="noConversion"/>
  </si>
  <si>
    <t>GUMA</t>
    <phoneticPr fontId="1" type="noConversion"/>
  </si>
  <si>
    <t>Jasminum</t>
    <phoneticPr fontId="1" type="noConversion"/>
  </si>
  <si>
    <t>FITI</t>
    <phoneticPr fontId="1" type="noConversion"/>
  </si>
  <si>
    <t>extends 46-45</t>
    <phoneticPr fontId="1" type="noConversion"/>
  </si>
  <si>
    <t>EURE</t>
    <phoneticPr fontId="1" type="noConversion"/>
  </si>
  <si>
    <t>AGMA</t>
    <phoneticPr fontId="1" type="noConversion"/>
  </si>
  <si>
    <t>PASU</t>
    <phoneticPr fontId="1" type="noConversion"/>
  </si>
  <si>
    <t>across</t>
    <phoneticPr fontId="1" type="noConversion"/>
  </si>
  <si>
    <t>across</t>
    <phoneticPr fontId="1" type="noConversion"/>
  </si>
  <si>
    <t>FIPR</t>
    <phoneticPr fontId="1" type="noConversion"/>
  </si>
  <si>
    <t>Lantana</t>
    <phoneticPr fontId="1" type="noConversion"/>
  </si>
  <si>
    <t>OCMA</t>
    <phoneticPr fontId="1" type="noConversion"/>
  </si>
  <si>
    <t>GUMA</t>
    <phoneticPr fontId="1" type="noConversion"/>
  </si>
  <si>
    <t>Asplenium nidus</t>
    <phoneticPr fontId="1" type="noConversion"/>
  </si>
  <si>
    <t>dead CYMI</t>
    <phoneticPr fontId="1" type="noConversion"/>
  </si>
  <si>
    <t>EUTH</t>
    <phoneticPr fontId="1" type="noConversion"/>
  </si>
  <si>
    <t>creeping</t>
    <phoneticPr fontId="1" type="noConversion"/>
  </si>
  <si>
    <t>grass</t>
    <phoneticPr fontId="1" type="noConversion"/>
  </si>
  <si>
    <t>AGMA</t>
    <phoneticPr fontId="1" type="noConversion"/>
  </si>
  <si>
    <t>INBI</t>
    <phoneticPr fontId="1" type="noConversion"/>
  </si>
  <si>
    <t>FLIN/grass</t>
    <phoneticPr fontId="1" type="noConversion"/>
  </si>
  <si>
    <t>trail</t>
    <phoneticPr fontId="1" type="noConversion"/>
  </si>
  <si>
    <t>AGMA</t>
    <phoneticPr fontId="1" type="noConversion"/>
  </si>
  <si>
    <t>FLIN</t>
    <phoneticPr fontId="1" type="noConversion"/>
  </si>
  <si>
    <t>across</t>
    <phoneticPr fontId="1" type="noConversion"/>
  </si>
  <si>
    <t>smells like a zoo</t>
    <phoneticPr fontId="1" type="noConversion"/>
  </si>
  <si>
    <t>Polypodium scolopendria?</t>
    <phoneticPr fontId="1" type="noConversion"/>
  </si>
  <si>
    <t>PASU</t>
    <phoneticPr fontId="1" type="noConversion"/>
  </si>
  <si>
    <t>PSMA?</t>
    <phoneticPr fontId="1" type="noConversion"/>
  </si>
  <si>
    <t>PSMA</t>
    <phoneticPr fontId="1" type="noConversion"/>
  </si>
  <si>
    <t>CHOD</t>
    <phoneticPr fontId="1" type="noConversion"/>
  </si>
  <si>
    <t>NA</t>
  </si>
  <si>
    <t>Seedling</t>
    <phoneticPr fontId="1" type="noConversion"/>
  </si>
  <si>
    <t>HMU</t>
    <phoneticPr fontId="1" type="noConversion"/>
  </si>
  <si>
    <t>2, 1.7</t>
    <phoneticPr fontId="1" type="noConversion"/>
  </si>
  <si>
    <t>7.9, 7.7, 7.7</t>
    <phoneticPr fontId="1" type="noConversion"/>
  </si>
  <si>
    <t>dead CYMI log</t>
    <phoneticPr fontId="1" type="noConversion"/>
  </si>
  <si>
    <t>NEOP</t>
    <phoneticPr fontId="1" type="noConversion"/>
  </si>
  <si>
    <t>see RITD photo of small seedlings</t>
    <phoneticPr fontId="1" type="noConversion"/>
  </si>
  <si>
    <t>EURE</t>
    <phoneticPr fontId="1" type="noConversion"/>
  </si>
  <si>
    <t>Bulbophyllum guamense</t>
    <phoneticPr fontId="1" type="noConversion"/>
  </si>
  <si>
    <t>adult</t>
    <phoneticPr fontId="1" type="noConversion"/>
  </si>
  <si>
    <t>ANAO S</t>
    <phoneticPr fontId="1" type="noConversion"/>
  </si>
  <si>
    <t>GW</t>
    <phoneticPr fontId="1" type="noConversion"/>
  </si>
  <si>
    <t>RACETRACK</t>
    <phoneticPr fontId="1" type="noConversion"/>
  </si>
  <si>
    <t>Jasminum</t>
    <phoneticPr fontId="1" type="noConversion"/>
  </si>
  <si>
    <t>PASU</t>
    <phoneticPr fontId="1" type="noConversion"/>
  </si>
  <si>
    <t>adult, across ground</t>
    <phoneticPr fontId="1" type="noConversion"/>
  </si>
  <si>
    <t>PASU, FLIN</t>
    <phoneticPr fontId="1" type="noConversion"/>
  </si>
  <si>
    <t>MAOD</t>
    <phoneticPr fontId="1" type="noConversion"/>
  </si>
  <si>
    <t>Pyrrosia</t>
    <phoneticPr fontId="1" type="noConversion"/>
  </si>
  <si>
    <t>Native?</t>
    <phoneticPr fontId="1" type="noConversion"/>
  </si>
  <si>
    <t>NEOP</t>
    <phoneticPr fontId="1" type="noConversion"/>
  </si>
  <si>
    <t>NEOP</t>
    <phoneticPr fontId="1" type="noConversion"/>
  </si>
  <si>
    <t>fern</t>
    <phoneticPr fontId="1" type="noConversion"/>
  </si>
  <si>
    <t>tree</t>
    <phoneticPr fontId="1" type="noConversion"/>
  </si>
  <si>
    <t>vine</t>
    <phoneticPr fontId="1" type="noConversion"/>
  </si>
  <si>
    <t>Phyllanthus</t>
    <phoneticPr fontId="1" type="noConversion"/>
  </si>
  <si>
    <t>NA</t>
    <phoneticPr fontId="1" type="noConversion"/>
  </si>
  <si>
    <t>NEOP</t>
    <phoneticPr fontId="1" type="noConversion"/>
  </si>
  <si>
    <t>sign</t>
    <phoneticPr fontId="1" type="noConversion"/>
  </si>
  <si>
    <t>SPP</t>
    <phoneticPr fontId="1" type="noConversion"/>
  </si>
  <si>
    <t>COUNT</t>
    <phoneticPr fontId="1" type="noConversion"/>
  </si>
  <si>
    <t>SEEDLINGS</t>
    <phoneticPr fontId="1" type="noConversion"/>
  </si>
  <si>
    <t>dead stump</t>
    <phoneticPr fontId="1" type="noConversion"/>
  </si>
  <si>
    <t>CHOD</t>
    <phoneticPr fontId="1" type="noConversion"/>
  </si>
  <si>
    <t>grassy gap</t>
    <phoneticPr fontId="1" type="noConversion"/>
  </si>
  <si>
    <t>NEOP</t>
    <phoneticPr fontId="1" type="noConversion"/>
  </si>
  <si>
    <t>EURE</t>
    <phoneticPr fontId="1" type="noConversion"/>
  </si>
  <si>
    <t>1.25, 1.75</t>
    <phoneticPr fontId="1" type="noConversion"/>
  </si>
  <si>
    <t>Asplenium nidus, Polypodium scolopendra</t>
    <phoneticPr fontId="1" type="noConversion"/>
  </si>
  <si>
    <t>21, 24</t>
    <phoneticPr fontId="1" type="noConversion"/>
  </si>
  <si>
    <t>dead Passiflora vine</t>
    <phoneticPr fontId="1" type="noConversion"/>
  </si>
  <si>
    <t>GW</t>
    <phoneticPr fontId="1" type="noConversion"/>
  </si>
  <si>
    <t>GUMA</t>
    <phoneticPr fontId="1" type="noConversion"/>
  </si>
  <si>
    <t>herb</t>
  </si>
  <si>
    <t>herb</t>
    <phoneticPr fontId="1" type="noConversion"/>
  </si>
  <si>
    <t>native</t>
  </si>
  <si>
    <t>native</t>
    <phoneticPr fontId="1" type="noConversion"/>
  </si>
  <si>
    <t>GUMA</t>
    <phoneticPr fontId="1" type="noConversion"/>
  </si>
  <si>
    <t>PAFO</t>
    <phoneticPr fontId="1" type="noConversion"/>
  </si>
  <si>
    <t>small fern entire blades</t>
    <phoneticPr fontId="1" type="noConversion"/>
  </si>
  <si>
    <t>small, new</t>
    <phoneticPr fontId="1" type="noConversion"/>
  </si>
  <si>
    <t>CYMI</t>
    <phoneticPr fontId="1" type="noConversion"/>
  </si>
  <si>
    <t>Distance</t>
    <phoneticPr fontId="1" type="noConversion"/>
  </si>
  <si>
    <t>Spp.</t>
    <phoneticPr fontId="1" type="noConversion"/>
  </si>
  <si>
    <t>dead NEOP stump</t>
    <phoneticPr fontId="1" type="noConversion"/>
  </si>
  <si>
    <t>big dead log</t>
    <phoneticPr fontId="1" type="noConversion"/>
  </si>
  <si>
    <t>endemic</t>
    <phoneticPr fontId="1" type="noConversion"/>
  </si>
  <si>
    <t>native</t>
    <phoneticPr fontId="1" type="noConversion"/>
  </si>
  <si>
    <t>tree</t>
    <phoneticPr fontId="1" type="noConversion"/>
  </si>
  <si>
    <t>FLIN</t>
    <phoneticPr fontId="1" type="noConversion"/>
  </si>
  <si>
    <t>?</t>
    <phoneticPr fontId="1" type="noConversion"/>
  </si>
  <si>
    <t>YES</t>
    <phoneticPr fontId="1" type="noConversion"/>
  </si>
  <si>
    <t>native</t>
    <phoneticPr fontId="1" type="noConversion"/>
  </si>
  <si>
    <t>on ground</t>
    <phoneticPr fontId="1" type="noConversion"/>
  </si>
  <si>
    <t>FLIN</t>
    <phoneticPr fontId="1" type="noConversion"/>
  </si>
  <si>
    <t>COGR</t>
    <phoneticPr fontId="1" type="noConversion"/>
  </si>
  <si>
    <t>med age, small</t>
    <phoneticPr fontId="1" type="noConversion"/>
  </si>
  <si>
    <t>adult</t>
    <phoneticPr fontId="1" type="noConversion"/>
  </si>
  <si>
    <t>PASU</t>
    <phoneticPr fontId="1" type="noConversion"/>
  </si>
  <si>
    <t>across</t>
    <phoneticPr fontId="1" type="noConversion"/>
  </si>
  <si>
    <t>tracks</t>
    <phoneticPr fontId="1" type="noConversion"/>
  </si>
  <si>
    <t>fronds 0.4</t>
    <phoneticPr fontId="1" type="noConversion"/>
  </si>
  <si>
    <t>FLIN</t>
    <phoneticPr fontId="1" type="noConversion"/>
  </si>
  <si>
    <t>FLIN</t>
    <phoneticPr fontId="1" type="noConversion"/>
  </si>
  <si>
    <t>YES</t>
    <phoneticPr fontId="1" type="noConversion"/>
  </si>
  <si>
    <t>FLIN</t>
    <phoneticPr fontId="1" type="noConversion"/>
  </si>
  <si>
    <t>NEOP</t>
    <phoneticPr fontId="1" type="noConversion"/>
  </si>
  <si>
    <t>deep, new</t>
    <phoneticPr fontId="1" type="noConversion"/>
  </si>
  <si>
    <t>OCMA</t>
    <phoneticPr fontId="1" type="noConversion"/>
  </si>
  <si>
    <t>FLIN</t>
    <phoneticPr fontId="1" type="noConversion"/>
  </si>
  <si>
    <t>EUTH</t>
    <phoneticPr fontId="1" type="noConversion"/>
  </si>
  <si>
    <t>Pyrrosia, FLIN</t>
    <phoneticPr fontId="1" type="noConversion"/>
  </si>
  <si>
    <t>PASU</t>
    <phoneticPr fontId="1" type="noConversion"/>
  </si>
  <si>
    <t>AGMA</t>
    <phoneticPr fontId="1" type="noConversion"/>
  </si>
  <si>
    <t>PASU</t>
    <phoneticPr fontId="1" type="noConversion"/>
  </si>
  <si>
    <t>ACROSS GROUND</t>
    <phoneticPr fontId="1" type="noConversion"/>
  </si>
  <si>
    <t>POSC</t>
    <phoneticPr fontId="1" type="noConversion"/>
  </si>
  <si>
    <t>ASNI</t>
    <phoneticPr fontId="1" type="noConversion"/>
  </si>
  <si>
    <t>FIPR</t>
    <phoneticPr fontId="1" type="noConversion"/>
  </si>
  <si>
    <t>roots down cliff</t>
    <phoneticPr fontId="1" type="noConversion"/>
  </si>
  <si>
    <t>root down cliff</t>
    <phoneticPr fontId="1" type="noConversion"/>
  </si>
  <si>
    <t>?</t>
    <phoneticPr fontId="1" type="noConversion"/>
  </si>
  <si>
    <t>NW FIELD</t>
    <phoneticPr fontId="1" type="noConversion"/>
  </si>
  <si>
    <t>SIGN</t>
    <phoneticPr fontId="1" type="noConversion"/>
  </si>
  <si>
    <t>TREE</t>
    <phoneticPr fontId="1" type="noConversion"/>
  </si>
  <si>
    <t>NATIVE</t>
    <phoneticPr fontId="1" type="noConversion"/>
  </si>
  <si>
    <t>HERB</t>
    <phoneticPr fontId="1" type="noConversion"/>
  </si>
  <si>
    <t>PATE</t>
    <phoneticPr fontId="1" type="noConversion"/>
  </si>
  <si>
    <t>AGMA</t>
    <phoneticPr fontId="1" type="noConversion"/>
  </si>
  <si>
    <t>small, new</t>
    <phoneticPr fontId="1" type="noConversion"/>
  </si>
  <si>
    <t>Polypodium scolopendrum</t>
    <phoneticPr fontId="1" type="noConversion"/>
  </si>
  <si>
    <t>tree</t>
    <phoneticPr fontId="1" type="noConversion"/>
  </si>
  <si>
    <t>endemic</t>
    <phoneticPr fontId="1" type="noConversion"/>
  </si>
  <si>
    <t>small</t>
    <phoneticPr fontId="1" type="noConversion"/>
  </si>
  <si>
    <t>deer scat</t>
    <phoneticPr fontId="1" type="noConversion"/>
  </si>
  <si>
    <t>old, med size</t>
    <phoneticPr fontId="1" type="noConversion"/>
  </si>
  <si>
    <t>NEOP</t>
    <phoneticPr fontId="1" type="noConversion"/>
  </si>
  <si>
    <t xml:space="preserve">FLIN </t>
    <phoneticPr fontId="1" type="noConversion"/>
  </si>
  <si>
    <t>yes</t>
    <phoneticPr fontId="1" type="noConversion"/>
  </si>
  <si>
    <t>exotic seedlings</t>
    <phoneticPr fontId="1" type="noConversion"/>
  </si>
  <si>
    <t>RITD GRID 2</t>
  </si>
  <si>
    <t>unknown seedlings</t>
    <phoneticPr fontId="1" type="noConversion"/>
  </si>
  <si>
    <t>endemic seedlings</t>
    <phoneticPr fontId="1" type="noConversion"/>
  </si>
  <si>
    <t>native seedlings</t>
    <phoneticPr fontId="1" type="noConversion"/>
  </si>
  <si>
    <t>EURE</t>
    <phoneticPr fontId="1" type="noConversion"/>
  </si>
  <si>
    <t>gnarly and HUGE</t>
    <phoneticPr fontId="1" type="noConversion"/>
  </si>
  <si>
    <t>FLIN</t>
    <phoneticPr fontId="1" type="noConversion"/>
  </si>
  <si>
    <t>on other side</t>
    <phoneticPr fontId="1" type="noConversion"/>
  </si>
  <si>
    <t>unknown very small</t>
    <phoneticPr fontId="1" type="noConversion"/>
  </si>
  <si>
    <t>large, old</t>
    <phoneticPr fontId="1" type="noConversion"/>
  </si>
  <si>
    <t>OCMA</t>
    <phoneticPr fontId="1" type="noConversion"/>
  </si>
  <si>
    <t>pig scat*</t>
    <phoneticPr fontId="1" type="noConversion"/>
  </si>
  <si>
    <t>grass</t>
    <phoneticPr fontId="1" type="noConversion"/>
  </si>
  <si>
    <t>grass</t>
    <phoneticPr fontId="1" type="noConversion"/>
  </si>
  <si>
    <t>two individuals</t>
    <phoneticPr fontId="1" type="noConversion"/>
  </si>
  <si>
    <t>LELE</t>
    <phoneticPr fontId="1" type="noConversion"/>
  </si>
  <si>
    <t>GUMA</t>
    <phoneticPr fontId="1" type="noConversion"/>
  </si>
  <si>
    <t>EURE</t>
    <phoneticPr fontId="1" type="noConversion"/>
  </si>
  <si>
    <t>AGMA</t>
    <phoneticPr fontId="1" type="noConversion"/>
  </si>
  <si>
    <t>fern</t>
    <phoneticPr fontId="1" type="noConversion"/>
  </si>
  <si>
    <t>native</t>
    <phoneticPr fontId="1" type="noConversion"/>
  </si>
  <si>
    <t>tree</t>
    <phoneticPr fontId="1" type="noConversion"/>
  </si>
  <si>
    <t>endemic</t>
    <phoneticPr fontId="1" type="noConversion"/>
  </si>
  <si>
    <t>dead</t>
    <phoneticPr fontId="1" type="noConversion"/>
  </si>
  <si>
    <t>dead</t>
    <phoneticPr fontId="1" type="noConversion"/>
  </si>
  <si>
    <t>exotic</t>
    <phoneticPr fontId="1" type="noConversion"/>
  </si>
  <si>
    <t>fern</t>
    <phoneticPr fontId="1" type="noConversion"/>
  </si>
  <si>
    <t>SWITCHBACKS</t>
    <phoneticPr fontId="1" type="noConversion"/>
  </si>
  <si>
    <t>in AGMA seedling</t>
    <phoneticPr fontId="1" type="noConversion"/>
  </si>
  <si>
    <t>AGMA</t>
    <phoneticPr fontId="1" type="noConversion"/>
  </si>
  <si>
    <t>dead AGMA</t>
    <phoneticPr fontId="1" type="noConversion"/>
  </si>
  <si>
    <t>COSU??</t>
    <phoneticPr fontId="1" type="noConversion"/>
  </si>
  <si>
    <t>AGMA</t>
    <phoneticPr fontId="1" type="noConversion"/>
  </si>
  <si>
    <t>GUMA</t>
    <phoneticPr fontId="1" type="noConversion"/>
  </si>
  <si>
    <t>old dead log</t>
    <phoneticPr fontId="1" type="noConversion"/>
  </si>
  <si>
    <t>&gt;7</t>
    <phoneticPr fontId="1" type="noConversion"/>
  </si>
  <si>
    <t>CYRA</t>
    <phoneticPr fontId="1" type="noConversion"/>
  </si>
  <si>
    <t>CYRA/GUMA</t>
    <phoneticPr fontId="1" type="noConversion"/>
  </si>
  <si>
    <t>CYRA/GUMA</t>
    <phoneticPr fontId="1" type="noConversion"/>
  </si>
  <si>
    <t>AGMA</t>
    <phoneticPr fontId="1" type="noConversion"/>
  </si>
  <si>
    <t>BAAS</t>
    <phoneticPr fontId="1" type="noConversion"/>
  </si>
  <si>
    <t>fern</t>
    <phoneticPr fontId="1" type="noConversion"/>
  </si>
  <si>
    <t>NEOP</t>
    <phoneticPr fontId="1" type="noConversion"/>
  </si>
  <si>
    <t>NEOP</t>
    <phoneticPr fontId="1" type="noConversion"/>
  </si>
  <si>
    <t>EUTH?</t>
    <phoneticPr fontId="1" type="noConversion"/>
  </si>
  <si>
    <t>BAAS</t>
    <phoneticPr fontId="1" type="noConversion"/>
  </si>
  <si>
    <t>Asplenium polyodon</t>
    <phoneticPr fontId="1" type="noConversion"/>
  </si>
  <si>
    <t>fern</t>
    <phoneticPr fontId="1" type="noConversion"/>
  </si>
  <si>
    <t>substrate</t>
    <phoneticPr fontId="1" type="noConversion"/>
  </si>
  <si>
    <t>substrate</t>
    <phoneticPr fontId="1" type="noConversion"/>
  </si>
  <si>
    <t>herb</t>
    <phoneticPr fontId="1" type="noConversion"/>
  </si>
  <si>
    <t>GUMA</t>
    <phoneticPr fontId="1" type="noConversion"/>
  </si>
  <si>
    <t>rooting</t>
    <phoneticPr fontId="1" type="noConversion"/>
  </si>
  <si>
    <t>Pilea microphylla?</t>
    <phoneticPr fontId="1" type="noConversion"/>
  </si>
  <si>
    <t>pig hi/lo</t>
  </si>
  <si>
    <t>POSC, ASNI, FIPR</t>
    <phoneticPr fontId="1" type="noConversion"/>
  </si>
  <si>
    <t>grass</t>
    <phoneticPr fontId="1" type="noConversion"/>
  </si>
  <si>
    <t>native seedlings</t>
    <phoneticPr fontId="1" type="noConversion"/>
  </si>
  <si>
    <t>Polypodium scolopendra, Asplenium nidus</t>
    <phoneticPr fontId="1" type="noConversion"/>
  </si>
  <si>
    <t>Asplenium nidus, POSC, FLIN</t>
    <phoneticPr fontId="1" type="noConversion"/>
  </si>
  <si>
    <t>Asplenium nidus, FLIN, Jasminum</t>
    <phoneticPr fontId="1" type="noConversion"/>
  </si>
  <si>
    <t>Aspleniun nidus, FLIN</t>
    <phoneticPr fontId="1" type="noConversion"/>
  </si>
  <si>
    <t>POSC, ASP NID, other fern (Asp. Sp?)</t>
    <phoneticPr fontId="1" type="noConversion"/>
  </si>
  <si>
    <t>Transect</t>
    <phoneticPr fontId="1" type="noConversion"/>
  </si>
  <si>
    <t>GW</t>
    <phoneticPr fontId="1" type="noConversion"/>
  </si>
  <si>
    <t>FLIN</t>
    <phoneticPr fontId="1" type="noConversion"/>
  </si>
  <si>
    <t>med age, large</t>
    <phoneticPr fontId="1" type="noConversion"/>
  </si>
  <si>
    <t>med age, large</t>
    <phoneticPr fontId="1" type="noConversion"/>
  </si>
  <si>
    <t>dead stump</t>
    <phoneticPr fontId="1" type="noConversion"/>
  </si>
  <si>
    <t>NEOP</t>
    <phoneticPr fontId="1" type="noConversion"/>
  </si>
  <si>
    <t>NEOP</t>
    <phoneticPr fontId="1" type="noConversion"/>
  </si>
  <si>
    <t>grass?</t>
    <phoneticPr fontId="1" type="noConversion"/>
  </si>
  <si>
    <t>FLIN?</t>
    <phoneticPr fontId="1" type="noConversion"/>
  </si>
  <si>
    <t>NEOP</t>
    <phoneticPr fontId="1" type="noConversion"/>
  </si>
  <si>
    <t>NEOP</t>
    <phoneticPr fontId="1" type="noConversion"/>
  </si>
  <si>
    <t>without NEOP</t>
    <phoneticPr fontId="1" type="noConversion"/>
  </si>
  <si>
    <t>Asplenium polyodon</t>
    <phoneticPr fontId="1" type="noConversion"/>
  </si>
  <si>
    <t>TRTR</t>
    <phoneticPr fontId="1" type="noConversion"/>
  </si>
  <si>
    <t>most fronds dead, scale present</t>
    <phoneticPr fontId="1" type="noConversion"/>
  </si>
  <si>
    <t>Dendrocnide on other side</t>
    <phoneticPr fontId="1" type="noConversion"/>
  </si>
  <si>
    <t>EURE</t>
    <phoneticPr fontId="1" type="noConversion"/>
  </si>
  <si>
    <t>dead stump</t>
    <phoneticPr fontId="1" type="noConversion"/>
  </si>
  <si>
    <t>unknown</t>
    <phoneticPr fontId="1" type="noConversion"/>
  </si>
  <si>
    <t>Morphology</t>
    <phoneticPr fontId="1" type="noConversion"/>
  </si>
  <si>
    <t>mystery roundleaf, but looks like MOCI true leaves</t>
    <phoneticPr fontId="1" type="noConversion"/>
  </si>
  <si>
    <t>Conyza canadensis</t>
    <phoneticPr fontId="1" type="noConversion"/>
  </si>
  <si>
    <t>TRTR</t>
    <phoneticPr fontId="1" type="noConversion"/>
  </si>
  <si>
    <t>PAFO</t>
    <phoneticPr fontId="1" type="noConversion"/>
  </si>
  <si>
    <t>?bush</t>
    <phoneticPr fontId="1" type="noConversion"/>
  </si>
  <si>
    <t>NEOP</t>
    <phoneticPr fontId="1" type="noConversion"/>
  </si>
  <si>
    <t>AGMA</t>
    <phoneticPr fontId="1" type="noConversion"/>
  </si>
  <si>
    <t>roundleaf?</t>
    <phoneticPr fontId="1" type="noConversion"/>
  </si>
  <si>
    <t>roundleaf?</t>
    <phoneticPr fontId="1" type="noConversion"/>
  </si>
  <si>
    <t>on rock</t>
    <phoneticPr fontId="1" type="noConversion"/>
  </si>
  <si>
    <t>endemic</t>
    <phoneticPr fontId="1" type="noConversion"/>
  </si>
  <si>
    <t>fern</t>
    <phoneticPr fontId="1" type="noConversion"/>
  </si>
  <si>
    <t>native</t>
    <phoneticPr fontId="1" type="noConversion"/>
  </si>
  <si>
    <t>herb</t>
    <phoneticPr fontId="1" type="noConversion"/>
  </si>
  <si>
    <t>?</t>
    <phoneticPr fontId="1" type="noConversion"/>
  </si>
  <si>
    <t>TANGUISON</t>
    <phoneticPr fontId="1" type="noConversion"/>
  </si>
  <si>
    <t>LELE</t>
    <phoneticPr fontId="1" type="noConversion"/>
  </si>
  <si>
    <t>gap</t>
    <phoneticPr fontId="1" type="noConversion"/>
  </si>
  <si>
    <t>AGMA</t>
    <phoneticPr fontId="1" type="noConversion"/>
  </si>
  <si>
    <t>1.8, 2.2</t>
    <phoneticPr fontId="1" type="noConversion"/>
  </si>
  <si>
    <t>GUMA</t>
    <phoneticPr fontId="1" type="noConversion"/>
  </si>
  <si>
    <t>Morphology</t>
    <phoneticPr fontId="1" type="noConversion"/>
  </si>
  <si>
    <t>Native?</t>
    <phoneticPr fontId="1" type="noConversion"/>
  </si>
  <si>
    <t>tangle of vines</t>
    <phoneticPr fontId="1" type="noConversion"/>
  </si>
  <si>
    <t>adult going across</t>
    <phoneticPr fontId="1" type="noConversion"/>
  </si>
  <si>
    <t>NEOP</t>
    <phoneticPr fontId="1" type="noConversion"/>
  </si>
  <si>
    <t>dead</t>
    <phoneticPr fontId="1" type="noConversion"/>
  </si>
  <si>
    <t>endemic seedlings</t>
    <phoneticPr fontId="1" type="noConversion"/>
  </si>
  <si>
    <t>NEOP</t>
    <phoneticPr fontId="1" type="noConversion"/>
  </si>
  <si>
    <t>12.8, 14.4</t>
    <phoneticPr fontId="1" type="noConversion"/>
  </si>
  <si>
    <t>NEOP</t>
    <phoneticPr fontId="1" type="noConversion"/>
  </si>
  <si>
    <t>fern</t>
    <phoneticPr fontId="1" type="noConversion"/>
  </si>
  <si>
    <t>NE corner</t>
    <phoneticPr fontId="1" type="noConversion"/>
  </si>
  <si>
    <t>Height (m)</t>
    <phoneticPr fontId="1" type="noConversion"/>
  </si>
  <si>
    <t>DBH (cm)</t>
    <phoneticPr fontId="1" type="noConversion"/>
  </si>
  <si>
    <t>NEOP</t>
    <phoneticPr fontId="1" type="noConversion"/>
  </si>
  <si>
    <t>dead GUMA</t>
    <phoneticPr fontId="1" type="noConversion"/>
  </si>
  <si>
    <t>vine</t>
    <phoneticPr fontId="1" type="noConversion"/>
  </si>
  <si>
    <t>FLIN</t>
    <phoneticPr fontId="1" type="noConversion"/>
  </si>
  <si>
    <t>NEOP</t>
    <phoneticPr fontId="1" type="noConversion"/>
  </si>
  <si>
    <t>DEADISH</t>
    <phoneticPr fontId="1" type="noConversion"/>
  </si>
  <si>
    <t>deer pellets</t>
    <phoneticPr fontId="1" type="noConversion"/>
  </si>
  <si>
    <t>tree</t>
    <phoneticPr fontId="1" type="noConversion"/>
  </si>
  <si>
    <t>skinny dead stump</t>
    <phoneticPr fontId="1" type="noConversion"/>
  </si>
  <si>
    <t>trail?</t>
    <phoneticPr fontId="1" type="noConversion"/>
  </si>
  <si>
    <t>dead CYMI on other side</t>
    <phoneticPr fontId="1" type="noConversion"/>
  </si>
  <si>
    <t>dead CYMI stump</t>
    <phoneticPr fontId="1" type="noConversion"/>
  </si>
  <si>
    <t>across</t>
    <phoneticPr fontId="1" type="noConversion"/>
  </si>
  <si>
    <t>med size, med age</t>
    <phoneticPr fontId="1" type="noConversion"/>
  </si>
  <si>
    <t>Wikstroemia</t>
    <phoneticPr fontId="1" type="noConversion"/>
  </si>
  <si>
    <t>POSC</t>
    <phoneticPr fontId="1" type="noConversion"/>
  </si>
  <si>
    <t>Asplenium nidus</t>
    <phoneticPr fontId="1" type="noConversion"/>
  </si>
  <si>
    <t>dead log</t>
    <phoneticPr fontId="1" type="noConversion"/>
  </si>
  <si>
    <t>Asplenium polyodon</t>
    <phoneticPr fontId="1" type="noConversion"/>
  </si>
  <si>
    <t>unknown seedling2</t>
    <phoneticPr fontId="1" type="noConversion"/>
  </si>
  <si>
    <t>looks like PSMA</t>
    <phoneticPr fontId="1" type="noConversion"/>
  </si>
  <si>
    <t>PSMA?</t>
    <phoneticPr fontId="1" type="noConversion"/>
  </si>
  <si>
    <t>like the collected one</t>
    <phoneticPr fontId="1" type="noConversion"/>
  </si>
  <si>
    <t>NORTH BLAS</t>
    <phoneticPr fontId="1" type="noConversion"/>
  </si>
  <si>
    <t>Wikstroemia</t>
    <phoneticPr fontId="1" type="noConversion"/>
  </si>
  <si>
    <t>old, med size</t>
    <phoneticPr fontId="1" type="noConversion"/>
  </si>
  <si>
    <t>scat</t>
    <phoneticPr fontId="1" type="noConversion"/>
  </si>
  <si>
    <t>dead CYMI stump</t>
    <phoneticPr fontId="1" type="noConversion"/>
  </si>
  <si>
    <t>pig scat</t>
    <phoneticPr fontId="1" type="noConversion"/>
  </si>
  <si>
    <t>across</t>
    <phoneticPr fontId="1" type="noConversion"/>
  </si>
  <si>
    <t>MOCI</t>
    <phoneticPr fontId="1" type="noConversion"/>
  </si>
  <si>
    <t>trampled</t>
    <phoneticPr fontId="1" type="noConversion"/>
  </si>
  <si>
    <t>new, large</t>
    <phoneticPr fontId="1" type="noConversion"/>
  </si>
  <si>
    <t>scattered grass</t>
    <phoneticPr fontId="1" type="noConversion"/>
  </si>
  <si>
    <t>NEOP</t>
    <phoneticPr fontId="1" type="noConversion"/>
  </si>
  <si>
    <t>end gap</t>
    <phoneticPr fontId="1" type="noConversion"/>
  </si>
  <si>
    <t>grass</t>
    <phoneticPr fontId="1" type="noConversion"/>
  </si>
  <si>
    <t>dead</t>
    <phoneticPr fontId="1" type="noConversion"/>
  </si>
  <si>
    <t>native</t>
    <phoneticPr fontId="1" type="noConversion"/>
  </si>
  <si>
    <t>NEOP</t>
    <phoneticPr fontId="1" type="noConversion"/>
  </si>
  <si>
    <t>small</t>
    <phoneticPr fontId="1" type="noConversion"/>
  </si>
  <si>
    <t xml:space="preserve">Conyza </t>
    <phoneticPr fontId="1" type="noConversion"/>
  </si>
  <si>
    <t>TRTR</t>
    <phoneticPr fontId="1" type="noConversion"/>
  </si>
  <si>
    <t>YES</t>
    <phoneticPr fontId="1" type="noConversion"/>
  </si>
  <si>
    <t>grassy patch</t>
    <phoneticPr fontId="1" type="noConversion"/>
  </si>
  <si>
    <t>native seedlings</t>
    <phoneticPr fontId="1" type="noConversion"/>
  </si>
  <si>
    <t>native and endemic</t>
    <phoneticPr fontId="1" type="noConversion"/>
  </si>
  <si>
    <t>RITD GRID</t>
  </si>
  <si>
    <t>NEOP</t>
    <phoneticPr fontId="1" type="noConversion"/>
  </si>
  <si>
    <t>MAOD</t>
    <phoneticPr fontId="1" type="noConversion"/>
  </si>
  <si>
    <t>HELO</t>
    <phoneticPr fontId="1" type="noConversion"/>
  </si>
  <si>
    <t>1000?</t>
    <phoneticPr fontId="1" type="noConversion"/>
  </si>
  <si>
    <t>5.1, 0.2</t>
    <phoneticPr fontId="1" type="noConversion"/>
  </si>
  <si>
    <t>leaning</t>
    <phoneticPr fontId="1" type="noConversion"/>
  </si>
  <si>
    <t>3, 2.5, 1.3</t>
    <phoneticPr fontId="1" type="noConversion"/>
  </si>
  <si>
    <t>COSU?</t>
    <phoneticPr fontId="1" type="noConversion"/>
  </si>
  <si>
    <t>CYMI</t>
    <phoneticPr fontId="1" type="noConversion"/>
  </si>
  <si>
    <t>MAOD</t>
    <phoneticPr fontId="1" type="noConversion"/>
  </si>
  <si>
    <t>pig scat</t>
    <phoneticPr fontId="1" type="noConversion"/>
  </si>
  <si>
    <t>trail alongside</t>
    <phoneticPr fontId="1" type="noConversion"/>
  </si>
  <si>
    <t>trail intersects</t>
    <phoneticPr fontId="1" type="noConversion"/>
  </si>
  <si>
    <t>102, 15, 33, 25</t>
    <phoneticPr fontId="1" type="noConversion"/>
  </si>
  <si>
    <t>MATH</t>
    <phoneticPr fontId="1" type="noConversion"/>
  </si>
  <si>
    <t>unknown seedlings</t>
    <phoneticPr fontId="1" type="noConversion"/>
  </si>
  <si>
    <t>native ad endemic</t>
    <phoneticPr fontId="1" type="noConversion"/>
  </si>
  <si>
    <t>Site</t>
    <phoneticPr fontId="1" type="noConversion"/>
  </si>
  <si>
    <t>Date</t>
    <phoneticPr fontId="1" type="noConversion"/>
  </si>
  <si>
    <t>2010-Sep-15</t>
    <phoneticPr fontId="1" type="noConversion"/>
  </si>
  <si>
    <t>120, 42</t>
    <phoneticPr fontId="1" type="noConversion"/>
  </si>
  <si>
    <t>Jasminum</t>
    <phoneticPr fontId="1" type="noConversion"/>
  </si>
  <si>
    <t>ANAO N</t>
    <phoneticPr fontId="1" type="noConversion"/>
  </si>
  <si>
    <t>Jasminum</t>
    <phoneticPr fontId="1" type="noConversion"/>
  </si>
  <si>
    <t>large, everywhere!</t>
    <phoneticPr fontId="1" type="noConversion"/>
  </si>
  <si>
    <t>Pyrrosia</t>
    <phoneticPr fontId="1" type="noConversion"/>
  </si>
  <si>
    <t>Polypodium scolopendra</t>
    <phoneticPr fontId="1" type="noConversion"/>
  </si>
  <si>
    <t>dead MAOD stump</t>
    <phoneticPr fontId="1" type="noConversion"/>
  </si>
  <si>
    <t>dead</t>
    <phoneticPr fontId="1" type="noConversion"/>
  </si>
  <si>
    <t>native</t>
    <phoneticPr fontId="1" type="noConversion"/>
  </si>
  <si>
    <t>FLIN</t>
    <phoneticPr fontId="1" type="noConversion"/>
  </si>
  <si>
    <t>91, 118</t>
    <phoneticPr fontId="1" type="noConversion"/>
  </si>
  <si>
    <t>PSMA?</t>
    <phoneticPr fontId="1" type="noConversion"/>
  </si>
  <si>
    <t>NEOP</t>
    <phoneticPr fontId="1" type="noConversion"/>
  </si>
  <si>
    <t>GUMA</t>
    <phoneticPr fontId="1" type="noConversion"/>
  </si>
  <si>
    <t>1.3, 2.2</t>
    <phoneticPr fontId="1" type="noConversion"/>
  </si>
  <si>
    <t>GUMA</t>
    <phoneticPr fontId="1" type="noConversion"/>
  </si>
  <si>
    <t>2.5, 0.2</t>
    <phoneticPr fontId="1" type="noConversion"/>
  </si>
  <si>
    <t>unknown roundleaf</t>
    <phoneticPr fontId="1" type="noConversion"/>
  </si>
  <si>
    <t>AGMA</t>
    <phoneticPr fontId="1" type="noConversion"/>
  </si>
  <si>
    <t>Ritidian Grid</t>
    <phoneticPr fontId="1" type="noConversion"/>
  </si>
  <si>
    <t>Racetrack inside</t>
    <phoneticPr fontId="1" type="noConversion"/>
  </si>
  <si>
    <t>chomped?</t>
    <phoneticPr fontId="1" type="noConversion"/>
  </si>
  <si>
    <t>?</t>
    <phoneticPr fontId="1" type="noConversion"/>
  </si>
  <si>
    <t>GUMA</t>
    <phoneticPr fontId="1" type="noConversion"/>
  </si>
  <si>
    <t>BAAS</t>
    <phoneticPr fontId="1" type="noConversion"/>
  </si>
  <si>
    <t>GUMA</t>
    <phoneticPr fontId="1" type="noConversion"/>
  </si>
  <si>
    <t>Asplenium polyodon</t>
    <phoneticPr fontId="1" type="noConversion"/>
  </si>
  <si>
    <t>matting</t>
    <phoneticPr fontId="1" type="noConversion"/>
  </si>
  <si>
    <t>Epiphytes</t>
    <phoneticPr fontId="1" type="noConversion"/>
  </si>
  <si>
    <t>Epiphytes</t>
    <phoneticPr fontId="1" type="noConversion"/>
  </si>
  <si>
    <t>roundleaf weirdo</t>
    <phoneticPr fontId="1" type="noConversion"/>
  </si>
  <si>
    <t>low</t>
  </si>
  <si>
    <t>high</t>
  </si>
  <si>
    <t>low</t>
    <phoneticPr fontId="1" type="noConversion"/>
  </si>
  <si>
    <t>pig</t>
    <phoneticPr fontId="1" type="noConversion"/>
  </si>
  <si>
    <t>high</t>
    <phoneticPr fontId="1" type="noConversion"/>
  </si>
  <si>
    <t>rooting</t>
    <phoneticPr fontId="1" type="noConversion"/>
  </si>
  <si>
    <t>ANAO N</t>
    <phoneticPr fontId="1" type="noConversion"/>
  </si>
  <si>
    <t>MIMI</t>
    <phoneticPr fontId="1" type="noConversion"/>
  </si>
  <si>
    <t>on ground, adult</t>
    <phoneticPr fontId="1" type="noConversion"/>
  </si>
  <si>
    <t>LEANING</t>
    <phoneticPr fontId="1" type="noConversion"/>
  </si>
  <si>
    <t>TREE</t>
    <phoneticPr fontId="1" type="noConversion"/>
  </si>
  <si>
    <t>looks ok</t>
    <phoneticPr fontId="1" type="noConversion"/>
  </si>
  <si>
    <t>alive but on ground 5m across</t>
    <phoneticPr fontId="1" type="noConversion"/>
  </si>
  <si>
    <t>FLIN, COGR</t>
    <phoneticPr fontId="1" type="noConversion"/>
  </si>
  <si>
    <t>across</t>
    <phoneticPr fontId="1" type="noConversion"/>
  </si>
  <si>
    <t>COGR, MIMI</t>
    <phoneticPr fontId="1" type="noConversion"/>
  </si>
  <si>
    <t>PASU</t>
    <phoneticPr fontId="1" type="noConversion"/>
  </si>
  <si>
    <t>49, 24, 19</t>
    <phoneticPr fontId="1" type="noConversion"/>
  </si>
  <si>
    <t>NEOP</t>
    <phoneticPr fontId="1" type="noConversion"/>
  </si>
  <si>
    <t>dead NEOP log</t>
    <phoneticPr fontId="1" type="noConversion"/>
  </si>
  <si>
    <t>FLIN</t>
    <phoneticPr fontId="1" type="noConversion"/>
  </si>
  <si>
    <t>LELE</t>
    <phoneticPr fontId="1" type="noConversion"/>
  </si>
  <si>
    <t>dead branch</t>
    <phoneticPr fontId="1" type="noConversion"/>
  </si>
  <si>
    <t>PASU</t>
    <phoneticPr fontId="1" type="noConversion"/>
  </si>
  <si>
    <t>GUMA</t>
    <phoneticPr fontId="1" type="noConversion"/>
  </si>
  <si>
    <t>PROB</t>
    <phoneticPr fontId="1" type="noConversion"/>
  </si>
  <si>
    <t>21, 33</t>
    <phoneticPr fontId="1" type="noConversion"/>
  </si>
  <si>
    <t>Jasminum</t>
    <phoneticPr fontId="1" type="noConversion"/>
  </si>
  <si>
    <t>CYMI</t>
    <phoneticPr fontId="1" type="noConversion"/>
  </si>
  <si>
    <t>tree</t>
    <phoneticPr fontId="1" type="noConversion"/>
  </si>
  <si>
    <t>dead</t>
    <phoneticPr fontId="1" type="noConversion"/>
  </si>
  <si>
    <t xml:space="preserve">dead </t>
    <phoneticPr fontId="1" type="noConversion"/>
  </si>
  <si>
    <t>endemic</t>
    <phoneticPr fontId="1" type="noConversion"/>
  </si>
  <si>
    <t>tree</t>
    <phoneticPr fontId="1" type="noConversion"/>
  </si>
  <si>
    <t>maybe taller</t>
    <phoneticPr fontId="1" type="noConversion"/>
  </si>
  <si>
    <t>GUMA</t>
    <phoneticPr fontId="1" type="noConversion"/>
  </si>
  <si>
    <t>small</t>
    <phoneticPr fontId="1" type="noConversion"/>
  </si>
  <si>
    <t>more small grass</t>
    <phoneticPr fontId="1" type="noConversion"/>
  </si>
  <si>
    <t>grass?</t>
    <phoneticPr fontId="1" type="noConversion"/>
  </si>
  <si>
    <t>grassy gap</t>
    <phoneticPr fontId="1" type="noConversion"/>
  </si>
  <si>
    <t>CHOD</t>
    <phoneticPr fontId="1" type="noConversion"/>
  </si>
  <si>
    <t>PAFO</t>
    <phoneticPr fontId="1" type="noConversion"/>
  </si>
  <si>
    <t>TRTR</t>
    <phoneticPr fontId="1" type="noConversion"/>
  </si>
  <si>
    <t>TRTR</t>
    <phoneticPr fontId="1" type="noConversion"/>
  </si>
  <si>
    <t>OCMA</t>
    <phoneticPr fontId="1" type="noConversion"/>
  </si>
  <si>
    <t>FLIN</t>
    <phoneticPr fontId="1" type="noConversion"/>
  </si>
  <si>
    <t>GUMA</t>
    <phoneticPr fontId="1" type="noConversion"/>
  </si>
  <si>
    <t>Polypodium scolopendra</t>
    <phoneticPr fontId="1" type="noConversion"/>
  </si>
  <si>
    <t>NE</t>
    <phoneticPr fontId="1" type="noConversion"/>
  </si>
  <si>
    <t>SW</t>
    <phoneticPr fontId="1" type="noConversion"/>
  </si>
  <si>
    <t>hanging</t>
    <phoneticPr fontId="1" type="noConversion"/>
  </si>
  <si>
    <t>45, 62</t>
    <phoneticPr fontId="1" type="noConversion"/>
  </si>
  <si>
    <t>FLIN</t>
    <phoneticPr fontId="1" type="noConversion"/>
  </si>
  <si>
    <t>other roundleaf</t>
    <phoneticPr fontId="1" type="noConversion"/>
  </si>
  <si>
    <t>Asplenium polyodon, FLIN</t>
    <phoneticPr fontId="1" type="noConversion"/>
  </si>
  <si>
    <t>Notes</t>
    <phoneticPr fontId="1" type="noConversion"/>
  </si>
  <si>
    <t>FLIN</t>
    <phoneticPr fontId="1" type="noConversion"/>
  </si>
  <si>
    <t>FLIN (half dead)</t>
    <phoneticPr fontId="1" type="noConversion"/>
  </si>
  <si>
    <t>FLIN</t>
    <phoneticPr fontId="1" type="noConversion"/>
  </si>
  <si>
    <t>PASU</t>
    <phoneticPr fontId="1" type="noConversion"/>
  </si>
  <si>
    <t>Jasminum</t>
    <phoneticPr fontId="1" type="noConversion"/>
  </si>
  <si>
    <t>7.25, 2.5, 2.25</t>
    <phoneticPr fontId="1" type="noConversion"/>
  </si>
  <si>
    <t>MATH</t>
    <phoneticPr fontId="1" type="noConversion"/>
  </si>
  <si>
    <t>sparse understory tall canopy</t>
    <phoneticPr fontId="1" type="noConversion"/>
  </si>
  <si>
    <t>MIMI</t>
    <phoneticPr fontId="1" type="noConversion"/>
  </si>
  <si>
    <t>tree</t>
    <phoneticPr fontId="1" type="noConversion"/>
  </si>
  <si>
    <t>tree</t>
    <phoneticPr fontId="1" type="noConversion"/>
  </si>
  <si>
    <t>roundleaf</t>
    <phoneticPr fontId="1" type="noConversion"/>
  </si>
  <si>
    <t>2011-Feb-04</t>
    <phoneticPr fontId="1" type="noConversion"/>
  </si>
  <si>
    <t>moderate scale infection</t>
    <phoneticPr fontId="1" type="noConversion"/>
  </si>
  <si>
    <t>across</t>
    <phoneticPr fontId="1" type="noConversion"/>
  </si>
  <si>
    <t>small fern entire blades</t>
    <phoneticPr fontId="1" type="noConversion"/>
  </si>
  <si>
    <t>PAFO</t>
    <phoneticPr fontId="1" type="noConversion"/>
  </si>
  <si>
    <t>AGMA</t>
    <phoneticPr fontId="1" type="noConversion"/>
  </si>
  <si>
    <t>GUMA</t>
    <phoneticPr fontId="1" type="noConversion"/>
  </si>
  <si>
    <t>NEOP</t>
    <phoneticPr fontId="1" type="noConversion"/>
  </si>
  <si>
    <t>NEOP</t>
    <phoneticPr fontId="1" type="noConversion"/>
  </si>
  <si>
    <t>NEOP</t>
    <phoneticPr fontId="1" type="noConversion"/>
  </si>
  <si>
    <t>PAFO</t>
    <phoneticPr fontId="1" type="noConversion"/>
  </si>
  <si>
    <t>DEAD</t>
    <phoneticPr fontId="1" type="noConversion"/>
  </si>
  <si>
    <t>EURE</t>
    <phoneticPr fontId="1" type="noConversion"/>
  </si>
  <si>
    <t>small size, old</t>
    <phoneticPr fontId="1" type="noConversion"/>
  </si>
  <si>
    <t>NA</t>
    <phoneticPr fontId="1" type="noConversion"/>
  </si>
  <si>
    <t>PATE</t>
    <phoneticPr fontId="1" type="noConversion"/>
  </si>
  <si>
    <t>same plant, 4 hearts?</t>
    <phoneticPr fontId="1" type="noConversion"/>
  </si>
  <si>
    <t>COGR</t>
    <phoneticPr fontId="1" type="noConversion"/>
  </si>
  <si>
    <t>32,35</t>
    <phoneticPr fontId="1" type="noConversion"/>
  </si>
  <si>
    <t>EURE</t>
    <phoneticPr fontId="1" type="noConversion"/>
  </si>
  <si>
    <t>YES</t>
    <phoneticPr fontId="1" type="noConversion"/>
  </si>
  <si>
    <t>GUMA</t>
    <phoneticPr fontId="1" type="noConversion"/>
  </si>
  <si>
    <t>PASU, MIMI</t>
    <phoneticPr fontId="1" type="noConversion"/>
  </si>
  <si>
    <t>fronds 0.9</t>
    <phoneticPr fontId="1" type="noConversion"/>
  </si>
  <si>
    <t>MOCI</t>
    <phoneticPr fontId="1" type="noConversion"/>
  </si>
  <si>
    <t>LELE</t>
    <phoneticPr fontId="1" type="noConversion"/>
  </si>
  <si>
    <t>bunch of roots</t>
    <phoneticPr fontId="1" type="noConversion"/>
  </si>
  <si>
    <t>across, woody and bumpy vine</t>
    <phoneticPr fontId="1" type="noConversion"/>
  </si>
  <si>
    <t>PATE</t>
    <phoneticPr fontId="1" type="noConversion"/>
  </si>
  <si>
    <t>Asplenium polyodon</t>
    <phoneticPr fontId="1" type="noConversion"/>
  </si>
  <si>
    <t>COGR</t>
    <phoneticPr fontId="1" type="noConversion"/>
  </si>
  <si>
    <t>OCMA</t>
    <phoneticPr fontId="1" type="noConversion"/>
  </si>
  <si>
    <t>PASU</t>
    <phoneticPr fontId="1" type="noConversion"/>
  </si>
  <si>
    <t>CHOD</t>
    <phoneticPr fontId="1" type="noConversion"/>
  </si>
  <si>
    <t>GUMA</t>
    <phoneticPr fontId="1" type="noConversion"/>
  </si>
  <si>
    <t>severe</t>
    <phoneticPr fontId="1" type="noConversion"/>
  </si>
  <si>
    <t>dead stump</t>
    <phoneticPr fontId="1" type="noConversion"/>
  </si>
  <si>
    <t>dead</t>
    <phoneticPr fontId="1" type="noConversion"/>
  </si>
  <si>
    <t>vine</t>
    <phoneticPr fontId="1" type="noConversion"/>
  </si>
  <si>
    <t>exotic</t>
    <phoneticPr fontId="1" type="noConversion"/>
  </si>
  <si>
    <t>sign</t>
    <phoneticPr fontId="1" type="noConversion"/>
  </si>
  <si>
    <t>sign</t>
    <phoneticPr fontId="1" type="noConversion"/>
  </si>
  <si>
    <t>tree</t>
    <phoneticPr fontId="1" type="noConversion"/>
  </si>
  <si>
    <t>CHOD</t>
    <phoneticPr fontId="1" type="noConversion"/>
  </si>
  <si>
    <t>2000+</t>
    <phoneticPr fontId="1" type="noConversion"/>
  </si>
  <si>
    <t>FLIN, many types of ferns</t>
    <phoneticPr fontId="1" type="noConversion"/>
  </si>
  <si>
    <t>FIPR</t>
    <phoneticPr fontId="1" type="noConversion"/>
  </si>
  <si>
    <t>endemic</t>
    <phoneticPr fontId="1" type="noConversion"/>
  </si>
  <si>
    <t>AGMA</t>
    <phoneticPr fontId="1" type="noConversion"/>
  </si>
  <si>
    <t>looks pretty good</t>
    <phoneticPr fontId="1" type="noConversion"/>
  </si>
  <si>
    <t>CHOD</t>
    <phoneticPr fontId="1" type="noConversion"/>
  </si>
  <si>
    <t>exotic seedlings</t>
    <phoneticPr fontId="1" type="noConversion"/>
  </si>
  <si>
    <t>native seedlings</t>
    <phoneticPr fontId="1" type="noConversion"/>
  </si>
  <si>
    <t>native and endemic</t>
    <phoneticPr fontId="1" type="noConversion"/>
  </si>
  <si>
    <t>sign</t>
    <phoneticPr fontId="1" type="noConversion"/>
  </si>
  <si>
    <t>adult, across ground</t>
    <phoneticPr fontId="1" type="noConversion"/>
  </si>
  <si>
    <t>healthy</t>
    <phoneticPr fontId="1" type="noConversion"/>
  </si>
  <si>
    <t>healthy cycad on other side of trans</t>
    <phoneticPr fontId="1" type="noConversion"/>
  </si>
  <si>
    <t>dead log</t>
    <phoneticPr fontId="1" type="noConversion"/>
  </si>
  <si>
    <t>GUMA</t>
    <phoneticPr fontId="1" type="noConversion"/>
  </si>
  <si>
    <t>low branches</t>
    <phoneticPr fontId="1" type="noConversion"/>
  </si>
  <si>
    <t>MATH</t>
    <phoneticPr fontId="1" type="noConversion"/>
  </si>
  <si>
    <t>small old</t>
    <phoneticPr fontId="1" type="noConversion"/>
  </si>
  <si>
    <t>deer pellets</t>
    <phoneticPr fontId="1" type="noConversion"/>
  </si>
  <si>
    <t>vine</t>
    <phoneticPr fontId="1" type="noConversion"/>
  </si>
  <si>
    <t>half broken</t>
    <phoneticPr fontId="1" type="noConversion"/>
  </si>
  <si>
    <t>PAFO</t>
    <phoneticPr fontId="1" type="noConversion"/>
  </si>
  <si>
    <t>start</t>
    <phoneticPr fontId="1" type="noConversion"/>
  </si>
  <si>
    <t>end</t>
    <phoneticPr fontId="1" type="noConversion"/>
  </si>
  <si>
    <t>end</t>
    <phoneticPr fontId="1" type="noConversion"/>
  </si>
  <si>
    <t>photo</t>
    <phoneticPr fontId="1" type="noConversion"/>
  </si>
  <si>
    <t>Nephrolepis</t>
    <phoneticPr fontId="1" type="noConversion"/>
  </si>
  <si>
    <t>matting</t>
    <phoneticPr fontId="1" type="noConversion"/>
  </si>
  <si>
    <t>matting</t>
    <phoneticPr fontId="1" type="noConversion"/>
  </si>
  <si>
    <t>Dendrocnide</t>
    <phoneticPr fontId="1" type="noConversion"/>
  </si>
  <si>
    <t>adult</t>
    <phoneticPr fontId="1" type="noConversion"/>
  </si>
  <si>
    <t>shrubby - no real DHB?</t>
    <phoneticPr fontId="1" type="noConversion"/>
  </si>
  <si>
    <t>Jasminum</t>
    <phoneticPr fontId="1" type="noConversion"/>
  </si>
  <si>
    <t>LELE</t>
    <phoneticPr fontId="1" type="noConversion"/>
  </si>
  <si>
    <t>long, pointy leaves</t>
    <phoneticPr fontId="1" type="noConversion"/>
  </si>
  <si>
    <t>Pteris tripartita</t>
    <phoneticPr fontId="1" type="noConversion"/>
  </si>
  <si>
    <t>on the ground, fell off?</t>
    <phoneticPr fontId="1" type="noConversion"/>
  </si>
  <si>
    <t>1.8, 2.3</t>
    <phoneticPr fontId="1" type="noConversion"/>
  </si>
  <si>
    <t>MATH</t>
    <phoneticPr fontId="1" type="noConversion"/>
  </si>
  <si>
    <t>ANAO N 2</t>
    <phoneticPr fontId="1" type="noConversion"/>
  </si>
  <si>
    <t>2010-Nov-30</t>
    <phoneticPr fontId="1" type="noConversion"/>
  </si>
  <si>
    <t>ANAO S</t>
    <phoneticPr fontId="1" type="noConversion"/>
  </si>
  <si>
    <t>condition</t>
    <phoneticPr fontId="1" type="noConversion"/>
  </si>
  <si>
    <t>3 trunks, same tree, few fronds, scale</t>
  </si>
  <si>
    <t>139, 87</t>
  </si>
  <si>
    <t>NEOP</t>
    <phoneticPr fontId="1" type="noConversion"/>
  </si>
  <si>
    <t>MAOD</t>
    <phoneticPr fontId="1" type="noConversion"/>
  </si>
  <si>
    <t>FLIN</t>
    <phoneticPr fontId="1" type="noConversion"/>
  </si>
  <si>
    <t>GUMA</t>
    <phoneticPr fontId="1" type="noConversion"/>
  </si>
  <si>
    <t>pig bone</t>
    <phoneticPr fontId="1" type="noConversion"/>
  </si>
  <si>
    <t>???</t>
    <phoneticPr fontId="1" type="noConversion"/>
  </si>
  <si>
    <t>FLIN</t>
    <phoneticPr fontId="1" type="noConversion"/>
  </si>
  <si>
    <t>CYMI?</t>
    <phoneticPr fontId="1" type="noConversion"/>
  </si>
  <si>
    <t>NEOP</t>
    <phoneticPr fontId="1" type="noConversion"/>
  </si>
  <si>
    <t>NEOP</t>
    <phoneticPr fontId="1" type="noConversion"/>
  </si>
  <si>
    <t>SW corner</t>
    <phoneticPr fontId="1" type="noConversion"/>
  </si>
  <si>
    <t>AGMA</t>
    <phoneticPr fontId="1" type="noConversion"/>
  </si>
  <si>
    <t>1.4, 2</t>
    <phoneticPr fontId="1" type="noConversion"/>
  </si>
  <si>
    <t>big CYMI on other side of transect</t>
    <phoneticPr fontId="1" type="noConversion"/>
  </si>
  <si>
    <t>native</t>
    <phoneticPr fontId="1" type="noConversion"/>
  </si>
  <si>
    <t>Pyrrosia lanceolata</t>
    <phoneticPr fontId="1" type="noConversion"/>
  </si>
  <si>
    <t>FLIN</t>
    <phoneticPr fontId="1" type="noConversion"/>
  </si>
  <si>
    <t>CYRA</t>
    <phoneticPr fontId="1" type="noConversion"/>
  </si>
  <si>
    <t>MOCI</t>
    <phoneticPr fontId="1" type="noConversion"/>
  </si>
  <si>
    <t>PIMI?</t>
    <phoneticPr fontId="1" type="noConversion"/>
  </si>
  <si>
    <t>herb</t>
    <phoneticPr fontId="1" type="noConversion"/>
  </si>
  <si>
    <t>exotic</t>
    <phoneticPr fontId="1" type="noConversion"/>
  </si>
  <si>
    <t>?</t>
    <phoneticPr fontId="1" type="noConversion"/>
  </si>
  <si>
    <t>SIGN</t>
    <phoneticPr fontId="1" type="noConversion"/>
  </si>
  <si>
    <t>SIGN</t>
    <phoneticPr fontId="1" type="noConversion"/>
  </si>
  <si>
    <t>across</t>
    <phoneticPr fontId="1" type="noConversion"/>
  </si>
  <si>
    <t>across</t>
    <phoneticPr fontId="1" type="noConversion"/>
  </si>
  <si>
    <t>?</t>
    <phoneticPr fontId="1" type="noConversion"/>
  </si>
  <si>
    <t>CHARACTERISTIC</t>
    <phoneticPr fontId="1" type="noConversion"/>
  </si>
  <si>
    <t>CHARACTERISTIC</t>
    <phoneticPr fontId="1" type="noConversion"/>
  </si>
  <si>
    <t>dead CYMI stump</t>
    <phoneticPr fontId="1" type="noConversion"/>
  </si>
  <si>
    <t>CYMI</t>
    <phoneticPr fontId="1" type="noConversion"/>
  </si>
  <si>
    <t>FLIN</t>
    <phoneticPr fontId="1" type="noConversion"/>
  </si>
  <si>
    <t>NE corner</t>
    <phoneticPr fontId="1" type="noConversion"/>
  </si>
  <si>
    <t>native</t>
    <phoneticPr fontId="1" type="noConversion"/>
  </si>
  <si>
    <t>Pyrrosia</t>
    <phoneticPr fontId="1" type="noConversion"/>
  </si>
  <si>
    <t>RITD GATE</t>
    <phoneticPr fontId="1" type="noConversion"/>
  </si>
  <si>
    <t>Polypodium scolopendra</t>
    <phoneticPr fontId="1" type="noConversion"/>
  </si>
  <si>
    <t>EURE</t>
    <phoneticPr fontId="1" type="noConversion"/>
  </si>
  <si>
    <t>26, 23 24</t>
    <phoneticPr fontId="1" type="noConversion"/>
  </si>
  <si>
    <t>rooting/erosion</t>
    <phoneticPr fontId="1" type="noConversion"/>
  </si>
  <si>
    <t>tree</t>
    <phoneticPr fontId="1" type="noConversion"/>
  </si>
  <si>
    <t>vine</t>
    <phoneticPr fontId="1" type="noConversion"/>
  </si>
  <si>
    <t>vine</t>
    <phoneticPr fontId="1" type="noConversion"/>
  </si>
  <si>
    <t>native?</t>
    <phoneticPr fontId="1" type="noConversion"/>
  </si>
  <si>
    <t>EURE</t>
    <phoneticPr fontId="1" type="noConversion"/>
  </si>
  <si>
    <t>MIMI</t>
    <phoneticPr fontId="1" type="noConversion"/>
  </si>
  <si>
    <t>tree</t>
    <phoneticPr fontId="1" type="noConversion"/>
  </si>
  <si>
    <t>native</t>
    <phoneticPr fontId="1" type="noConversion"/>
  </si>
  <si>
    <t>grass</t>
    <phoneticPr fontId="1" type="noConversion"/>
  </si>
  <si>
    <t>?</t>
    <phoneticPr fontId="1" type="noConversion"/>
  </si>
  <si>
    <t>Pyrrosia</t>
    <phoneticPr fontId="1" type="noConversion"/>
  </si>
  <si>
    <t xml:space="preserve">grass </t>
    <phoneticPr fontId="1" type="noConversion"/>
  </si>
  <si>
    <t>individual</t>
    <phoneticPr fontId="1" type="noConversion"/>
  </si>
  <si>
    <t>FLIN</t>
    <phoneticPr fontId="1" type="noConversion"/>
  </si>
  <si>
    <t>AGMA</t>
    <phoneticPr fontId="1" type="noConversion"/>
  </si>
  <si>
    <t>dead log</t>
    <phoneticPr fontId="1" type="noConversion"/>
  </si>
  <si>
    <t>small tree fern things</t>
    <phoneticPr fontId="1" type="noConversion"/>
  </si>
  <si>
    <t>1.1, 1.8</t>
    <phoneticPr fontId="1" type="noConversion"/>
  </si>
  <si>
    <t>prob. Guma</t>
    <phoneticPr fontId="1" type="noConversion"/>
  </si>
  <si>
    <t>tree</t>
    <phoneticPr fontId="1" type="noConversion"/>
  </si>
  <si>
    <t>GUMA</t>
    <phoneticPr fontId="1" type="noConversion"/>
  </si>
  <si>
    <t>FLIN</t>
    <phoneticPr fontId="1" type="noConversion"/>
  </si>
  <si>
    <t>Nervilia</t>
    <phoneticPr fontId="1" type="noConversion"/>
  </si>
  <si>
    <t>FLIN</t>
    <phoneticPr fontId="1" type="noConversion"/>
  </si>
  <si>
    <t>dead</t>
    <phoneticPr fontId="1" type="noConversion"/>
  </si>
  <si>
    <t>tree</t>
    <phoneticPr fontId="1" type="noConversion"/>
  </si>
  <si>
    <t>vine</t>
    <phoneticPr fontId="1" type="noConversion"/>
  </si>
  <si>
    <t>native?</t>
    <phoneticPr fontId="1" type="noConversion"/>
  </si>
  <si>
    <t>grass</t>
    <phoneticPr fontId="1" type="noConversion"/>
  </si>
  <si>
    <t>out of old scat?</t>
    <phoneticPr fontId="1" type="noConversion"/>
  </si>
  <si>
    <t>NEOP</t>
    <phoneticPr fontId="1" type="noConversion"/>
  </si>
  <si>
    <t>Trisiropsis</t>
    <phoneticPr fontId="1" type="noConversion"/>
  </si>
  <si>
    <t>vines</t>
    <phoneticPr fontId="1" type="noConversion"/>
  </si>
  <si>
    <t>vines</t>
    <phoneticPr fontId="1" type="noConversion"/>
  </si>
  <si>
    <t>vines</t>
    <phoneticPr fontId="1" type="noConversion"/>
  </si>
  <si>
    <t>other roundleaf</t>
    <phoneticPr fontId="1" type="noConversion"/>
  </si>
  <si>
    <t>tree</t>
    <phoneticPr fontId="1" type="noConversion"/>
  </si>
  <si>
    <t>grass</t>
    <phoneticPr fontId="1" type="noConversion"/>
  </si>
  <si>
    <t>tree</t>
    <phoneticPr fontId="1" type="noConversion"/>
  </si>
  <si>
    <t>vine</t>
    <phoneticPr fontId="1" type="noConversion"/>
  </si>
  <si>
    <t>Asplenium polyodon</t>
    <phoneticPr fontId="1" type="noConversion"/>
  </si>
  <si>
    <t>Pyrrosia</t>
    <phoneticPr fontId="1" type="noConversion"/>
  </si>
  <si>
    <t>TRTR</t>
    <phoneticPr fontId="1" type="noConversion"/>
  </si>
  <si>
    <t>fern</t>
    <phoneticPr fontId="1" type="noConversion"/>
  </si>
  <si>
    <t>Asplenium fern</t>
    <phoneticPr fontId="1" type="noConversion"/>
  </si>
  <si>
    <t>dead stump</t>
  </si>
  <si>
    <t>45, 62</t>
  </si>
  <si>
    <t>25, 78, 47</t>
  </si>
  <si>
    <t>102, 15, 33, 25</t>
  </si>
  <si>
    <t>120, 42</t>
  </si>
  <si>
    <t>110, 70</t>
  </si>
  <si>
    <t>exotic seedlings</t>
    <phoneticPr fontId="1" type="noConversion"/>
  </si>
  <si>
    <t>native seedlings</t>
    <phoneticPr fontId="1" type="noConversion"/>
  </si>
  <si>
    <t>roots</t>
  </si>
  <si>
    <t>hanging</t>
  </si>
  <si>
    <t>mass at source</t>
  </si>
  <si>
    <t>NEOP</t>
    <phoneticPr fontId="1" type="noConversion"/>
  </si>
  <si>
    <t>MEMU</t>
    <phoneticPr fontId="1" type="noConversion"/>
  </si>
  <si>
    <t>MEMU</t>
    <phoneticPr fontId="1" type="noConversion"/>
  </si>
  <si>
    <t>dead on top</t>
    <phoneticPr fontId="1" type="noConversion"/>
  </si>
  <si>
    <t>Seedling?</t>
    <phoneticPr fontId="1" type="noConversion"/>
  </si>
  <si>
    <t>Herbivory?</t>
    <phoneticPr fontId="1" type="noConversion"/>
  </si>
  <si>
    <t>GUMA</t>
    <phoneticPr fontId="1" type="noConversion"/>
  </si>
  <si>
    <t>3.7, 5.4, 4.5</t>
    <phoneticPr fontId="1" type="noConversion"/>
  </si>
  <si>
    <t>PAFO</t>
    <phoneticPr fontId="1" type="noConversion"/>
  </si>
  <si>
    <t>6.2, 8.8</t>
    <phoneticPr fontId="1" type="noConversion"/>
  </si>
  <si>
    <t>PASU</t>
    <phoneticPr fontId="1" type="noConversion"/>
  </si>
  <si>
    <t>Asplenium polyodon</t>
    <phoneticPr fontId="1" type="noConversion"/>
  </si>
  <si>
    <t>NEOP</t>
    <phoneticPr fontId="1" type="noConversion"/>
  </si>
  <si>
    <t>AGMA</t>
    <phoneticPr fontId="1" type="noConversion"/>
  </si>
  <si>
    <t>ON GROUND</t>
    <phoneticPr fontId="1" type="noConversion"/>
  </si>
  <si>
    <t>13 PASU seedlings on top of crook in tree</t>
    <phoneticPr fontId="1" type="noConversion"/>
  </si>
  <si>
    <t>tracks, rooting</t>
    <phoneticPr fontId="1" type="noConversion"/>
  </si>
  <si>
    <t>adult source</t>
    <phoneticPr fontId="1" type="noConversion"/>
  </si>
  <si>
    <t>CYRA</t>
    <phoneticPr fontId="1" type="noConversion"/>
  </si>
  <si>
    <t>AGMA</t>
    <phoneticPr fontId="1" type="noConversion"/>
  </si>
  <si>
    <t>ARMA</t>
    <phoneticPr fontId="1" type="noConversion"/>
  </si>
  <si>
    <t>3m fronds</t>
    <phoneticPr fontId="1" type="noConversion"/>
  </si>
  <si>
    <t>GUMA</t>
    <phoneticPr fontId="1" type="noConversion"/>
  </si>
  <si>
    <t>looks ok!</t>
    <phoneticPr fontId="1" type="noConversion"/>
  </si>
  <si>
    <t>dead GUMA log</t>
    <phoneticPr fontId="1" type="noConversion"/>
  </si>
  <si>
    <t>across</t>
    <phoneticPr fontId="1" type="noConversion"/>
  </si>
  <si>
    <t>dead</t>
    <phoneticPr fontId="1" type="noConversion"/>
  </si>
  <si>
    <t>8, 16</t>
    <phoneticPr fontId="1" type="noConversion"/>
  </si>
  <si>
    <t>OCMA</t>
    <phoneticPr fontId="1" type="noConversion"/>
  </si>
  <si>
    <t>fireworks weed</t>
    <phoneticPr fontId="1" type="noConversion"/>
  </si>
  <si>
    <t>x3</t>
    <phoneticPr fontId="1" type="noConversion"/>
  </si>
  <si>
    <t>fern</t>
    <phoneticPr fontId="1" type="noConversion"/>
  </si>
  <si>
    <t>Asplenium nidus, FLIN</t>
    <phoneticPr fontId="1" type="noConversion"/>
  </si>
  <si>
    <t>PSMA</t>
    <phoneticPr fontId="1" type="noConversion"/>
  </si>
  <si>
    <t>FLIN</t>
    <phoneticPr fontId="1" type="noConversion"/>
  </si>
  <si>
    <t>INBI</t>
    <phoneticPr fontId="1" type="noConversion"/>
  </si>
  <si>
    <t>individual</t>
    <phoneticPr fontId="1" type="noConversion"/>
  </si>
  <si>
    <t>endemic seedlings</t>
    <phoneticPr fontId="1" type="noConversion"/>
  </si>
  <si>
    <t>35, 33, 32</t>
    <phoneticPr fontId="1" type="noConversion"/>
  </si>
  <si>
    <t>CYMI</t>
    <phoneticPr fontId="1" type="noConversion"/>
  </si>
  <si>
    <t>exotic seedlings</t>
    <phoneticPr fontId="1" type="noConversion"/>
  </si>
  <si>
    <t>endemic seedlings</t>
    <phoneticPr fontId="1" type="noConversion"/>
  </si>
  <si>
    <t>Jasminum</t>
    <phoneticPr fontId="1" type="noConversion"/>
  </si>
  <si>
    <t>FLIN</t>
    <phoneticPr fontId="1" type="noConversion"/>
  </si>
  <si>
    <t>mystery roundleaf, but looks like MOCI true leaves</t>
    <phoneticPr fontId="1" type="noConversion"/>
  </si>
  <si>
    <t>newish</t>
    <phoneticPr fontId="1" type="noConversion"/>
  </si>
  <si>
    <t>same FIPR</t>
    <phoneticPr fontId="1" type="noConversion"/>
  </si>
  <si>
    <t>GUMA</t>
    <phoneticPr fontId="1" type="noConversion"/>
  </si>
  <si>
    <t>COSU?</t>
    <phoneticPr fontId="1" type="noConversion"/>
  </si>
  <si>
    <t>fern thing</t>
    <phoneticPr fontId="1" type="noConversion"/>
  </si>
  <si>
    <t>more grass</t>
    <phoneticPr fontId="1" type="noConversion"/>
  </si>
  <si>
    <t>pushed over</t>
    <phoneticPr fontId="1" type="noConversion"/>
  </si>
  <si>
    <t>small, old</t>
    <phoneticPr fontId="1" type="noConversion"/>
  </si>
  <si>
    <t>FIPR</t>
    <phoneticPr fontId="1" type="noConversion"/>
  </si>
  <si>
    <t>adult, across</t>
    <phoneticPr fontId="1" type="noConversion"/>
  </si>
  <si>
    <t>RACETRACK</t>
    <phoneticPr fontId="1" type="noConversion"/>
  </si>
  <si>
    <t>Asplenium nidus, FLIN</t>
    <phoneticPr fontId="1" type="noConversion"/>
  </si>
  <si>
    <t>ht of fronds</t>
    <phoneticPr fontId="1" type="noConversion"/>
  </si>
  <si>
    <t>no leaves</t>
    <phoneticPr fontId="1" type="noConversion"/>
  </si>
  <si>
    <t>little</t>
    <phoneticPr fontId="1" type="noConversion"/>
  </si>
  <si>
    <t>AGMA</t>
    <phoneticPr fontId="1" type="noConversion"/>
  </si>
  <si>
    <t>O.2</t>
    <phoneticPr fontId="1" type="noConversion"/>
  </si>
  <si>
    <t>Jasminum</t>
    <phoneticPr fontId="1" type="noConversion"/>
  </si>
  <si>
    <t>adult, across</t>
    <phoneticPr fontId="1" type="noConversion"/>
  </si>
  <si>
    <t>small rooting</t>
    <phoneticPr fontId="1" type="noConversion"/>
  </si>
  <si>
    <t xml:space="preserve">dead NEOP </t>
    <phoneticPr fontId="1" type="noConversion"/>
  </si>
  <si>
    <t>log</t>
    <phoneticPr fontId="1" type="noConversion"/>
  </si>
  <si>
    <t>new, med size</t>
    <phoneticPr fontId="1" type="noConversion"/>
  </si>
  <si>
    <t>YES</t>
    <phoneticPr fontId="1" type="noConversion"/>
  </si>
  <si>
    <t>2010-Sep-01</t>
    <phoneticPr fontId="1" type="noConversion"/>
  </si>
  <si>
    <t>2010-Nov-17</t>
    <phoneticPr fontId="1" type="noConversion"/>
  </si>
  <si>
    <t>ANAO S 2</t>
    <phoneticPr fontId="1" type="noConversion"/>
  </si>
  <si>
    <t>dead</t>
    <phoneticPr fontId="1" type="noConversion"/>
  </si>
  <si>
    <t>GUMA</t>
  </si>
  <si>
    <t>AGMA</t>
  </si>
  <si>
    <t>FLIN</t>
  </si>
  <si>
    <t>CYMI</t>
  </si>
  <si>
    <t>moderate scale infection</t>
  </si>
  <si>
    <t>tree</t>
    <phoneticPr fontId="1" type="noConversion"/>
  </si>
  <si>
    <t>vine</t>
    <phoneticPr fontId="1" type="noConversion"/>
  </si>
  <si>
    <t>2010-Nov-20</t>
    <phoneticPr fontId="1" type="noConversion"/>
  </si>
  <si>
    <t>2010-Sep-24</t>
    <phoneticPr fontId="1" type="noConversion"/>
  </si>
  <si>
    <t>SBLAS 2</t>
    <phoneticPr fontId="1" type="noConversion"/>
  </si>
  <si>
    <t>SWITCHBACKS</t>
    <phoneticPr fontId="1" type="noConversion"/>
  </si>
  <si>
    <t>unknown</t>
    <phoneticPr fontId="1" type="noConversion"/>
  </si>
  <si>
    <t>NEOP</t>
    <phoneticPr fontId="1" type="noConversion"/>
  </si>
  <si>
    <t>herb</t>
    <phoneticPr fontId="1" type="noConversion"/>
  </si>
  <si>
    <t>COSU</t>
    <phoneticPr fontId="1" type="noConversion"/>
  </si>
  <si>
    <t>NEOP</t>
    <phoneticPr fontId="1" type="noConversion"/>
  </si>
  <si>
    <t>GUMA</t>
    <phoneticPr fontId="1" type="noConversion"/>
  </si>
  <si>
    <t>NEOP</t>
    <phoneticPr fontId="1" type="noConversion"/>
  </si>
  <si>
    <t>EURE</t>
    <phoneticPr fontId="1" type="noConversion"/>
  </si>
  <si>
    <t>OCMA</t>
    <phoneticPr fontId="1" type="noConversion"/>
  </si>
  <si>
    <t>5.3, 2.4</t>
    <phoneticPr fontId="1" type="noConversion"/>
  </si>
  <si>
    <t>roots</t>
    <phoneticPr fontId="1" type="noConversion"/>
  </si>
  <si>
    <t>EURE</t>
    <phoneticPr fontId="1" type="noConversion"/>
  </si>
  <si>
    <t>FLIN</t>
    <phoneticPr fontId="1" type="noConversion"/>
  </si>
  <si>
    <t>trail</t>
    <phoneticPr fontId="1" type="noConversion"/>
  </si>
  <si>
    <t>CYRA</t>
    <phoneticPr fontId="1" type="noConversion"/>
  </si>
  <si>
    <t>Asplenium polyodon</t>
    <phoneticPr fontId="1" type="noConversion"/>
  </si>
  <si>
    <t>SE corner</t>
    <phoneticPr fontId="1" type="noConversion"/>
  </si>
  <si>
    <t>FLIN</t>
    <phoneticPr fontId="1" type="noConversion"/>
  </si>
  <si>
    <t>dead CYMI</t>
    <phoneticPr fontId="1" type="noConversion"/>
  </si>
  <si>
    <t>SWITCHBACKS</t>
    <phoneticPr fontId="1" type="noConversion"/>
  </si>
  <si>
    <t>creeping</t>
    <phoneticPr fontId="1" type="noConversion"/>
  </si>
  <si>
    <t>Native?</t>
    <phoneticPr fontId="1" type="noConversion"/>
  </si>
  <si>
    <t>endemic</t>
    <phoneticPr fontId="1" type="noConversion"/>
  </si>
  <si>
    <t>TANGISON</t>
    <phoneticPr fontId="1" type="noConversion"/>
  </si>
  <si>
    <t>FLIN</t>
    <phoneticPr fontId="1" type="noConversion"/>
  </si>
  <si>
    <t>HITI</t>
    <phoneticPr fontId="1" type="noConversion"/>
  </si>
  <si>
    <t>HERB</t>
    <phoneticPr fontId="1" type="noConversion"/>
  </si>
  <si>
    <t>NONNATIVE</t>
  </si>
  <si>
    <t>NONNATIVE</t>
    <phoneticPr fontId="1" type="noConversion"/>
  </si>
  <si>
    <t>SIGN</t>
    <phoneticPr fontId="1" type="noConversion"/>
  </si>
  <si>
    <t>Asplenium nidus</t>
    <phoneticPr fontId="1" type="noConversion"/>
  </si>
  <si>
    <t>large</t>
    <phoneticPr fontId="1" type="noConversion"/>
  </si>
  <si>
    <t>TRTR</t>
    <phoneticPr fontId="1" type="noConversion"/>
  </si>
  <si>
    <t>EURE</t>
    <phoneticPr fontId="1" type="noConversion"/>
  </si>
  <si>
    <t>POSC</t>
    <phoneticPr fontId="1" type="noConversion"/>
  </si>
  <si>
    <t>OCMA</t>
    <phoneticPr fontId="1" type="noConversion"/>
  </si>
  <si>
    <t>sprouts</t>
    <phoneticPr fontId="1" type="noConversion"/>
  </si>
  <si>
    <t>FLIN</t>
    <phoneticPr fontId="1" type="noConversion"/>
  </si>
  <si>
    <t>PAFO</t>
    <phoneticPr fontId="1" type="noConversion"/>
  </si>
  <si>
    <t>MAOD</t>
    <phoneticPr fontId="1" type="noConversion"/>
  </si>
  <si>
    <t>30, 30, 25, 32</t>
    <phoneticPr fontId="1" type="noConversion"/>
  </si>
  <si>
    <t>tree</t>
    <phoneticPr fontId="1" type="noConversion"/>
  </si>
  <si>
    <t>Native?</t>
    <phoneticPr fontId="1" type="noConversion"/>
  </si>
  <si>
    <t>exotic</t>
    <phoneticPr fontId="1" type="noConversion"/>
  </si>
  <si>
    <t>adult, across</t>
    <phoneticPr fontId="1" type="noConversion"/>
  </si>
  <si>
    <t>exotic seedlings</t>
    <phoneticPr fontId="1" type="noConversion"/>
  </si>
  <si>
    <t>native seedlings</t>
    <phoneticPr fontId="1" type="noConversion"/>
  </si>
  <si>
    <t>native and endemic</t>
    <phoneticPr fontId="1" type="noConversion"/>
  </si>
  <si>
    <t>photo 145</t>
    <phoneticPr fontId="1" type="noConversion"/>
  </si>
  <si>
    <t>MISC?</t>
    <phoneticPr fontId="1" type="noConversion"/>
  </si>
  <si>
    <t>individual</t>
    <phoneticPr fontId="1" type="noConversion"/>
  </si>
  <si>
    <t>MISC?</t>
    <phoneticPr fontId="1" type="noConversion"/>
  </si>
  <si>
    <t>grass?</t>
    <phoneticPr fontId="1" type="noConversion"/>
  </si>
  <si>
    <t>snapped</t>
    <phoneticPr fontId="1" type="noConversion"/>
  </si>
  <si>
    <t>EURE/GUMA</t>
    <phoneticPr fontId="1" type="noConversion"/>
  </si>
  <si>
    <t>AGMA</t>
    <phoneticPr fontId="1" type="noConversion"/>
  </si>
  <si>
    <t>PATE</t>
    <phoneticPr fontId="1" type="noConversion"/>
  </si>
  <si>
    <t>grass</t>
    <phoneticPr fontId="1" type="noConversion"/>
  </si>
  <si>
    <t>small</t>
    <phoneticPr fontId="1" type="noConversion"/>
  </si>
  <si>
    <t>PATE</t>
    <phoneticPr fontId="1" type="noConversion"/>
  </si>
  <si>
    <t>Asplenium polyodon</t>
    <phoneticPr fontId="1" type="noConversion"/>
  </si>
  <si>
    <t>FLIN</t>
    <phoneticPr fontId="1" type="noConversion"/>
  </si>
  <si>
    <t>no visible scale</t>
    <phoneticPr fontId="1" type="noConversion"/>
  </si>
  <si>
    <t>vine</t>
    <phoneticPr fontId="1" type="noConversion"/>
  </si>
  <si>
    <t>skinny, tall</t>
    <phoneticPr fontId="1" type="noConversion"/>
  </si>
  <si>
    <t>Pyrrosia</t>
    <phoneticPr fontId="1" type="noConversion"/>
  </si>
  <si>
    <t>vines</t>
    <phoneticPr fontId="1" type="noConversion"/>
  </si>
  <si>
    <t>tangle across transect</t>
    <phoneticPr fontId="1" type="noConversion"/>
  </si>
  <si>
    <t>NEOP</t>
    <phoneticPr fontId="1" type="noConversion"/>
  </si>
  <si>
    <t>rooting</t>
    <phoneticPr fontId="1" type="noConversion"/>
  </si>
  <si>
    <t>OCMA</t>
    <phoneticPr fontId="1" type="noConversion"/>
  </si>
  <si>
    <t>FLIN</t>
    <phoneticPr fontId="1" type="noConversion"/>
  </si>
  <si>
    <t>GUMA</t>
    <phoneticPr fontId="1" type="noConversion"/>
  </si>
  <si>
    <t>old, small</t>
    <phoneticPr fontId="1" type="noConversion"/>
  </si>
  <si>
    <t>sign</t>
    <phoneticPr fontId="1" type="noConversion"/>
  </si>
  <si>
    <t>sign</t>
    <phoneticPr fontId="1" type="noConversion"/>
  </si>
  <si>
    <t>dead</t>
    <phoneticPr fontId="1" type="noConversion"/>
  </si>
  <si>
    <t>NEOP</t>
    <phoneticPr fontId="1" type="noConversion"/>
  </si>
  <si>
    <t>dead branch</t>
    <phoneticPr fontId="1" type="noConversion"/>
  </si>
  <si>
    <t>dead NEOP</t>
    <phoneticPr fontId="1" type="noConversion"/>
  </si>
  <si>
    <t>standing</t>
    <phoneticPr fontId="1" type="noConversion"/>
  </si>
  <si>
    <t>GUMA</t>
    <phoneticPr fontId="1" type="noConversion"/>
  </si>
  <si>
    <t>Asplenium nidus, FLIN</t>
  </si>
  <si>
    <t>GW 2</t>
    <phoneticPr fontId="1" type="noConversion"/>
  </si>
  <si>
    <t>dead</t>
    <phoneticPr fontId="1" type="noConversion"/>
  </si>
  <si>
    <t>vine</t>
    <phoneticPr fontId="1" type="noConversion"/>
  </si>
  <si>
    <t>exotic</t>
    <phoneticPr fontId="1" type="noConversion"/>
  </si>
  <si>
    <t>CAPA</t>
  </si>
  <si>
    <t>large, everywhere!</t>
  </si>
  <si>
    <t>native and endemic</t>
    <phoneticPr fontId="1" type="noConversion"/>
  </si>
  <si>
    <t>trail alongside</t>
  </si>
  <si>
    <t>AGMA</t>
    <phoneticPr fontId="1" type="noConversion"/>
  </si>
  <si>
    <t>AGMA</t>
    <phoneticPr fontId="1" type="noConversion"/>
  </si>
  <si>
    <t>TRTR</t>
    <phoneticPr fontId="1" type="noConversion"/>
  </si>
  <si>
    <t>EURE</t>
    <phoneticPr fontId="1" type="noConversion"/>
  </si>
  <si>
    <t>mat</t>
    <phoneticPr fontId="1" type="noConversion"/>
  </si>
  <si>
    <t>AGMA</t>
    <phoneticPr fontId="1" type="noConversion"/>
  </si>
  <si>
    <t>GUMA</t>
    <phoneticPr fontId="1" type="noConversion"/>
  </si>
  <si>
    <t>deer pellets</t>
    <phoneticPr fontId="1" type="noConversion"/>
  </si>
  <si>
    <t>med size, med age</t>
    <phoneticPr fontId="1" type="noConversion"/>
  </si>
  <si>
    <t>DEAD</t>
    <phoneticPr fontId="1" type="noConversion"/>
  </si>
  <si>
    <t>EURE?</t>
    <phoneticPr fontId="1" type="noConversion"/>
  </si>
  <si>
    <t>big dead arch</t>
    <phoneticPr fontId="1" type="noConversion"/>
  </si>
  <si>
    <t>ANAO NORTH</t>
    <phoneticPr fontId="1" type="noConversion"/>
  </si>
  <si>
    <t>SE corner</t>
    <phoneticPr fontId="1" type="noConversion"/>
  </si>
  <si>
    <t>grassy patch</t>
    <phoneticPr fontId="1" type="noConversion"/>
  </si>
  <si>
    <t>grassy patch</t>
    <phoneticPr fontId="1" type="noConversion"/>
  </si>
  <si>
    <t>GUMA</t>
    <phoneticPr fontId="1" type="noConversion"/>
  </si>
  <si>
    <t>CYMI</t>
    <phoneticPr fontId="1" type="noConversion"/>
  </si>
  <si>
    <t>looks ok</t>
    <phoneticPr fontId="1" type="noConversion"/>
  </si>
  <si>
    <t>CYMI</t>
    <phoneticPr fontId="1" type="noConversion"/>
  </si>
  <si>
    <t>very short, only fronds no stump</t>
    <phoneticPr fontId="1" type="noConversion"/>
  </si>
  <si>
    <t>YES</t>
    <phoneticPr fontId="1" type="noConversion"/>
  </si>
  <si>
    <t>AGMA</t>
    <phoneticPr fontId="1" type="noConversion"/>
  </si>
  <si>
    <t>very small</t>
    <phoneticPr fontId="1" type="noConversion"/>
  </si>
  <si>
    <t>pig scat</t>
    <phoneticPr fontId="1" type="noConversion"/>
  </si>
  <si>
    <t>new small</t>
    <phoneticPr fontId="1" type="noConversion"/>
  </si>
  <si>
    <t>fallen dead log</t>
    <phoneticPr fontId="1" type="noConversion"/>
  </si>
  <si>
    <t>AGMA</t>
    <phoneticPr fontId="1" type="noConversion"/>
  </si>
  <si>
    <t>rooting across the gap</t>
    <phoneticPr fontId="1" type="noConversion"/>
  </si>
  <si>
    <t>x7</t>
    <phoneticPr fontId="1" type="noConversion"/>
  </si>
  <si>
    <t>native</t>
    <phoneticPr fontId="1" type="noConversion"/>
  </si>
  <si>
    <t>endemic</t>
    <phoneticPr fontId="1" type="noConversion"/>
  </si>
  <si>
    <t>individual</t>
    <phoneticPr fontId="1" type="noConversion"/>
  </si>
  <si>
    <t>PAFO</t>
    <phoneticPr fontId="1" type="noConversion"/>
  </si>
  <si>
    <t>tree</t>
    <phoneticPr fontId="1" type="noConversion"/>
  </si>
  <si>
    <t>sign</t>
    <phoneticPr fontId="1" type="noConversion"/>
  </si>
  <si>
    <t>native</t>
    <phoneticPr fontId="1" type="noConversion"/>
  </si>
  <si>
    <t>unknown</t>
    <phoneticPr fontId="1" type="noConversion"/>
  </si>
  <si>
    <t>exotic seedlings</t>
    <phoneticPr fontId="1" type="noConversion"/>
  </si>
  <si>
    <t>native seedlings</t>
    <phoneticPr fontId="1" type="noConversion"/>
  </si>
  <si>
    <t>fresh, large</t>
    <phoneticPr fontId="1" type="noConversion"/>
  </si>
  <si>
    <t xml:space="preserve">EURE </t>
    <phoneticPr fontId="1" type="noConversion"/>
  </si>
  <si>
    <t>leaning parallel to trail, dbh taken at 45.6</t>
    <phoneticPr fontId="1" type="noConversion"/>
  </si>
  <si>
    <t>FIPR</t>
    <phoneticPr fontId="1" type="noConversion"/>
  </si>
  <si>
    <t>FITI</t>
    <phoneticPr fontId="1" type="noConversion"/>
  </si>
  <si>
    <t>FIPR</t>
    <phoneticPr fontId="1" type="noConversion"/>
  </si>
  <si>
    <t>deer pellets</t>
    <phoneticPr fontId="1" type="noConversion"/>
  </si>
  <si>
    <t>four individuals</t>
    <phoneticPr fontId="1" type="noConversion"/>
  </si>
  <si>
    <t>more small grass</t>
    <phoneticPr fontId="1" type="noConversion"/>
  </si>
  <si>
    <t>11 indivs. Seedlings?</t>
    <phoneticPr fontId="1" type="noConversion"/>
  </si>
  <si>
    <t>creeping towards start of transect</t>
    <phoneticPr fontId="1" type="noConversion"/>
  </si>
  <si>
    <t>PROB</t>
    <phoneticPr fontId="1" type="noConversion"/>
  </si>
  <si>
    <t>pig scat</t>
    <phoneticPr fontId="1" type="noConversion"/>
  </si>
  <si>
    <t>NEOP</t>
    <phoneticPr fontId="1" type="noConversion"/>
  </si>
  <si>
    <t>badly insect-eaten</t>
    <phoneticPr fontId="1" type="noConversion"/>
  </si>
  <si>
    <t>NEOP</t>
    <phoneticPr fontId="1" type="noConversion"/>
  </si>
  <si>
    <t>CYMI</t>
    <phoneticPr fontId="1" type="noConversion"/>
  </si>
  <si>
    <t>skinny</t>
    <phoneticPr fontId="1" type="noConversion"/>
  </si>
  <si>
    <t>FLIN</t>
    <phoneticPr fontId="1" type="noConversion"/>
  </si>
  <si>
    <t>FLIN</t>
    <phoneticPr fontId="1" type="noConversion"/>
  </si>
  <si>
    <t>see photo</t>
    <phoneticPr fontId="1" type="noConversion"/>
  </si>
  <si>
    <t>dead CYMI log</t>
    <phoneticPr fontId="1" type="noConversion"/>
  </si>
  <si>
    <t>source</t>
    <phoneticPr fontId="1" type="noConversion"/>
  </si>
  <si>
    <t>CYRA</t>
    <phoneticPr fontId="1" type="noConversion"/>
  </si>
  <si>
    <t>dead log</t>
    <phoneticPr fontId="1" type="noConversion"/>
  </si>
  <si>
    <t>CYMI</t>
    <phoneticPr fontId="1" type="noConversion"/>
  </si>
  <si>
    <t>no leaves</t>
    <phoneticPr fontId="1" type="noConversion"/>
  </si>
  <si>
    <t>mass of vines</t>
    <phoneticPr fontId="1" type="noConversion"/>
  </si>
  <si>
    <t>YES</t>
    <phoneticPr fontId="1" type="noConversion"/>
  </si>
  <si>
    <t>Asplenium nidus</t>
    <phoneticPr fontId="1" type="noConversion"/>
  </si>
  <si>
    <t>MAOD</t>
    <phoneticPr fontId="1" type="noConversion"/>
  </si>
  <si>
    <t>EURE</t>
    <phoneticPr fontId="1" type="noConversion"/>
  </si>
  <si>
    <t>old, med size</t>
    <phoneticPr fontId="1" type="noConversion"/>
  </si>
  <si>
    <t>CYMI</t>
    <phoneticPr fontId="1" type="noConversion"/>
  </si>
  <si>
    <t>2011-Jan-26</t>
    <phoneticPr fontId="1" type="noConversion"/>
  </si>
  <si>
    <t>5, 6</t>
    <phoneticPr fontId="1" type="noConversion"/>
  </si>
  <si>
    <t>Pyrrosia?</t>
    <phoneticPr fontId="1" type="noConversion"/>
  </si>
  <si>
    <t>SBLAS</t>
    <phoneticPr fontId="1" type="noConversion"/>
  </si>
  <si>
    <t>SWITCHBACKS 2</t>
    <phoneticPr fontId="1" type="noConversion"/>
  </si>
  <si>
    <t>3 trunks, same tree, dead on top</t>
  </si>
  <si>
    <t>CAPA</t>
    <phoneticPr fontId="1" type="noConversion"/>
  </si>
  <si>
    <t>massive source</t>
    <phoneticPr fontId="1" type="noConversion"/>
  </si>
  <si>
    <t>FIPR</t>
    <phoneticPr fontId="1" type="noConversion"/>
  </si>
  <si>
    <t>across ground but alive</t>
  </si>
  <si>
    <t>AGMA</t>
    <phoneticPr fontId="1" type="noConversion"/>
  </si>
  <si>
    <t>endemic</t>
    <phoneticPr fontId="1" type="noConversion"/>
  </si>
  <si>
    <t>dead</t>
    <phoneticPr fontId="1" type="noConversion"/>
  </si>
  <si>
    <t>vine</t>
    <phoneticPr fontId="1" type="noConversion"/>
  </si>
  <si>
    <t>deer pellets</t>
    <phoneticPr fontId="1" type="noConversion"/>
  </si>
  <si>
    <t>FITI</t>
    <phoneticPr fontId="1" type="noConversion"/>
  </si>
  <si>
    <t>deadish FLIN</t>
    <phoneticPr fontId="1" type="noConversion"/>
  </si>
  <si>
    <t>EURE</t>
    <phoneticPr fontId="1" type="noConversion"/>
  </si>
  <si>
    <t>AGMA</t>
    <phoneticPr fontId="1" type="noConversion"/>
  </si>
  <si>
    <t>two trunks, same tree</t>
    <phoneticPr fontId="1" type="noConversion"/>
  </si>
  <si>
    <t>two trunks, same tree</t>
    <phoneticPr fontId="1" type="noConversion"/>
  </si>
  <si>
    <t>TAMO</t>
    <phoneticPr fontId="1" type="noConversion"/>
  </si>
  <si>
    <t>8.3, 13.1</t>
    <phoneticPr fontId="1" type="noConversion"/>
  </si>
  <si>
    <t>herb</t>
    <phoneticPr fontId="1" type="noConversion"/>
  </si>
  <si>
    <t>small tree fern things</t>
    <phoneticPr fontId="1" type="noConversion"/>
  </si>
  <si>
    <t>MATH</t>
    <phoneticPr fontId="1" type="noConversion"/>
  </si>
  <si>
    <t>adult, across</t>
    <phoneticPr fontId="1" type="noConversion"/>
  </si>
  <si>
    <t>trail</t>
    <phoneticPr fontId="1" type="noConversion"/>
  </si>
  <si>
    <t>rooting</t>
    <phoneticPr fontId="1" type="noConversion"/>
  </si>
  <si>
    <t>EUTH on other side of transect line</t>
    <phoneticPr fontId="1" type="noConversion"/>
  </si>
  <si>
    <t>No leaves</t>
    <phoneticPr fontId="1" type="noConversion"/>
  </si>
  <si>
    <t>FLIN</t>
    <phoneticPr fontId="1" type="noConversion"/>
  </si>
  <si>
    <t>stump</t>
    <phoneticPr fontId="1" type="noConversion"/>
  </si>
  <si>
    <t>EURE</t>
    <phoneticPr fontId="1" type="noConversion"/>
  </si>
  <si>
    <t>OCMA</t>
    <phoneticPr fontId="1" type="noConversion"/>
  </si>
  <si>
    <t>unknown seedlings</t>
    <phoneticPr fontId="1" type="noConversion"/>
  </si>
  <si>
    <t>dead CYMI</t>
    <phoneticPr fontId="1" type="noConversion"/>
  </si>
  <si>
    <t>?</t>
    <phoneticPr fontId="1" type="noConversion"/>
  </si>
  <si>
    <t>LELE</t>
    <phoneticPr fontId="1" type="noConversion"/>
  </si>
  <si>
    <t>CHOD</t>
    <phoneticPr fontId="1" type="noConversion"/>
  </si>
  <si>
    <t>EURE</t>
    <phoneticPr fontId="1" type="noConversion"/>
  </si>
  <si>
    <t>sprouts</t>
    <phoneticPr fontId="1" type="noConversion"/>
  </si>
  <si>
    <t>tree</t>
    <phoneticPr fontId="1" type="noConversion"/>
  </si>
  <si>
    <t>exotic</t>
    <phoneticPr fontId="1" type="noConversion"/>
  </si>
  <si>
    <t>endemic seedlings</t>
    <phoneticPr fontId="1" type="noConversion"/>
  </si>
  <si>
    <t>?</t>
    <phoneticPr fontId="1" type="noConversion"/>
  </si>
  <si>
    <t>Notes</t>
    <phoneticPr fontId="1" type="noConversion"/>
  </si>
  <si>
    <t>Morphology</t>
    <phoneticPr fontId="1" type="noConversion"/>
  </si>
  <si>
    <t>NEOP</t>
    <phoneticPr fontId="1" type="noConversion"/>
  </si>
  <si>
    <t>Trisiropsis</t>
    <phoneticPr fontId="1" type="noConversion"/>
  </si>
  <si>
    <t>NEOP</t>
    <phoneticPr fontId="1" type="noConversion"/>
  </si>
  <si>
    <t>CYRA</t>
    <phoneticPr fontId="1" type="noConversion"/>
  </si>
  <si>
    <t>dead NEOP</t>
    <phoneticPr fontId="1" type="noConversion"/>
  </si>
  <si>
    <t>very karsty</t>
    <phoneticPr fontId="1" type="noConversion"/>
  </si>
  <si>
    <t>CYRA</t>
    <phoneticPr fontId="1" type="noConversion"/>
  </si>
  <si>
    <t>EURE</t>
    <phoneticPr fontId="1" type="noConversion"/>
  </si>
  <si>
    <t>PAFO</t>
    <phoneticPr fontId="1" type="noConversion"/>
  </si>
  <si>
    <t>EURE</t>
    <phoneticPr fontId="1" type="noConversion"/>
  </si>
  <si>
    <t>PAFO</t>
    <phoneticPr fontId="1" type="noConversion"/>
  </si>
  <si>
    <t>EURE/GUMA</t>
    <phoneticPr fontId="1" type="noConversion"/>
  </si>
  <si>
    <t>FLIN</t>
    <phoneticPr fontId="1" type="noConversion"/>
  </si>
  <si>
    <t>maybe guma or trtr</t>
    <phoneticPr fontId="1" type="noConversion"/>
  </si>
  <si>
    <t>GUMA</t>
    <phoneticPr fontId="1" type="noConversion"/>
  </si>
  <si>
    <t>MAOD</t>
    <phoneticPr fontId="1" type="noConversion"/>
  </si>
  <si>
    <t>pig rooting</t>
    <phoneticPr fontId="1" type="noConversion"/>
  </si>
  <si>
    <t>no leaves except 2 on top</t>
    <phoneticPr fontId="1" type="noConversion"/>
  </si>
  <si>
    <t>PIGR</t>
    <phoneticPr fontId="1" type="noConversion"/>
  </si>
  <si>
    <t>~2000</t>
    <phoneticPr fontId="1" type="noConversion"/>
  </si>
  <si>
    <t>no leaves</t>
    <phoneticPr fontId="1" type="noConversion"/>
  </si>
  <si>
    <t>AGMA</t>
    <phoneticPr fontId="1" type="noConversion"/>
  </si>
  <si>
    <t>AGMA</t>
    <phoneticPr fontId="1" type="noConversion"/>
  </si>
  <si>
    <t>FLIN</t>
    <phoneticPr fontId="1" type="noConversion"/>
  </si>
  <si>
    <t>no visible scale, healthy, not on transect*</t>
    <phoneticPr fontId="1" type="noConversion"/>
  </si>
  <si>
    <t>dead stump</t>
    <phoneticPr fontId="1" type="noConversion"/>
  </si>
  <si>
    <t>across</t>
    <phoneticPr fontId="1" type="noConversion"/>
  </si>
  <si>
    <t>across</t>
    <phoneticPr fontId="1" type="noConversion"/>
  </si>
  <si>
    <t>across</t>
    <phoneticPr fontId="1" type="noConversion"/>
  </si>
  <si>
    <t>NEOP</t>
    <phoneticPr fontId="1" type="noConversion"/>
  </si>
  <si>
    <t>AGMA</t>
    <phoneticPr fontId="1" type="noConversion"/>
  </si>
  <si>
    <t>dead branch</t>
    <phoneticPr fontId="1" type="noConversion"/>
  </si>
  <si>
    <t>dead? PASU</t>
    <phoneticPr fontId="1" type="noConversion"/>
  </si>
  <si>
    <t>dead log</t>
    <phoneticPr fontId="1" type="noConversion"/>
  </si>
  <si>
    <t>Asplenium polyodon</t>
    <phoneticPr fontId="1" type="noConversion"/>
  </si>
  <si>
    <t>Pyrrosia?</t>
    <phoneticPr fontId="1" type="noConversion"/>
  </si>
  <si>
    <t>40, 45</t>
    <phoneticPr fontId="1" type="noConversion"/>
  </si>
  <si>
    <t>on rock</t>
  </si>
  <si>
    <t>NEOP</t>
    <phoneticPr fontId="1" type="noConversion"/>
  </si>
  <si>
    <t>49, 20</t>
    <phoneticPr fontId="1" type="noConversion"/>
  </si>
  <si>
    <t>mild rooting</t>
    <phoneticPr fontId="1" type="noConversion"/>
  </si>
  <si>
    <t>AGMA</t>
    <phoneticPr fontId="1" type="noConversion"/>
  </si>
  <si>
    <t>CHOD</t>
    <phoneticPr fontId="1" type="noConversion"/>
  </si>
  <si>
    <t>NEOP</t>
    <phoneticPr fontId="1" type="noConversion"/>
  </si>
  <si>
    <t>12, 20</t>
    <phoneticPr fontId="1" type="noConversion"/>
  </si>
  <si>
    <t>TRTR</t>
    <phoneticPr fontId="1" type="noConversion"/>
  </si>
  <si>
    <t>standing</t>
    <phoneticPr fontId="1" type="noConversion"/>
  </si>
  <si>
    <t>shrubby - no real DHB?</t>
  </si>
  <si>
    <t>FIPR</t>
  </si>
  <si>
    <t>same tree, huge roots!</t>
  </si>
  <si>
    <t>massive source</t>
  </si>
  <si>
    <t>exotic seedlings</t>
    <phoneticPr fontId="1" type="noConversion"/>
  </si>
  <si>
    <t>dead TRTR</t>
    <phoneticPr fontId="1" type="noConversion"/>
  </si>
  <si>
    <t>4, 4.1</t>
    <phoneticPr fontId="1" type="noConversion"/>
  </si>
  <si>
    <t>FLIN</t>
    <phoneticPr fontId="1" type="noConversion"/>
  </si>
  <si>
    <t>TRTR</t>
    <phoneticPr fontId="1" type="noConversion"/>
  </si>
  <si>
    <t>NEOP</t>
    <phoneticPr fontId="1" type="noConversion"/>
  </si>
  <si>
    <t>NEOP</t>
    <phoneticPr fontId="1" type="noConversion"/>
  </si>
  <si>
    <t>dead log</t>
    <phoneticPr fontId="1" type="noConversion"/>
  </si>
  <si>
    <t>native</t>
    <phoneticPr fontId="1" type="noConversion"/>
  </si>
  <si>
    <t>vine</t>
    <phoneticPr fontId="1" type="noConversion"/>
  </si>
  <si>
    <t>native?</t>
    <phoneticPr fontId="1" type="noConversion"/>
  </si>
  <si>
    <t>Macaranga</t>
    <phoneticPr fontId="1" type="noConversion"/>
  </si>
  <si>
    <t>dead log</t>
    <phoneticPr fontId="1" type="noConversion"/>
  </si>
  <si>
    <t>NEOP</t>
    <phoneticPr fontId="1" type="noConversion"/>
  </si>
  <si>
    <t>Epiphytes</t>
    <phoneticPr fontId="1" type="noConversion"/>
  </si>
  <si>
    <t>dead CYMI stump</t>
    <phoneticPr fontId="1" type="noConversion"/>
  </si>
  <si>
    <t>OCMA</t>
    <phoneticPr fontId="1" type="noConversion"/>
  </si>
  <si>
    <t>PATE</t>
    <phoneticPr fontId="1" type="noConversion"/>
  </si>
  <si>
    <t>dead CYMI stump</t>
    <phoneticPr fontId="1" type="noConversion"/>
  </si>
  <si>
    <t>Asplenium nidus</t>
    <phoneticPr fontId="1" type="noConversion"/>
  </si>
  <si>
    <t>MATH?</t>
    <phoneticPr fontId="1" type="noConversion"/>
  </si>
  <si>
    <t>small, old</t>
    <phoneticPr fontId="1" type="noConversion"/>
  </si>
  <si>
    <t>18, 43, 15, 33, 9</t>
    <phoneticPr fontId="1" type="noConversion"/>
  </si>
  <si>
    <t>start gap</t>
    <phoneticPr fontId="1" type="noConversion"/>
  </si>
  <si>
    <t>native and endemic</t>
    <phoneticPr fontId="1" type="noConversion"/>
  </si>
  <si>
    <t>FLIN</t>
    <phoneticPr fontId="1" type="noConversion"/>
  </si>
  <si>
    <t>dead stump (NEOP)</t>
    <phoneticPr fontId="1" type="noConversion"/>
  </si>
  <si>
    <t>Morphology</t>
    <phoneticPr fontId="1" type="noConversion"/>
  </si>
  <si>
    <t>Native?</t>
    <phoneticPr fontId="1" type="noConversion"/>
  </si>
  <si>
    <t>dead stump (TRTR)</t>
    <phoneticPr fontId="1" type="noConversion"/>
  </si>
  <si>
    <t>grass</t>
    <phoneticPr fontId="1" type="noConversion"/>
  </si>
  <si>
    <t>everywhere!</t>
    <phoneticPr fontId="1" type="noConversion"/>
  </si>
  <si>
    <t>tree</t>
    <phoneticPr fontId="1" type="noConversion"/>
  </si>
  <si>
    <t>vine</t>
    <phoneticPr fontId="1" type="noConversion"/>
  </si>
  <si>
    <t>adult, going up</t>
    <phoneticPr fontId="1" type="noConversion"/>
  </si>
  <si>
    <t>INBI</t>
    <phoneticPr fontId="1" type="noConversion"/>
  </si>
  <si>
    <t>familiar seedling</t>
    <phoneticPr fontId="1" type="noConversion"/>
  </si>
  <si>
    <t>adult, coming out of ground</t>
    <phoneticPr fontId="1" type="noConversion"/>
  </si>
  <si>
    <t>GUMA</t>
    <phoneticPr fontId="1" type="noConversion"/>
  </si>
  <si>
    <t>pig scat</t>
    <phoneticPr fontId="1" type="noConversion"/>
  </si>
  <si>
    <t>FIPR</t>
    <phoneticPr fontId="1" type="noConversion"/>
  </si>
  <si>
    <t>EURE</t>
    <phoneticPr fontId="1" type="noConversion"/>
  </si>
  <si>
    <t>EURE</t>
    <phoneticPr fontId="1" type="noConversion"/>
  </si>
  <si>
    <t>dead? AGMA?</t>
    <phoneticPr fontId="1" type="noConversion"/>
  </si>
  <si>
    <t>branching up from dead trunk on ground</t>
    <phoneticPr fontId="1" type="noConversion"/>
  </si>
  <si>
    <t>EURE</t>
    <phoneticPr fontId="1" type="noConversion"/>
  </si>
  <si>
    <t>NEOP</t>
    <phoneticPr fontId="1" type="noConversion"/>
  </si>
  <si>
    <t>AGMA</t>
    <phoneticPr fontId="1" type="noConversion"/>
  </si>
  <si>
    <t>massive FIPR</t>
    <phoneticPr fontId="1" type="noConversion"/>
  </si>
  <si>
    <t>exotic</t>
    <phoneticPr fontId="1" type="noConversion"/>
  </si>
  <si>
    <t>MATH</t>
    <phoneticPr fontId="1" type="noConversion"/>
  </si>
  <si>
    <t>AGMA</t>
    <phoneticPr fontId="1" type="noConversion"/>
  </si>
  <si>
    <t>GUMA</t>
    <phoneticPr fontId="1" type="noConversion"/>
  </si>
  <si>
    <t>Polypodium scolopendra</t>
    <phoneticPr fontId="1" type="noConversion"/>
  </si>
  <si>
    <t>MOCI</t>
    <phoneticPr fontId="1" type="noConversion"/>
  </si>
  <si>
    <t>NEOP</t>
    <phoneticPr fontId="1" type="noConversion"/>
  </si>
  <si>
    <t>YES</t>
    <phoneticPr fontId="1" type="noConversion"/>
  </si>
  <si>
    <t>FLIN, PASU, Jasminum</t>
    <phoneticPr fontId="1" type="noConversion"/>
  </si>
  <si>
    <t>TRTR</t>
    <phoneticPr fontId="1" type="noConversion"/>
  </si>
  <si>
    <t>FLIN</t>
    <phoneticPr fontId="1" type="noConversion"/>
  </si>
  <si>
    <t>dead log</t>
    <phoneticPr fontId="1" type="noConversion"/>
  </si>
  <si>
    <t>mass of vines</t>
    <phoneticPr fontId="1" type="noConversion"/>
  </si>
  <si>
    <t>lots of FLIN</t>
    <phoneticPr fontId="1" type="noConversion"/>
  </si>
  <si>
    <t>ht of fronds</t>
    <phoneticPr fontId="1" type="noConversion"/>
  </si>
  <si>
    <t>seedling?</t>
    <phoneticPr fontId="1" type="noConversion"/>
  </si>
  <si>
    <t>dead Pteris tripartata</t>
    <phoneticPr fontId="1" type="noConversion"/>
  </si>
  <si>
    <t>looks ripped up</t>
    <phoneticPr fontId="1" type="noConversion"/>
  </si>
  <si>
    <t>12, 12</t>
    <phoneticPr fontId="1" type="noConversion"/>
  </si>
  <si>
    <t>dead stump</t>
    <phoneticPr fontId="1" type="noConversion"/>
  </si>
  <si>
    <t>small</t>
    <phoneticPr fontId="1" type="noConversion"/>
  </si>
  <si>
    <t>AGMA</t>
    <phoneticPr fontId="1" type="noConversion"/>
  </si>
  <si>
    <t>dead log</t>
    <phoneticPr fontId="1" type="noConversion"/>
  </si>
  <si>
    <t>4, 3</t>
    <phoneticPr fontId="1" type="noConversion"/>
  </si>
  <si>
    <t>3 trunks, same tree, nice fronds</t>
  </si>
  <si>
    <t>dead NEOP stump</t>
    <phoneticPr fontId="1" type="noConversion"/>
  </si>
  <si>
    <t>old, large</t>
    <phoneticPr fontId="1" type="noConversion"/>
  </si>
  <si>
    <t>little</t>
    <phoneticPr fontId="1" type="noConversion"/>
  </si>
  <si>
    <t>small, old</t>
    <phoneticPr fontId="1" type="noConversion"/>
  </si>
  <si>
    <t>OCMA</t>
    <phoneticPr fontId="1" type="noConversion"/>
  </si>
  <si>
    <t>same tree, huge roots!</t>
    <phoneticPr fontId="1" type="noConversion"/>
  </si>
  <si>
    <t>FLIN</t>
    <phoneticPr fontId="1" type="noConversion"/>
  </si>
  <si>
    <t>small rooting</t>
    <phoneticPr fontId="1" type="noConversion"/>
  </si>
  <si>
    <t>EURE</t>
    <phoneticPr fontId="1" type="noConversion"/>
  </si>
  <si>
    <t>source</t>
    <phoneticPr fontId="1" type="noConversion"/>
  </si>
  <si>
    <t>Pyrrosia</t>
  </si>
  <si>
    <t>LELE</t>
  </si>
  <si>
    <t>TRTR</t>
  </si>
  <si>
    <t>AGMA</t>
    <phoneticPr fontId="1" type="noConversion"/>
  </si>
  <si>
    <t>TAMO</t>
    <phoneticPr fontId="1" type="noConversion"/>
  </si>
  <si>
    <t>GUMA</t>
    <phoneticPr fontId="1" type="noConversion"/>
  </si>
  <si>
    <t>14.8, 11.5</t>
    <phoneticPr fontId="1" type="noConversion"/>
  </si>
  <si>
    <t>EURE</t>
    <phoneticPr fontId="1" type="noConversion"/>
  </si>
  <si>
    <t>TRTR</t>
    <phoneticPr fontId="1" type="noConversion"/>
  </si>
  <si>
    <t>EURE</t>
    <phoneticPr fontId="1" type="noConversion"/>
  </si>
  <si>
    <t>PAFO</t>
    <phoneticPr fontId="1" type="noConversion"/>
  </si>
  <si>
    <t>EURE</t>
    <phoneticPr fontId="1" type="noConversion"/>
  </si>
  <si>
    <t>OCMA</t>
    <phoneticPr fontId="1" type="noConversion"/>
  </si>
  <si>
    <t>4, 3</t>
    <phoneticPr fontId="1" type="noConversion"/>
  </si>
  <si>
    <t>PAFO</t>
    <phoneticPr fontId="1" type="noConversion"/>
  </si>
  <si>
    <t>OCMA</t>
    <phoneticPr fontId="1" type="noConversion"/>
  </si>
  <si>
    <t>GUMA</t>
    <phoneticPr fontId="1" type="noConversion"/>
  </si>
  <si>
    <t>vine</t>
    <phoneticPr fontId="1" type="noConversion"/>
  </si>
  <si>
    <t>AGMA</t>
    <phoneticPr fontId="1" type="noConversion"/>
  </si>
  <si>
    <t>GUMA</t>
    <phoneticPr fontId="1" type="noConversion"/>
  </si>
  <si>
    <t>tree</t>
    <phoneticPr fontId="1" type="noConversion"/>
  </si>
  <si>
    <t>matting</t>
    <phoneticPr fontId="1" type="noConversion"/>
  </si>
  <si>
    <t>*note</t>
    <phoneticPr fontId="1" type="noConversion"/>
  </si>
  <si>
    <t>15, 21, 35, 36, 42</t>
    <phoneticPr fontId="1" type="noConversion"/>
  </si>
  <si>
    <t>OCMA</t>
    <phoneticPr fontId="1" type="noConversion"/>
  </si>
  <si>
    <t>FLIN</t>
    <phoneticPr fontId="1" type="noConversion"/>
  </si>
  <si>
    <t>real CHOD!</t>
    <phoneticPr fontId="1" type="noConversion"/>
  </si>
  <si>
    <t>AGMA</t>
    <phoneticPr fontId="1" type="noConversion"/>
  </si>
  <si>
    <t>18, 14</t>
    <phoneticPr fontId="1" type="noConversion"/>
  </si>
  <si>
    <t>decrowned?</t>
    <phoneticPr fontId="1" type="noConversion"/>
  </si>
  <si>
    <t>GUMA</t>
    <phoneticPr fontId="1" type="noConversion"/>
  </si>
  <si>
    <t>MATH</t>
    <phoneticPr fontId="1" type="noConversion"/>
  </si>
  <si>
    <t>vine</t>
    <phoneticPr fontId="1" type="noConversion"/>
  </si>
  <si>
    <t>exotic</t>
    <phoneticPr fontId="1" type="noConversion"/>
  </si>
  <si>
    <t>unknown</t>
    <phoneticPr fontId="1" type="noConversion"/>
  </si>
  <si>
    <t>MATH</t>
    <phoneticPr fontId="1" type="noConversion"/>
  </si>
  <si>
    <t>dead stump</t>
    <phoneticPr fontId="1" type="noConversion"/>
  </si>
  <si>
    <t>230, 60, 72</t>
    <phoneticPr fontId="1" type="noConversion"/>
  </si>
  <si>
    <t>21, 18</t>
    <phoneticPr fontId="1" type="noConversion"/>
  </si>
  <si>
    <t>herb</t>
    <phoneticPr fontId="1" type="noConversion"/>
  </si>
  <si>
    <t>NEOP</t>
    <phoneticPr fontId="1" type="noConversion"/>
  </si>
  <si>
    <t>?</t>
    <phoneticPr fontId="1" type="noConversion"/>
  </si>
  <si>
    <t>dead stump</t>
    <phoneticPr fontId="1" type="noConversion"/>
  </si>
  <si>
    <t>59, 16</t>
    <phoneticPr fontId="1" type="noConversion"/>
  </si>
  <si>
    <t>MOCI</t>
    <phoneticPr fontId="1" type="noConversion"/>
  </si>
  <si>
    <t>MATH?</t>
    <phoneticPr fontId="1" type="noConversion"/>
  </si>
  <si>
    <t>AGMA</t>
    <phoneticPr fontId="1" type="noConversion"/>
  </si>
  <si>
    <t>GUMA</t>
    <phoneticPr fontId="1" type="noConversion"/>
  </si>
  <si>
    <t>NEOP</t>
    <phoneticPr fontId="1" type="noConversion"/>
  </si>
  <si>
    <t>GUMA</t>
    <phoneticPr fontId="1" type="noConversion"/>
  </si>
  <si>
    <t>28, 17</t>
    <phoneticPr fontId="1" type="noConversion"/>
  </si>
  <si>
    <t>GUMA</t>
    <phoneticPr fontId="1" type="noConversion"/>
  </si>
  <si>
    <t>MAOD</t>
    <phoneticPr fontId="1" type="noConversion"/>
  </si>
  <si>
    <t>41, 16</t>
    <phoneticPr fontId="1" type="noConversion"/>
  </si>
  <si>
    <t>AGMA</t>
    <phoneticPr fontId="1" type="noConversion"/>
  </si>
  <si>
    <t>15, 26</t>
    <phoneticPr fontId="1" type="noConversion"/>
  </si>
  <si>
    <t>TAMO</t>
    <phoneticPr fontId="1" type="noConversion"/>
  </si>
  <si>
    <t>PAFO</t>
    <phoneticPr fontId="1" type="noConversion"/>
  </si>
  <si>
    <t>MAOD</t>
    <phoneticPr fontId="1" type="noConversion"/>
  </si>
  <si>
    <t>MAOD</t>
    <phoneticPr fontId="1" type="noConversion"/>
  </si>
  <si>
    <t>dead CAPA log</t>
    <phoneticPr fontId="1" type="noConversion"/>
  </si>
  <si>
    <t>GUMA</t>
    <phoneticPr fontId="1" type="noConversion"/>
  </si>
  <si>
    <t>PAFO</t>
    <phoneticPr fontId="1" type="noConversion"/>
  </si>
  <si>
    <t>decapped TAMO</t>
    <phoneticPr fontId="1" type="noConversion"/>
  </si>
  <si>
    <t>GUMA</t>
    <phoneticPr fontId="1" type="noConversion"/>
  </si>
  <si>
    <t>YES</t>
    <phoneticPr fontId="1" type="noConversion"/>
  </si>
  <si>
    <t>AGMA</t>
    <phoneticPr fontId="1" type="noConversion"/>
  </si>
  <si>
    <t>PATE</t>
    <phoneticPr fontId="1" type="noConversion"/>
  </si>
  <si>
    <t>PASU</t>
    <phoneticPr fontId="1" type="noConversion"/>
  </si>
  <si>
    <t>PROB</t>
    <phoneticPr fontId="1" type="noConversion"/>
  </si>
  <si>
    <t>Pyrrosia</t>
    <phoneticPr fontId="1" type="noConversion"/>
  </si>
  <si>
    <t>fat</t>
    <phoneticPr fontId="1" type="noConversion"/>
  </si>
  <si>
    <t>dead log</t>
    <phoneticPr fontId="1" type="noConversion"/>
  </si>
  <si>
    <t>MOCI</t>
    <phoneticPr fontId="1" type="noConversion"/>
  </si>
  <si>
    <t>no visible scale</t>
    <phoneticPr fontId="1" type="noConversion"/>
  </si>
  <si>
    <t>TRTR</t>
    <phoneticPr fontId="1" type="noConversion"/>
  </si>
  <si>
    <t>severe</t>
    <phoneticPr fontId="1" type="noConversion"/>
  </si>
  <si>
    <t>23.6*</t>
    <phoneticPr fontId="1" type="noConversion"/>
  </si>
  <si>
    <t>CYMI</t>
    <phoneticPr fontId="1" type="noConversion"/>
  </si>
  <si>
    <t>Pyrrosia, dead vines</t>
    <phoneticPr fontId="1" type="noConversion"/>
  </si>
  <si>
    <t>Asplenium nidus</t>
    <phoneticPr fontId="1" type="noConversion"/>
  </si>
  <si>
    <t>across</t>
    <phoneticPr fontId="1" type="noConversion"/>
  </si>
  <si>
    <t>Asplenium polyodon, FLIN</t>
  </si>
  <si>
    <t>OCMA</t>
    <phoneticPr fontId="1" type="noConversion"/>
  </si>
  <si>
    <t>35, 38</t>
    <phoneticPr fontId="1" type="noConversion"/>
  </si>
  <si>
    <t>18, 22</t>
    <phoneticPr fontId="1" type="noConversion"/>
  </si>
  <si>
    <t>old, small</t>
    <phoneticPr fontId="1" type="noConversion"/>
  </si>
  <si>
    <t>dead NEOP</t>
    <phoneticPr fontId="1" type="noConversion"/>
  </si>
  <si>
    <t>shallow rooting</t>
    <phoneticPr fontId="1" type="noConversion"/>
  </si>
  <si>
    <t>trampled</t>
    <phoneticPr fontId="1" type="noConversion"/>
  </si>
  <si>
    <t>deer scat</t>
    <phoneticPr fontId="1" type="noConversion"/>
  </si>
  <si>
    <t>old, small</t>
    <phoneticPr fontId="1" type="noConversion"/>
  </si>
  <si>
    <t>beginning of a trail</t>
  </si>
  <si>
    <t>source</t>
  </si>
  <si>
    <t>12, 12</t>
    <phoneticPr fontId="1" type="noConversion"/>
  </si>
  <si>
    <t>dead stump</t>
    <phoneticPr fontId="1" type="noConversion"/>
  </si>
  <si>
    <t>AGMA</t>
    <phoneticPr fontId="1" type="noConversion"/>
  </si>
  <si>
    <t>Notes</t>
    <phoneticPr fontId="1" type="noConversion"/>
  </si>
  <si>
    <t>native seedlings</t>
    <phoneticPr fontId="1" type="noConversion"/>
  </si>
  <si>
    <t>endemic seedlings</t>
    <phoneticPr fontId="1" type="noConversion"/>
  </si>
  <si>
    <t>PAFO</t>
    <phoneticPr fontId="1" type="noConversion"/>
  </si>
  <si>
    <t>27, 17, 19</t>
    <phoneticPr fontId="1" type="noConversion"/>
  </si>
  <si>
    <t>FLIN</t>
    <phoneticPr fontId="1" type="noConversion"/>
  </si>
  <si>
    <t>FLIN</t>
    <phoneticPr fontId="1" type="noConversion"/>
  </si>
  <si>
    <t>AGMA</t>
    <phoneticPr fontId="1" type="noConversion"/>
  </si>
  <si>
    <t>AGMA</t>
    <phoneticPr fontId="1" type="noConversion"/>
  </si>
  <si>
    <t>Morphology</t>
    <phoneticPr fontId="1" type="noConversion"/>
  </si>
  <si>
    <t>tree</t>
    <phoneticPr fontId="1" type="noConversion"/>
  </si>
  <si>
    <t>endemic</t>
    <phoneticPr fontId="1" type="noConversion"/>
  </si>
  <si>
    <t>exotic</t>
    <phoneticPr fontId="1" type="noConversion"/>
  </si>
  <si>
    <t>dead log</t>
    <phoneticPr fontId="1" type="noConversion"/>
  </si>
  <si>
    <t>deer pellets</t>
    <phoneticPr fontId="1" type="noConversion"/>
  </si>
  <si>
    <t>start gap, CYMI with fruit nearby</t>
    <phoneticPr fontId="1" type="noConversion"/>
  </si>
  <si>
    <t>PAFO</t>
    <phoneticPr fontId="1" type="noConversion"/>
  </si>
  <si>
    <t>dead CYMI stump</t>
    <phoneticPr fontId="1" type="noConversion"/>
  </si>
  <si>
    <t>rooting</t>
    <phoneticPr fontId="1" type="noConversion"/>
  </si>
  <si>
    <t>native</t>
    <phoneticPr fontId="1" type="noConversion"/>
  </si>
  <si>
    <t>unknown</t>
    <phoneticPr fontId="1" type="noConversion"/>
  </si>
  <si>
    <t>unknown</t>
    <phoneticPr fontId="1" type="noConversion"/>
  </si>
  <si>
    <t>63, 15, 13</t>
    <phoneticPr fontId="1" type="noConversion"/>
  </si>
  <si>
    <t>PASU</t>
    <phoneticPr fontId="1" type="noConversion"/>
  </si>
  <si>
    <t>tangle ground</t>
    <phoneticPr fontId="1" type="noConversion"/>
  </si>
  <si>
    <t>CYMI</t>
    <phoneticPr fontId="1" type="noConversion"/>
  </si>
  <si>
    <t>big dead log</t>
    <phoneticPr fontId="1" type="noConversion"/>
  </si>
  <si>
    <t>PASU</t>
    <phoneticPr fontId="1" type="noConversion"/>
  </si>
  <si>
    <t>across ground</t>
    <phoneticPr fontId="1" type="noConversion"/>
  </si>
  <si>
    <t>INBI</t>
    <phoneticPr fontId="1" type="noConversion"/>
  </si>
  <si>
    <t>NEOP</t>
    <phoneticPr fontId="1" type="noConversion"/>
  </si>
  <si>
    <t>lots of dead fronds +moss/lichen</t>
    <phoneticPr fontId="1" type="noConversion"/>
  </si>
  <si>
    <t>Jasminum</t>
    <phoneticPr fontId="1" type="noConversion"/>
  </si>
  <si>
    <t>MEMU</t>
    <phoneticPr fontId="1" type="noConversion"/>
  </si>
  <si>
    <t>MATH</t>
    <phoneticPr fontId="1" type="noConversion"/>
  </si>
  <si>
    <t>tall</t>
    <phoneticPr fontId="1" type="noConversion"/>
  </si>
  <si>
    <t>dead CYMI log</t>
    <phoneticPr fontId="1" type="noConversion"/>
  </si>
  <si>
    <t>dead</t>
    <phoneticPr fontId="1" type="noConversion"/>
  </si>
  <si>
    <t>dead</t>
    <phoneticPr fontId="1" type="noConversion"/>
  </si>
  <si>
    <t>pig rooting</t>
    <phoneticPr fontId="1" type="noConversion"/>
  </si>
  <si>
    <t>Polypodium scolopendra</t>
    <phoneticPr fontId="1" type="noConversion"/>
  </si>
  <si>
    <t>dead log across ground, recorded ht and dbh of live branch</t>
    <phoneticPr fontId="1" type="noConversion"/>
  </si>
  <si>
    <t>FLIN</t>
    <phoneticPr fontId="1" type="noConversion"/>
  </si>
  <si>
    <t>Notes</t>
    <phoneticPr fontId="1" type="noConversion"/>
  </si>
  <si>
    <t>?</t>
    <phoneticPr fontId="1" type="noConversion"/>
  </si>
  <si>
    <t>tree</t>
    <phoneticPr fontId="1" type="noConversion"/>
  </si>
  <si>
    <t>22, 22</t>
    <phoneticPr fontId="1" type="noConversion"/>
  </si>
  <si>
    <t>branches already</t>
    <phoneticPr fontId="1" type="noConversion"/>
  </si>
  <si>
    <t>MISC</t>
    <phoneticPr fontId="1" type="noConversion"/>
  </si>
  <si>
    <t>small</t>
    <phoneticPr fontId="1" type="noConversion"/>
  </si>
  <si>
    <t>pig rooting</t>
    <phoneticPr fontId="1" type="noConversion"/>
  </si>
  <si>
    <t>26, 19</t>
    <phoneticPr fontId="1" type="noConversion"/>
  </si>
  <si>
    <t>out of scat above</t>
    <phoneticPr fontId="1" type="noConversion"/>
  </si>
  <si>
    <t>source</t>
    <phoneticPr fontId="1" type="noConversion"/>
  </si>
  <si>
    <t>small, crinkly fronds, some scale</t>
    <phoneticPr fontId="1" type="noConversion"/>
  </si>
  <si>
    <t>FLIN, Pyrrosia</t>
    <phoneticPr fontId="1" type="noConversion"/>
  </si>
  <si>
    <t>ht of fronds</t>
    <phoneticPr fontId="1" type="noConversion"/>
  </si>
  <si>
    <t>some scale</t>
    <phoneticPr fontId="1" type="noConversion"/>
  </si>
  <si>
    <t>across</t>
    <phoneticPr fontId="1" type="noConversion"/>
  </si>
  <si>
    <t>NEOP</t>
    <phoneticPr fontId="1" type="noConversion"/>
  </si>
  <si>
    <t>too small to ID</t>
    <phoneticPr fontId="1" type="noConversion"/>
  </si>
  <si>
    <t>20, 15</t>
    <phoneticPr fontId="1" type="noConversion"/>
  </si>
  <si>
    <t>rooting</t>
    <phoneticPr fontId="1" type="noConversion"/>
  </si>
  <si>
    <t>trail</t>
    <phoneticPr fontId="1" type="noConversion"/>
  </si>
  <si>
    <t>FLIN, Pyrrosia</t>
    <phoneticPr fontId="1" type="noConversion"/>
  </si>
  <si>
    <t>FLIN</t>
    <phoneticPr fontId="1" type="noConversion"/>
  </si>
  <si>
    <t>pig scat</t>
    <phoneticPr fontId="1" type="noConversion"/>
  </si>
  <si>
    <t>GUMA</t>
    <phoneticPr fontId="1" type="noConversion"/>
  </si>
  <si>
    <t>female, no visible scale</t>
    <phoneticPr fontId="1" type="noConversion"/>
  </si>
  <si>
    <t>NEOP</t>
    <phoneticPr fontId="1" type="noConversion"/>
  </si>
  <si>
    <t>MOCI</t>
    <phoneticPr fontId="1" type="noConversion"/>
  </si>
  <si>
    <t>GUMA</t>
    <phoneticPr fontId="1" type="noConversion"/>
  </si>
  <si>
    <t>Macaranga</t>
    <phoneticPr fontId="1" type="noConversion"/>
  </si>
  <si>
    <t>dead stump</t>
    <phoneticPr fontId="1" type="noConversion"/>
  </si>
  <si>
    <t>PIMI</t>
    <phoneticPr fontId="1" type="noConversion"/>
  </si>
  <si>
    <t>heavy rooting</t>
    <phoneticPr fontId="1" type="noConversion"/>
  </si>
  <si>
    <t>mass at source</t>
    <phoneticPr fontId="1" type="noConversion"/>
  </si>
  <si>
    <t>COGR</t>
    <phoneticPr fontId="1" type="noConversion"/>
  </si>
  <si>
    <t>across ground</t>
    <phoneticPr fontId="1" type="noConversion"/>
  </si>
  <si>
    <t>AGMA</t>
    <phoneticPr fontId="1" type="noConversion"/>
  </si>
  <si>
    <t>FLIN</t>
    <phoneticPr fontId="1" type="noConversion"/>
  </si>
  <si>
    <t>NEOP</t>
    <phoneticPr fontId="1" type="noConversion"/>
  </si>
  <si>
    <t>19,19</t>
    <phoneticPr fontId="1" type="noConversion"/>
  </si>
  <si>
    <t>COSU??</t>
    <phoneticPr fontId="1" type="noConversion"/>
  </si>
  <si>
    <t>35, 19, 18, 26</t>
  </si>
  <si>
    <t>Tabernaemontana?!?!?</t>
    <phoneticPr fontId="1" type="noConversion"/>
  </si>
  <si>
    <t>chewed OCMA fruits</t>
    <phoneticPr fontId="1" type="noConversion"/>
  </si>
  <si>
    <t>deer pellets</t>
    <phoneticPr fontId="1" type="noConversion"/>
  </si>
  <si>
    <t>small, old</t>
    <phoneticPr fontId="1" type="noConversion"/>
  </si>
  <si>
    <t>pig rooting</t>
    <phoneticPr fontId="1" type="noConversion"/>
  </si>
  <si>
    <t>p</t>
    <phoneticPr fontId="1" type="noConversion"/>
  </si>
  <si>
    <t>lnp</t>
    <phoneticPr fontId="1" type="noConversion"/>
  </si>
  <si>
    <t>plnp</t>
    <phoneticPr fontId="1" type="noConversion"/>
  </si>
  <si>
    <t>OCMA</t>
    <phoneticPr fontId="1" type="noConversion"/>
  </si>
  <si>
    <t>pig rooting</t>
    <phoneticPr fontId="1" type="noConversion"/>
  </si>
  <si>
    <t>PAFO</t>
    <phoneticPr fontId="1" type="noConversion"/>
  </si>
  <si>
    <t>gap; adult FLIN across area</t>
    <phoneticPr fontId="1" type="noConversion"/>
  </si>
  <si>
    <t>EURE</t>
    <phoneticPr fontId="1" type="noConversion"/>
  </si>
  <si>
    <t>dead</t>
    <phoneticPr fontId="1" type="noConversion"/>
  </si>
  <si>
    <t>AGMA</t>
    <phoneticPr fontId="1" type="noConversion"/>
  </si>
  <si>
    <t>fern</t>
    <phoneticPr fontId="1" type="noConversion"/>
  </si>
  <si>
    <t>endemic</t>
    <phoneticPr fontId="1" type="noConversion"/>
  </si>
  <si>
    <t>unknown seedlings</t>
    <phoneticPr fontId="1" type="noConversion"/>
  </si>
  <si>
    <t>intertwined, same two trees, roots down cliffside</t>
    <phoneticPr fontId="1" type="noConversion"/>
  </si>
  <si>
    <t>FLIN</t>
    <phoneticPr fontId="1" type="noConversion"/>
  </si>
  <si>
    <t>Polypodium scolopendra</t>
    <phoneticPr fontId="1" type="noConversion"/>
  </si>
  <si>
    <t>med size, new</t>
    <phoneticPr fontId="1" type="noConversion"/>
  </si>
  <si>
    <t>33, 27</t>
    <phoneticPr fontId="1" type="noConversion"/>
  </si>
  <si>
    <t>PAFO</t>
    <phoneticPr fontId="1" type="noConversion"/>
  </si>
  <si>
    <t>right</t>
    <phoneticPr fontId="1" type="noConversion"/>
  </si>
  <si>
    <t>maybe guma or trtr</t>
  </si>
  <si>
    <t>PAFO</t>
    <phoneticPr fontId="1" type="noConversion"/>
  </si>
  <si>
    <t>FLIN</t>
    <phoneticPr fontId="1" type="noConversion"/>
  </si>
  <si>
    <t>SOUTH BLAS</t>
    <phoneticPr fontId="1" type="noConversion"/>
  </si>
  <si>
    <t>Notes</t>
    <phoneticPr fontId="1" type="noConversion"/>
  </si>
  <si>
    <t>weird flaky fungus</t>
    <phoneticPr fontId="1" type="noConversion"/>
  </si>
  <si>
    <t>GUMA</t>
    <phoneticPr fontId="1" type="noConversion"/>
  </si>
  <si>
    <t>dead stump</t>
    <phoneticPr fontId="1" type="noConversion"/>
  </si>
  <si>
    <t>five individuals</t>
    <phoneticPr fontId="1" type="noConversion"/>
  </si>
  <si>
    <t>dead AGMA stump</t>
    <phoneticPr fontId="1" type="noConversion"/>
  </si>
  <si>
    <t>AGMA</t>
    <phoneticPr fontId="1" type="noConversion"/>
  </si>
  <si>
    <t>FLIN</t>
    <phoneticPr fontId="1" type="noConversion"/>
  </si>
  <si>
    <t>NW corner</t>
    <phoneticPr fontId="1" type="noConversion"/>
  </si>
  <si>
    <t>AGMA</t>
    <phoneticPr fontId="1" type="noConversion"/>
  </si>
  <si>
    <t>FLIN</t>
    <phoneticPr fontId="1" type="noConversion"/>
  </si>
  <si>
    <t>pinnate1</t>
    <phoneticPr fontId="1" type="noConversion"/>
  </si>
  <si>
    <t>FLIN</t>
    <phoneticPr fontId="1" type="noConversion"/>
  </si>
  <si>
    <t>NEOP</t>
    <phoneticPr fontId="1" type="noConversion"/>
  </si>
  <si>
    <t>FLIN</t>
    <phoneticPr fontId="1" type="noConversion"/>
  </si>
  <si>
    <t>just a few roots, tree off of transect</t>
    <phoneticPr fontId="1" type="noConversion"/>
  </si>
  <si>
    <t>106, 15</t>
    <phoneticPr fontId="1" type="noConversion"/>
  </si>
  <si>
    <t>GUMA</t>
    <phoneticPr fontId="1" type="noConversion"/>
  </si>
  <si>
    <t>looks dead on top, two small leaves on bottom</t>
    <phoneticPr fontId="1" type="noConversion"/>
  </si>
  <si>
    <t>TRTR</t>
    <phoneticPr fontId="1" type="noConversion"/>
  </si>
  <si>
    <t>TRTR</t>
    <phoneticPr fontId="1" type="noConversion"/>
  </si>
  <si>
    <t>trail</t>
    <phoneticPr fontId="1" type="noConversion"/>
  </si>
  <si>
    <t>Nervillia</t>
    <phoneticPr fontId="1" type="noConversion"/>
  </si>
  <si>
    <t>YES</t>
    <phoneticPr fontId="1" type="noConversion"/>
  </si>
  <si>
    <t>PASU</t>
    <phoneticPr fontId="1" type="noConversion"/>
  </si>
  <si>
    <t>PASU</t>
    <phoneticPr fontId="1" type="noConversion"/>
  </si>
  <si>
    <t>big</t>
    <phoneticPr fontId="1" type="noConversion"/>
  </si>
  <si>
    <t>dead stump</t>
    <phoneticPr fontId="1" type="noConversion"/>
  </si>
  <si>
    <t>big</t>
    <phoneticPr fontId="1" type="noConversion"/>
  </si>
  <si>
    <t>big</t>
    <phoneticPr fontId="1" type="noConversion"/>
  </si>
  <si>
    <t>TRTR</t>
    <phoneticPr fontId="1" type="noConversion"/>
  </si>
  <si>
    <t>across ground</t>
    <phoneticPr fontId="1" type="noConversion"/>
  </si>
  <si>
    <t>GAP</t>
    <phoneticPr fontId="1" type="noConversion"/>
  </si>
  <si>
    <t>healthy</t>
    <phoneticPr fontId="1" type="noConversion"/>
  </si>
  <si>
    <t>bent</t>
    <phoneticPr fontId="1" type="noConversion"/>
  </si>
  <si>
    <t>PIGR?</t>
    <phoneticPr fontId="1" type="noConversion"/>
  </si>
  <si>
    <t>most fronds dead, no visible scale</t>
    <phoneticPr fontId="1" type="noConversion"/>
  </si>
  <si>
    <t>Asplenium nidus</t>
    <phoneticPr fontId="1" type="noConversion"/>
  </si>
  <si>
    <t>AGMA</t>
    <phoneticPr fontId="1" type="noConversion"/>
  </si>
  <si>
    <t>old, small (on other side of transect)</t>
    <phoneticPr fontId="1" type="noConversion"/>
  </si>
  <si>
    <t>PIGR</t>
    <phoneticPr fontId="1" type="noConversion"/>
  </si>
  <si>
    <t>Pyrrosia, Jasminum</t>
    <phoneticPr fontId="1" type="noConversion"/>
  </si>
  <si>
    <t>new, small</t>
    <phoneticPr fontId="1" type="noConversion"/>
  </si>
  <si>
    <t>EURE</t>
    <phoneticPr fontId="1" type="noConversion"/>
  </si>
  <si>
    <t>from race track</t>
    <phoneticPr fontId="1" type="noConversion"/>
  </si>
  <si>
    <t>seedlings?</t>
    <phoneticPr fontId="1" type="noConversion"/>
  </si>
  <si>
    <t>TRTR</t>
    <phoneticPr fontId="1" type="noConversion"/>
  </si>
  <si>
    <t>EURE</t>
    <phoneticPr fontId="1" type="noConversion"/>
  </si>
  <si>
    <t>small</t>
    <phoneticPr fontId="1" type="noConversion"/>
  </si>
  <si>
    <t>MATH</t>
    <phoneticPr fontId="1" type="noConversion"/>
  </si>
  <si>
    <t>height is frond length</t>
    <phoneticPr fontId="1" type="noConversion"/>
  </si>
  <si>
    <t>2010-Aug-30</t>
    <phoneticPr fontId="1" type="noConversion"/>
  </si>
  <si>
    <t>RACETRACK</t>
    <phoneticPr fontId="1" type="noConversion"/>
  </si>
  <si>
    <t>RACETRACK 2</t>
    <phoneticPr fontId="1" type="noConversion"/>
  </si>
  <si>
    <t>2010-Nov-05</t>
    <phoneticPr fontId="1" type="noConversion"/>
  </si>
  <si>
    <t>2010-Aug-25</t>
    <phoneticPr fontId="1" type="noConversion"/>
  </si>
  <si>
    <t>2010-Dec-02</t>
    <phoneticPr fontId="1" type="noConversion"/>
  </si>
  <si>
    <t>RITD GATE2</t>
    <phoneticPr fontId="1" type="noConversion"/>
  </si>
  <si>
    <t>Native?</t>
    <phoneticPr fontId="1" type="noConversion"/>
  </si>
  <si>
    <t>fern</t>
    <phoneticPr fontId="1" type="noConversion"/>
  </si>
  <si>
    <t>height is frond length</t>
    <phoneticPr fontId="1" type="noConversion"/>
  </si>
  <si>
    <t>TRTR</t>
    <phoneticPr fontId="1" type="noConversion"/>
  </si>
  <si>
    <t>CYMI on wrong side of transect</t>
    <phoneticPr fontId="1" type="noConversion"/>
  </si>
  <si>
    <t>tiny</t>
    <phoneticPr fontId="1" type="noConversion"/>
  </si>
  <si>
    <t>PAFO</t>
    <phoneticPr fontId="1" type="noConversion"/>
  </si>
  <si>
    <t>unknown seedlings</t>
    <phoneticPr fontId="1" type="noConversion"/>
  </si>
  <si>
    <t>exotic seedlings</t>
    <phoneticPr fontId="1" type="noConversion"/>
  </si>
  <si>
    <t>NEOP</t>
    <phoneticPr fontId="1" type="noConversion"/>
  </si>
  <si>
    <t>AGMA</t>
    <phoneticPr fontId="1" type="noConversion"/>
  </si>
  <si>
    <t>RITD SWITCHBACKS</t>
    <phoneticPr fontId="1" type="noConversion"/>
  </si>
  <si>
    <t>GUMA</t>
    <phoneticPr fontId="1" type="noConversion"/>
  </si>
  <si>
    <t>offshooting up and around</t>
    <phoneticPr fontId="1" type="noConversion"/>
  </si>
  <si>
    <t>NEOP</t>
    <phoneticPr fontId="1" type="noConversion"/>
  </si>
  <si>
    <t>PAFO</t>
    <phoneticPr fontId="1" type="noConversion"/>
  </si>
  <si>
    <t>across ground</t>
    <phoneticPr fontId="1" type="noConversion"/>
  </si>
  <si>
    <t>PAFO</t>
    <phoneticPr fontId="1" type="noConversion"/>
  </si>
  <si>
    <t>FLIN</t>
    <phoneticPr fontId="1" type="noConversion"/>
  </si>
  <si>
    <t>PAFO</t>
    <phoneticPr fontId="1" type="noConversion"/>
  </si>
  <si>
    <t>COGR</t>
    <phoneticPr fontId="1" type="noConversion"/>
  </si>
  <si>
    <t>across</t>
    <phoneticPr fontId="1" type="noConversion"/>
  </si>
  <si>
    <t>CYRA</t>
    <phoneticPr fontId="1" type="noConversion"/>
  </si>
  <si>
    <t>med size, med age</t>
    <phoneticPr fontId="1" type="noConversion"/>
  </si>
  <si>
    <t>med size, old</t>
    <phoneticPr fontId="1" type="noConversion"/>
  </si>
  <si>
    <t>dead CYMI</t>
    <phoneticPr fontId="1" type="noConversion"/>
  </si>
  <si>
    <t>in the FIPR</t>
    <phoneticPr fontId="1" type="noConversion"/>
  </si>
  <si>
    <t>massive FIPR</t>
    <phoneticPr fontId="1" type="noConversion"/>
  </si>
  <si>
    <t>same FIPR</t>
    <phoneticPr fontId="1" type="noConversion"/>
  </si>
  <si>
    <t>Nervilia</t>
    <phoneticPr fontId="1" type="noConversion"/>
  </si>
  <si>
    <t>Macaranga</t>
    <phoneticPr fontId="1" type="noConversion"/>
  </si>
  <si>
    <t>NEOP</t>
    <phoneticPr fontId="1" type="noConversion"/>
  </si>
  <si>
    <t>AGMA</t>
    <phoneticPr fontId="1" type="noConversion"/>
  </si>
  <si>
    <t>MOCI</t>
    <phoneticPr fontId="1" type="noConversion"/>
  </si>
  <si>
    <t>herb</t>
    <phoneticPr fontId="1" type="noConversion"/>
  </si>
  <si>
    <t>tree</t>
    <phoneticPr fontId="1" type="noConversion"/>
  </si>
  <si>
    <t>vine</t>
    <phoneticPr fontId="1" type="noConversion"/>
  </si>
  <si>
    <t>PASU</t>
    <phoneticPr fontId="1" type="noConversion"/>
  </si>
  <si>
    <t>vine</t>
    <phoneticPr fontId="1" type="noConversion"/>
  </si>
  <si>
    <t>vine</t>
    <phoneticPr fontId="1" type="noConversion"/>
  </si>
  <si>
    <t>herb</t>
    <phoneticPr fontId="1" type="noConversion"/>
  </si>
  <si>
    <t>pig rooting</t>
    <phoneticPr fontId="1" type="noConversion"/>
  </si>
  <si>
    <t>large</t>
    <phoneticPr fontId="1" type="noConversion"/>
  </si>
  <si>
    <t>FLIN</t>
    <phoneticPr fontId="1" type="noConversion"/>
  </si>
  <si>
    <t>dead stump</t>
    <phoneticPr fontId="1" type="noConversion"/>
  </si>
  <si>
    <t>big, dead NEOP</t>
    <phoneticPr fontId="1" type="noConversion"/>
  </si>
  <si>
    <t>across, woody</t>
    <phoneticPr fontId="1" type="noConversion"/>
  </si>
  <si>
    <t>NEOP</t>
    <phoneticPr fontId="1" type="noConversion"/>
  </si>
  <si>
    <t>trampled?</t>
    <phoneticPr fontId="1" type="noConversion"/>
  </si>
  <si>
    <t>PASU</t>
    <phoneticPr fontId="1" type="noConversion"/>
  </si>
  <si>
    <t>PSMA</t>
    <phoneticPr fontId="1" type="noConversion"/>
  </si>
  <si>
    <t>Pteris tripartata</t>
    <phoneticPr fontId="1" type="noConversion"/>
  </si>
  <si>
    <t>FLIN</t>
    <phoneticPr fontId="1" type="noConversion"/>
  </si>
  <si>
    <t>dead CYMI log</t>
    <phoneticPr fontId="1" type="noConversion"/>
  </si>
  <si>
    <t>old, small</t>
    <phoneticPr fontId="1" type="noConversion"/>
  </si>
  <si>
    <t>rooting</t>
    <phoneticPr fontId="1" type="noConversion"/>
  </si>
  <si>
    <t>GUMA</t>
    <phoneticPr fontId="1" type="noConversion"/>
  </si>
  <si>
    <t>PSMA?</t>
    <phoneticPr fontId="1" type="noConversion"/>
  </si>
  <si>
    <t>TRTR</t>
    <phoneticPr fontId="1" type="noConversion"/>
  </si>
  <si>
    <t>rooting</t>
    <phoneticPr fontId="1" type="noConversion"/>
  </si>
  <si>
    <t>MATH</t>
    <phoneticPr fontId="1" type="noConversion"/>
  </si>
  <si>
    <t>18, 40</t>
    <phoneticPr fontId="1" type="noConversion"/>
  </si>
  <si>
    <t>MOCI</t>
    <phoneticPr fontId="1" type="noConversion"/>
  </si>
  <si>
    <t>grass</t>
    <phoneticPr fontId="1" type="noConversion"/>
  </si>
  <si>
    <t>Polypodium scolopendria?</t>
    <phoneticPr fontId="1" type="noConversion"/>
  </si>
  <si>
    <t>rooting big/med size</t>
    <phoneticPr fontId="1" type="noConversion"/>
  </si>
  <si>
    <t>trail</t>
    <phoneticPr fontId="1" type="noConversion"/>
  </si>
  <si>
    <t>FLIN</t>
    <phoneticPr fontId="1" type="noConversion"/>
  </si>
  <si>
    <t>dead EURE standing</t>
    <phoneticPr fontId="1" type="noConversion"/>
  </si>
  <si>
    <t>PATE</t>
    <phoneticPr fontId="1" type="noConversion"/>
  </si>
  <si>
    <t>dead NEOP log</t>
    <phoneticPr fontId="1" type="noConversion"/>
  </si>
  <si>
    <t>new, large</t>
    <phoneticPr fontId="1" type="noConversion"/>
  </si>
  <si>
    <t>herb</t>
    <phoneticPr fontId="1" type="noConversion"/>
  </si>
  <si>
    <t>dead stump</t>
    <phoneticPr fontId="1" type="noConversion"/>
  </si>
  <si>
    <t>tangle of vines</t>
  </si>
  <si>
    <t>PSMA/PIGR??</t>
    <phoneticPr fontId="1" type="noConversion"/>
  </si>
  <si>
    <t>associated with Asplenium nidus</t>
    <phoneticPr fontId="1" type="noConversion"/>
  </si>
  <si>
    <t>Asplenium nidus</t>
    <phoneticPr fontId="1" type="noConversion"/>
  </si>
  <si>
    <t>tangle of vines</t>
    <phoneticPr fontId="1" type="noConversion"/>
  </si>
  <si>
    <t>TRTR</t>
    <phoneticPr fontId="1" type="noConversion"/>
  </si>
  <si>
    <t>dead</t>
    <phoneticPr fontId="1" type="noConversion"/>
  </si>
  <si>
    <t>tree</t>
    <phoneticPr fontId="1" type="noConversion"/>
  </si>
  <si>
    <t>COSU</t>
    <phoneticPr fontId="1" type="noConversion"/>
  </si>
  <si>
    <t>sign</t>
    <phoneticPr fontId="1" type="noConversion"/>
  </si>
  <si>
    <t>adult going across</t>
  </si>
  <si>
    <t>across</t>
  </si>
  <si>
    <t>across ground</t>
  </si>
  <si>
    <t>adult, 3 vines out of ground</t>
  </si>
  <si>
    <t>large tangle</t>
  </si>
  <si>
    <t>PAFO</t>
    <phoneticPr fontId="1" type="noConversion"/>
  </si>
  <si>
    <t>PAFO</t>
    <phoneticPr fontId="1" type="noConversion"/>
  </si>
  <si>
    <t>Anao South</t>
    <phoneticPr fontId="1" type="noConversion"/>
  </si>
  <si>
    <t>EURE</t>
    <phoneticPr fontId="1" type="noConversion"/>
  </si>
  <si>
    <t>creeping vine</t>
    <phoneticPr fontId="1" type="noConversion"/>
  </si>
  <si>
    <t>unknown roundleaf</t>
    <phoneticPr fontId="1" type="noConversion"/>
  </si>
  <si>
    <t>Nephrolepis</t>
    <phoneticPr fontId="1" type="noConversion"/>
  </si>
  <si>
    <t>adult, across</t>
    <phoneticPr fontId="1" type="noConversion"/>
  </si>
  <si>
    <t>10, 6</t>
    <phoneticPr fontId="1" type="noConversion"/>
  </si>
  <si>
    <t>SOUTH BLAS</t>
    <phoneticPr fontId="1" type="noConversion"/>
  </si>
  <si>
    <t>NEOP</t>
    <phoneticPr fontId="1" type="noConversion"/>
  </si>
  <si>
    <t>Polypodium scolopendria</t>
    <phoneticPr fontId="1" type="noConversion"/>
  </si>
  <si>
    <t>FIPR</t>
    <phoneticPr fontId="1" type="noConversion"/>
  </si>
  <si>
    <t>AGMA</t>
    <phoneticPr fontId="1" type="noConversion"/>
  </si>
  <si>
    <t>Asplenium polyodon</t>
    <phoneticPr fontId="1" type="noConversion"/>
  </si>
  <si>
    <t>AGMA</t>
    <phoneticPr fontId="1" type="noConversion"/>
  </si>
  <si>
    <t>PAFO</t>
    <phoneticPr fontId="1" type="noConversion"/>
  </si>
  <si>
    <t>Polypodium scolopendria</t>
    <phoneticPr fontId="1" type="noConversion"/>
  </si>
  <si>
    <t>NEOP</t>
    <phoneticPr fontId="1" type="noConversion"/>
  </si>
  <si>
    <t>dead skinny stump</t>
    <phoneticPr fontId="1" type="noConversion"/>
  </si>
  <si>
    <t>dead log</t>
    <phoneticPr fontId="1" type="noConversion"/>
  </si>
  <si>
    <t>very small</t>
    <phoneticPr fontId="1" type="noConversion"/>
  </si>
  <si>
    <t>FLIN</t>
    <phoneticPr fontId="1" type="noConversion"/>
  </si>
  <si>
    <t>dead stump</t>
    <phoneticPr fontId="1" type="noConversion"/>
  </si>
  <si>
    <t>GUMA</t>
    <phoneticPr fontId="1" type="noConversion"/>
  </si>
  <si>
    <t>10, 9</t>
    <phoneticPr fontId="1" type="noConversion"/>
  </si>
  <si>
    <t>dead skinny stump</t>
    <phoneticPr fontId="1" type="noConversion"/>
  </si>
  <si>
    <t>dead CYMI stump</t>
    <phoneticPr fontId="1" type="noConversion"/>
  </si>
  <si>
    <t>CYMI</t>
    <phoneticPr fontId="1" type="noConversion"/>
  </si>
  <si>
    <t>16, 9</t>
    <phoneticPr fontId="1" type="noConversion"/>
  </si>
  <si>
    <t>dead CYMI log</t>
    <phoneticPr fontId="1" type="noConversion"/>
  </si>
  <si>
    <t>GUMA</t>
    <phoneticPr fontId="1" type="noConversion"/>
  </si>
  <si>
    <t>110, 70</t>
    <phoneticPr fontId="1" type="noConversion"/>
  </si>
  <si>
    <t>Asplenium nidus, FLIN</t>
    <phoneticPr fontId="1" type="noConversion"/>
  </si>
  <si>
    <t>FLIN, Jasminum</t>
    <phoneticPr fontId="1" type="noConversion"/>
  </si>
  <si>
    <t>ht of fronds</t>
    <phoneticPr fontId="1" type="noConversion"/>
  </si>
  <si>
    <t>healthy on other side, little scale</t>
    <phoneticPr fontId="1" type="noConversion"/>
  </si>
  <si>
    <t>Nervillia</t>
    <phoneticPr fontId="1" type="noConversion"/>
  </si>
  <si>
    <t>TRTR</t>
    <phoneticPr fontId="1" type="noConversion"/>
  </si>
  <si>
    <t>bunch</t>
    <phoneticPr fontId="1" type="noConversion"/>
  </si>
  <si>
    <t>very bushy</t>
    <phoneticPr fontId="1" type="noConversion"/>
  </si>
  <si>
    <t>trail</t>
    <phoneticPr fontId="1" type="noConversion"/>
  </si>
  <si>
    <t>CYMI</t>
    <phoneticPr fontId="1" type="noConversion"/>
  </si>
  <si>
    <t>LELE</t>
    <phoneticPr fontId="1" type="noConversion"/>
  </si>
  <si>
    <t>TRTR</t>
    <phoneticPr fontId="1" type="noConversion"/>
  </si>
  <si>
    <t>JASMINUM</t>
    <phoneticPr fontId="1" type="noConversion"/>
  </si>
  <si>
    <t>FLIN</t>
    <phoneticPr fontId="1" type="noConversion"/>
  </si>
  <si>
    <t>Jasminum</t>
    <phoneticPr fontId="1" type="noConversion"/>
  </si>
  <si>
    <t>Zeuxine</t>
    <phoneticPr fontId="1" type="noConversion"/>
  </si>
  <si>
    <t>Zeuxine</t>
    <phoneticPr fontId="1" type="noConversion"/>
  </si>
  <si>
    <t>PASU</t>
    <phoneticPr fontId="1" type="noConversion"/>
  </si>
  <si>
    <t>NEOP</t>
    <phoneticPr fontId="1" type="noConversion"/>
  </si>
  <si>
    <t>guma</t>
    <phoneticPr fontId="1" type="noConversion"/>
  </si>
  <si>
    <t>ADULT</t>
    <phoneticPr fontId="1" type="noConversion"/>
  </si>
  <si>
    <t>Asplenium nidus</t>
    <phoneticPr fontId="1" type="noConversion"/>
  </si>
  <si>
    <t>Asplenium nidus</t>
    <phoneticPr fontId="1" type="noConversion"/>
  </si>
  <si>
    <t>EURE</t>
    <phoneticPr fontId="1" type="noConversion"/>
  </si>
  <si>
    <t>EURE</t>
    <phoneticPr fontId="1" type="noConversion"/>
  </si>
  <si>
    <t>EURE</t>
    <phoneticPr fontId="1" type="noConversion"/>
  </si>
  <si>
    <t>EURE</t>
    <phoneticPr fontId="1" type="noConversion"/>
  </si>
  <si>
    <t>across</t>
    <phoneticPr fontId="1" type="noConversion"/>
  </si>
  <si>
    <t>dead EURE standing</t>
    <phoneticPr fontId="1" type="noConversion"/>
  </si>
  <si>
    <t>Pyrrosia?</t>
    <phoneticPr fontId="1" type="noConversion"/>
  </si>
  <si>
    <t>EURE</t>
    <phoneticPr fontId="1" type="noConversion"/>
  </si>
  <si>
    <t>deer scat</t>
    <phoneticPr fontId="1" type="noConversion"/>
  </si>
  <si>
    <t>EURE</t>
    <phoneticPr fontId="1" type="noConversion"/>
  </si>
  <si>
    <t>FLIN</t>
    <phoneticPr fontId="1" type="noConversion"/>
  </si>
  <si>
    <t>adult</t>
    <phoneticPr fontId="1" type="noConversion"/>
  </si>
  <si>
    <t>endemic seedlings</t>
    <phoneticPr fontId="1" type="noConversion"/>
  </si>
  <si>
    <t>exotic seedlings</t>
    <phoneticPr fontId="1" type="noConversion"/>
  </si>
  <si>
    <t>Jasminum</t>
  </si>
  <si>
    <t>Jasminum</t>
    <phoneticPr fontId="1" type="noConversion"/>
  </si>
  <si>
    <t>exotic</t>
    <phoneticPr fontId="1" type="noConversion"/>
  </si>
  <si>
    <t>2011-Sep-28</t>
    <phoneticPr fontId="1" type="noConversion"/>
  </si>
  <si>
    <t>NBLAS 2</t>
    <phoneticPr fontId="1" type="noConversion"/>
  </si>
  <si>
    <t>2010-Nov-19</t>
    <phoneticPr fontId="1" type="noConversion"/>
  </si>
  <si>
    <t>dead branches</t>
    <phoneticPr fontId="1" type="noConversion"/>
  </si>
  <si>
    <t>old, med size</t>
    <phoneticPr fontId="1" type="noConversion"/>
  </si>
  <si>
    <t>GUMA</t>
    <phoneticPr fontId="1" type="noConversion"/>
  </si>
  <si>
    <t>NEOP</t>
    <phoneticPr fontId="1" type="noConversion"/>
  </si>
  <si>
    <t>2010-Jun-30</t>
    <phoneticPr fontId="1" type="noConversion"/>
  </si>
  <si>
    <t>tree</t>
    <phoneticPr fontId="1" type="noConversion"/>
  </si>
  <si>
    <t>dead</t>
  </si>
  <si>
    <t>dead</t>
    <phoneticPr fontId="1" type="noConversion"/>
  </si>
  <si>
    <t>unknown</t>
  </si>
  <si>
    <t>leaning</t>
    <phoneticPr fontId="1" type="noConversion"/>
  </si>
  <si>
    <t>CYRA</t>
    <phoneticPr fontId="1" type="noConversion"/>
  </si>
  <si>
    <t>tree</t>
    <phoneticPr fontId="1" type="noConversion"/>
  </si>
  <si>
    <t>fern</t>
    <phoneticPr fontId="1" type="noConversion"/>
  </si>
  <si>
    <t>tree</t>
    <phoneticPr fontId="1" type="noConversion"/>
  </si>
  <si>
    <t>dead</t>
    <phoneticPr fontId="1" type="noConversion"/>
  </si>
  <si>
    <t>vine</t>
    <phoneticPr fontId="1" type="noConversion"/>
  </si>
  <si>
    <t>16.5, 8.1, 14.1</t>
    <phoneticPr fontId="1" type="noConversion"/>
  </si>
  <si>
    <t>dead stump</t>
    <phoneticPr fontId="1" type="noConversion"/>
  </si>
  <si>
    <t>?</t>
    <phoneticPr fontId="1" type="noConversion"/>
  </si>
  <si>
    <t>creeping on ground</t>
    <phoneticPr fontId="1" type="noConversion"/>
  </si>
  <si>
    <t>NEOP</t>
    <phoneticPr fontId="1" type="noConversion"/>
  </si>
  <si>
    <t>Polypodium scolopendria</t>
    <phoneticPr fontId="1" type="noConversion"/>
  </si>
  <si>
    <t>INBI</t>
    <phoneticPr fontId="1" type="noConversion"/>
  </si>
  <si>
    <t>fern4</t>
    <phoneticPr fontId="1" type="noConversion"/>
  </si>
  <si>
    <t>NEOP</t>
    <phoneticPr fontId="1" type="noConversion"/>
  </si>
  <si>
    <t>entering forest</t>
    <phoneticPr fontId="1" type="noConversion"/>
  </si>
  <si>
    <t>on dead log</t>
    <phoneticPr fontId="1" type="noConversion"/>
  </si>
  <si>
    <t>3 trunks, same tree, nice fronds</t>
    <phoneticPr fontId="1" type="noConversion"/>
  </si>
  <si>
    <t>across ground</t>
    <phoneticPr fontId="1" type="noConversion"/>
  </si>
  <si>
    <t>95, 30</t>
    <phoneticPr fontId="1" type="noConversion"/>
  </si>
  <si>
    <t>21.6, 33.3, 16.9</t>
    <phoneticPr fontId="1" type="noConversion"/>
  </si>
  <si>
    <t>small, old</t>
    <phoneticPr fontId="1" type="noConversion"/>
  </si>
  <si>
    <t>COGR</t>
    <phoneticPr fontId="1" type="noConversion"/>
  </si>
  <si>
    <t>PASU</t>
    <phoneticPr fontId="1" type="noConversion"/>
  </si>
  <si>
    <t>CHOD</t>
    <phoneticPr fontId="1" type="noConversion"/>
  </si>
  <si>
    <t>native seedlings</t>
    <phoneticPr fontId="1" type="noConversion"/>
  </si>
  <si>
    <t>?</t>
    <phoneticPr fontId="1" type="noConversion"/>
  </si>
  <si>
    <t>dead</t>
    <phoneticPr fontId="1" type="noConversion"/>
  </si>
  <si>
    <t>native</t>
    <phoneticPr fontId="1" type="noConversion"/>
  </si>
  <si>
    <t>creeping, gap ends</t>
    <phoneticPr fontId="1" type="noConversion"/>
  </si>
  <si>
    <t>native</t>
    <phoneticPr fontId="1" type="noConversion"/>
  </si>
  <si>
    <t>looks good, some trace of scale</t>
    <phoneticPr fontId="1" type="noConversion"/>
  </si>
  <si>
    <t>FIPR</t>
    <phoneticPr fontId="1" type="noConversion"/>
  </si>
  <si>
    <t>roots</t>
    <phoneticPr fontId="1" type="noConversion"/>
  </si>
  <si>
    <t>TRTR</t>
    <phoneticPr fontId="1" type="noConversion"/>
  </si>
  <si>
    <t>pig rooting</t>
    <phoneticPr fontId="1" type="noConversion"/>
  </si>
  <si>
    <t>pig rooting</t>
    <phoneticPr fontId="1" type="noConversion"/>
  </si>
  <si>
    <t>AGMA</t>
    <phoneticPr fontId="1" type="noConversion"/>
  </si>
  <si>
    <t>NEOP</t>
    <phoneticPr fontId="1" type="noConversion"/>
  </si>
  <si>
    <t>fruits with bad scale</t>
    <phoneticPr fontId="1" type="noConversion"/>
  </si>
  <si>
    <t>very small fronds</t>
    <phoneticPr fontId="1" type="noConversion"/>
  </si>
  <si>
    <t>dead CYMI log</t>
    <phoneticPr fontId="1" type="noConversion"/>
  </si>
  <si>
    <t>scale, but 1/2 of fronds ok</t>
    <phoneticPr fontId="1" type="noConversion"/>
  </si>
  <si>
    <t>little</t>
    <phoneticPr fontId="1" type="noConversion"/>
  </si>
  <si>
    <t>GUMA</t>
    <phoneticPr fontId="1" type="noConversion"/>
  </si>
  <si>
    <t>MAOD</t>
    <phoneticPr fontId="1" type="noConversion"/>
  </si>
  <si>
    <t>FLIN</t>
    <phoneticPr fontId="1" type="noConversion"/>
  </si>
  <si>
    <t>OCMA</t>
    <phoneticPr fontId="1" type="noConversion"/>
  </si>
  <si>
    <t>Pyrrosia</t>
    <phoneticPr fontId="1" type="noConversion"/>
  </si>
  <si>
    <t>on dead log</t>
    <phoneticPr fontId="1" type="noConversion"/>
  </si>
  <si>
    <t>FLIN</t>
    <phoneticPr fontId="1" type="noConversion"/>
  </si>
  <si>
    <t>LICHEN</t>
    <phoneticPr fontId="1" type="noConversion"/>
  </si>
  <si>
    <t>GUMA</t>
    <phoneticPr fontId="1" type="noConversion"/>
  </si>
  <si>
    <t>Asplenium nidus</t>
    <phoneticPr fontId="1" type="noConversion"/>
  </si>
  <si>
    <t>dead log</t>
    <phoneticPr fontId="1" type="noConversion"/>
  </si>
  <si>
    <t>Lantana</t>
    <phoneticPr fontId="1" type="noConversion"/>
  </si>
  <si>
    <t>small</t>
    <phoneticPr fontId="1" type="noConversion"/>
  </si>
  <si>
    <t>pig rooting</t>
    <phoneticPr fontId="1" type="noConversion"/>
  </si>
  <si>
    <t>EURE</t>
    <phoneticPr fontId="1" type="noConversion"/>
  </si>
  <si>
    <t>dead INBI</t>
    <phoneticPr fontId="1" type="noConversion"/>
  </si>
  <si>
    <t>small Asplenium nidus</t>
    <phoneticPr fontId="1" type="noConversion"/>
  </si>
  <si>
    <t>deep</t>
    <phoneticPr fontId="1" type="noConversion"/>
  </si>
  <si>
    <t>CHOD</t>
    <phoneticPr fontId="1" type="noConversion"/>
  </si>
  <si>
    <t>dead log</t>
    <phoneticPr fontId="1" type="noConversion"/>
  </si>
  <si>
    <t>AGMA</t>
    <phoneticPr fontId="1" type="noConversion"/>
  </si>
  <si>
    <t>deep</t>
    <phoneticPr fontId="1" type="noConversion"/>
  </si>
  <si>
    <t>rooting</t>
    <phoneticPr fontId="1" type="noConversion"/>
  </si>
  <si>
    <t>grass</t>
    <phoneticPr fontId="1" type="noConversion"/>
  </si>
  <si>
    <t>FLIN</t>
    <phoneticPr fontId="1" type="noConversion"/>
  </si>
  <si>
    <t>FLIN, FIPR</t>
    <phoneticPr fontId="1" type="noConversion"/>
  </si>
  <si>
    <t>NEOP</t>
  </si>
  <si>
    <t>CYRA</t>
  </si>
  <si>
    <t>EURE</t>
  </si>
  <si>
    <t>total plants</t>
    <phoneticPr fontId="1" type="noConversion"/>
  </si>
  <si>
    <t>%</t>
    <phoneticPr fontId="1" type="noConversion"/>
  </si>
  <si>
    <t>%</t>
    <phoneticPr fontId="1" type="noConversion"/>
  </si>
  <si>
    <t>just a few roots, tree off of transect</t>
  </si>
  <si>
    <t>FLIN</t>
    <phoneticPr fontId="1" type="noConversion"/>
  </si>
  <si>
    <t>FIPR</t>
    <phoneticPr fontId="1" type="noConversion"/>
  </si>
  <si>
    <t>root</t>
    <phoneticPr fontId="1" type="noConversion"/>
  </si>
  <si>
    <t>Asplenium polyodon</t>
    <phoneticPr fontId="1" type="noConversion"/>
  </si>
  <si>
    <t>sign</t>
    <phoneticPr fontId="1" type="noConversion"/>
  </si>
  <si>
    <t>sign</t>
    <phoneticPr fontId="1" type="noConversion"/>
  </si>
  <si>
    <t>pig scat</t>
    <phoneticPr fontId="1" type="noConversion"/>
  </si>
  <si>
    <t>Asplenium nidus</t>
    <phoneticPr fontId="1" type="noConversion"/>
  </si>
  <si>
    <t>PAFO</t>
    <phoneticPr fontId="1" type="noConversion"/>
  </si>
  <si>
    <t>big tangle</t>
  </si>
  <si>
    <t>tangle across transect</t>
  </si>
  <si>
    <t>continuous</t>
    <phoneticPr fontId="1" type="noConversion"/>
  </si>
  <si>
    <t>NEOP</t>
    <phoneticPr fontId="1" type="noConversion"/>
  </si>
  <si>
    <t>rooting</t>
    <phoneticPr fontId="1" type="noConversion"/>
  </si>
  <si>
    <t>scattered grass</t>
    <phoneticPr fontId="1" type="noConversion"/>
  </si>
  <si>
    <t>CHOD</t>
    <phoneticPr fontId="1" type="noConversion"/>
  </si>
  <si>
    <t>vine</t>
    <phoneticPr fontId="1" type="noConversion"/>
  </si>
  <si>
    <t>GUMA</t>
    <phoneticPr fontId="1" type="noConversion"/>
  </si>
  <si>
    <t>CYRA</t>
    <phoneticPr fontId="1" type="noConversion"/>
  </si>
  <si>
    <t>large tangle</t>
    <phoneticPr fontId="1" type="noConversion"/>
  </si>
  <si>
    <t>PAFO</t>
    <phoneticPr fontId="1" type="noConversion"/>
  </si>
  <si>
    <t>AGMA</t>
    <phoneticPr fontId="1" type="noConversion"/>
  </si>
  <si>
    <t>SE corner</t>
    <phoneticPr fontId="1" type="noConversion"/>
  </si>
  <si>
    <t>creeping</t>
    <phoneticPr fontId="1" type="noConversion"/>
  </si>
  <si>
    <t>GUMA</t>
    <phoneticPr fontId="1" type="noConversion"/>
  </si>
  <si>
    <t>NEOP</t>
    <phoneticPr fontId="1" type="noConversion"/>
  </si>
  <si>
    <t>NEOP</t>
    <phoneticPr fontId="1" type="noConversion"/>
  </si>
  <si>
    <t>small</t>
    <phoneticPr fontId="1" type="noConversion"/>
  </si>
  <si>
    <t>ANAO NORTH</t>
    <phoneticPr fontId="1" type="noConversion"/>
  </si>
  <si>
    <t>35, 19, 18, 26</t>
    <phoneticPr fontId="1" type="noConversion"/>
  </si>
  <si>
    <t>FLIN</t>
    <phoneticPr fontId="1" type="noConversion"/>
  </si>
  <si>
    <t>LELE</t>
    <phoneticPr fontId="1" type="noConversion"/>
  </si>
  <si>
    <t>LELE</t>
    <phoneticPr fontId="1" type="noConversion"/>
  </si>
  <si>
    <t>EURE</t>
    <phoneticPr fontId="1" type="noConversion"/>
  </si>
  <si>
    <t>CHOD</t>
    <phoneticPr fontId="1" type="noConversion"/>
  </si>
  <si>
    <t>GUMA</t>
    <phoneticPr fontId="1" type="noConversion"/>
  </si>
  <si>
    <t>Polypodium scolopendra</t>
    <phoneticPr fontId="1" type="noConversion"/>
  </si>
  <si>
    <t>adult, 3 strands out of ground</t>
    <phoneticPr fontId="1" type="noConversion"/>
  </si>
  <si>
    <t>large tangle</t>
    <phoneticPr fontId="1" type="noConversion"/>
  </si>
  <si>
    <t>FITI</t>
    <phoneticPr fontId="1" type="noConversion"/>
  </si>
  <si>
    <t>FLIN</t>
    <phoneticPr fontId="1" type="noConversion"/>
  </si>
  <si>
    <t>roots</t>
    <phoneticPr fontId="1" type="noConversion"/>
  </si>
  <si>
    <t>new leader</t>
    <phoneticPr fontId="1" type="noConversion"/>
  </si>
  <si>
    <t>MATH</t>
    <phoneticPr fontId="1" type="noConversion"/>
  </si>
  <si>
    <t>Asplenium polyodon</t>
    <phoneticPr fontId="1" type="noConversion"/>
  </si>
  <si>
    <t>FLIN</t>
    <phoneticPr fontId="1" type="noConversion"/>
  </si>
  <si>
    <t>FLIN</t>
    <phoneticPr fontId="1" type="noConversion"/>
  </si>
  <si>
    <t>MOCI</t>
    <phoneticPr fontId="1" type="noConversion"/>
  </si>
  <si>
    <t>coming out of pig scat</t>
    <phoneticPr fontId="1" type="noConversion"/>
  </si>
  <si>
    <t>YES</t>
    <phoneticPr fontId="1" type="noConversion"/>
  </si>
  <si>
    <t>no lower branches</t>
    <phoneticPr fontId="1" type="noConversion"/>
  </si>
  <si>
    <t>end of grassy patch</t>
    <phoneticPr fontId="1" type="noConversion"/>
  </si>
  <si>
    <t>NBLAS</t>
    <phoneticPr fontId="1" type="noConversion"/>
  </si>
  <si>
    <t>bunch</t>
    <phoneticPr fontId="1" type="noConversion"/>
  </si>
  <si>
    <t>GUMA</t>
    <phoneticPr fontId="1" type="noConversion"/>
  </si>
  <si>
    <t>NEOP</t>
    <phoneticPr fontId="1" type="noConversion"/>
  </si>
  <si>
    <t>PASU</t>
    <phoneticPr fontId="1" type="noConversion"/>
  </si>
  <si>
    <t>Jasminum, FLIN</t>
    <phoneticPr fontId="1" type="noConversion"/>
  </si>
  <si>
    <t>FLIN</t>
    <phoneticPr fontId="1" type="noConversion"/>
  </si>
  <si>
    <t>Colubrina</t>
    <phoneticPr fontId="1" type="noConversion"/>
  </si>
  <si>
    <t>across</t>
    <phoneticPr fontId="1" type="noConversion"/>
  </si>
  <si>
    <t>FLIN</t>
    <phoneticPr fontId="1" type="noConversion"/>
  </si>
  <si>
    <t>TRTR</t>
    <phoneticPr fontId="1" type="noConversion"/>
  </si>
  <si>
    <t>PSMA</t>
    <phoneticPr fontId="1" type="noConversion"/>
  </si>
  <si>
    <t>Asplenium niduse</t>
    <phoneticPr fontId="1" type="noConversion"/>
  </si>
  <si>
    <t>COGR</t>
    <phoneticPr fontId="1" type="noConversion"/>
  </si>
  <si>
    <t>Asplenium nidus</t>
    <phoneticPr fontId="1" type="noConversion"/>
  </si>
  <si>
    <t>POSC</t>
    <phoneticPr fontId="1" type="noConversion"/>
  </si>
  <si>
    <t>COGR</t>
    <phoneticPr fontId="1" type="noConversion"/>
  </si>
  <si>
    <t>Phyllanthus</t>
    <phoneticPr fontId="1" type="noConversion"/>
  </si>
  <si>
    <t>across</t>
    <phoneticPr fontId="1" type="noConversion"/>
  </si>
  <si>
    <t>dead CYMI stump</t>
    <phoneticPr fontId="1" type="noConversion"/>
  </si>
  <si>
    <t>large, fallen, still alive</t>
    <phoneticPr fontId="1" type="noConversion"/>
  </si>
  <si>
    <t>pig rooting?</t>
    <phoneticPr fontId="1" type="noConversion"/>
  </si>
  <si>
    <t>across</t>
    <phoneticPr fontId="1" type="noConversion"/>
  </si>
  <si>
    <t>GUMA</t>
    <phoneticPr fontId="1" type="noConversion"/>
  </si>
  <si>
    <t>OCMA</t>
    <phoneticPr fontId="1" type="noConversion"/>
  </si>
  <si>
    <t>MATH</t>
    <phoneticPr fontId="1" type="noConversion"/>
  </si>
  <si>
    <t>PASU</t>
    <phoneticPr fontId="1" type="noConversion"/>
  </si>
  <si>
    <t>scale pretty bad</t>
    <phoneticPr fontId="1" type="noConversion"/>
  </si>
  <si>
    <t>NBLAS</t>
    <phoneticPr fontId="1" type="noConversion"/>
  </si>
  <si>
    <t>roundleaf</t>
  </si>
  <si>
    <t>other roundleaf</t>
  </si>
  <si>
    <t>roundleaf?</t>
  </si>
  <si>
    <t>trail intersects</t>
  </si>
  <si>
    <t>FLIN, FIPR</t>
  </si>
  <si>
    <t>60, 65, 38</t>
  </si>
  <si>
    <t>endemic seedlings</t>
    <phoneticPr fontId="1" type="noConversion"/>
  </si>
  <si>
    <t>exotic</t>
  </si>
  <si>
    <t>tiny</t>
    <phoneticPr fontId="1" type="noConversion"/>
  </si>
  <si>
    <t>falling over</t>
    <phoneticPr fontId="1" type="noConversion"/>
  </si>
  <si>
    <t>GUMA</t>
    <phoneticPr fontId="1" type="noConversion"/>
  </si>
  <si>
    <t>AGMA</t>
    <phoneticPr fontId="1" type="noConversion"/>
  </si>
  <si>
    <t>RITD GATE</t>
    <phoneticPr fontId="1" type="noConversion"/>
  </si>
  <si>
    <t>Ipomea triloba</t>
    <phoneticPr fontId="1" type="noConversion"/>
  </si>
  <si>
    <t>seedling drawing in notes</t>
    <phoneticPr fontId="1" type="noConversion"/>
  </si>
  <si>
    <t>GAP covered in PIMI</t>
    <phoneticPr fontId="1" type="noConversion"/>
  </si>
  <si>
    <t>CHOD</t>
    <phoneticPr fontId="1" type="noConversion"/>
  </si>
  <si>
    <t>PROB</t>
    <phoneticPr fontId="1" type="noConversion"/>
  </si>
  <si>
    <t>139, 87</t>
    <phoneticPr fontId="1" type="noConversion"/>
  </si>
  <si>
    <t>FLIN, Jasminum</t>
    <phoneticPr fontId="1" type="noConversion"/>
  </si>
  <si>
    <t>Jasminum</t>
    <phoneticPr fontId="1" type="noConversion"/>
  </si>
  <si>
    <t>CYRA</t>
    <phoneticPr fontId="1" type="noConversion"/>
  </si>
  <si>
    <t>across ground</t>
    <phoneticPr fontId="1" type="noConversion"/>
  </si>
  <si>
    <t>?</t>
    <phoneticPr fontId="1" type="noConversion"/>
  </si>
  <si>
    <t>seedling</t>
    <phoneticPr fontId="1" type="noConversion"/>
  </si>
  <si>
    <t>exotic</t>
    <phoneticPr fontId="1" type="noConversion"/>
  </si>
  <si>
    <t>herb</t>
    <phoneticPr fontId="1" type="noConversion"/>
  </si>
  <si>
    <t>tangle of vines</t>
    <phoneticPr fontId="1" type="noConversion"/>
  </si>
  <si>
    <t>fern</t>
    <phoneticPr fontId="1" type="noConversion"/>
  </si>
  <si>
    <t>vine</t>
    <phoneticPr fontId="1" type="noConversion"/>
  </si>
  <si>
    <t>adult, 3 vines out of ground</t>
    <phoneticPr fontId="1" type="noConversion"/>
  </si>
  <si>
    <t>EURE</t>
    <phoneticPr fontId="1" type="noConversion"/>
  </si>
  <si>
    <t>PAFO</t>
    <phoneticPr fontId="1" type="noConversion"/>
  </si>
  <si>
    <t>edge</t>
    <phoneticPr fontId="1" type="noConversion"/>
  </si>
  <si>
    <t>3 trunks, same tree, dead on top</t>
    <phoneticPr fontId="1" type="noConversion"/>
  </si>
  <si>
    <t>fern4???</t>
    <phoneticPr fontId="1" type="noConversion"/>
  </si>
  <si>
    <t>FLIN</t>
    <phoneticPr fontId="1" type="noConversion"/>
  </si>
  <si>
    <t>unknown</t>
    <phoneticPr fontId="1" type="noConversion"/>
  </si>
  <si>
    <t>deer?</t>
    <phoneticPr fontId="1" type="noConversion"/>
  </si>
  <si>
    <t>new, large</t>
    <phoneticPr fontId="1" type="noConversion"/>
  </si>
  <si>
    <t>massive source</t>
    <phoneticPr fontId="1" type="noConversion"/>
  </si>
  <si>
    <t>beginning of a trail</t>
    <phoneticPr fontId="1" type="noConversion"/>
  </si>
  <si>
    <t>trail</t>
    <phoneticPr fontId="1" type="noConversion"/>
  </si>
  <si>
    <t>EUTH</t>
    <phoneticPr fontId="1" type="noConversion"/>
  </si>
  <si>
    <t>trunk growth</t>
    <phoneticPr fontId="1" type="noConversion"/>
  </si>
  <si>
    <t>looks good, miniscule amount of scale</t>
    <phoneticPr fontId="1" type="noConversion"/>
  </si>
  <si>
    <t>MAOD</t>
    <phoneticPr fontId="1" type="noConversion"/>
  </si>
  <si>
    <t>ASPO</t>
    <phoneticPr fontId="1" type="noConversion"/>
  </si>
  <si>
    <t>GUMA</t>
    <phoneticPr fontId="1" type="noConversion"/>
  </si>
  <si>
    <t>flaky bark</t>
    <phoneticPr fontId="1" type="noConversion"/>
  </si>
  <si>
    <t>little bit of scale</t>
    <phoneticPr fontId="1" type="noConversion"/>
  </si>
  <si>
    <t>ASNI</t>
    <phoneticPr fontId="1" type="noConversion"/>
  </si>
  <si>
    <t>NEOP</t>
    <phoneticPr fontId="1" type="noConversion"/>
  </si>
  <si>
    <t>ENDEMIC</t>
    <phoneticPr fontId="1" type="noConversion"/>
  </si>
  <si>
    <t>up against Trisiropsis</t>
    <phoneticPr fontId="1" type="noConversion"/>
  </si>
  <si>
    <t>FERN</t>
    <phoneticPr fontId="1" type="noConversion"/>
  </si>
  <si>
    <t>Dendrocnide</t>
    <phoneticPr fontId="1" type="noConversion"/>
  </si>
  <si>
    <t>FLIN, Jasminum</t>
    <phoneticPr fontId="1" type="noConversion"/>
  </si>
  <si>
    <t>fluffy light green moss</t>
    <phoneticPr fontId="1" type="noConversion"/>
  </si>
  <si>
    <t>PROB</t>
    <phoneticPr fontId="1" type="noConversion"/>
  </si>
  <si>
    <t>AICO</t>
    <phoneticPr fontId="1" type="noConversion"/>
  </si>
  <si>
    <t>EURE</t>
    <phoneticPr fontId="1" type="noConversion"/>
  </si>
  <si>
    <t>across</t>
    <phoneticPr fontId="1" type="noConversion"/>
  </si>
  <si>
    <t>across</t>
    <phoneticPr fontId="1" type="noConversion"/>
  </si>
  <si>
    <t>SBLAS</t>
    <phoneticPr fontId="1" type="noConversion"/>
  </si>
  <si>
    <t>falling off dead CYMI</t>
    <phoneticPr fontId="1" type="noConversion"/>
  </si>
  <si>
    <t>CYMI</t>
    <phoneticPr fontId="1" type="noConversion"/>
  </si>
  <si>
    <t>some scale</t>
    <phoneticPr fontId="1" type="noConversion"/>
  </si>
  <si>
    <t>MATH</t>
    <phoneticPr fontId="1" type="noConversion"/>
  </si>
  <si>
    <t>TARTOP</t>
    <phoneticPr fontId="1" type="noConversion"/>
  </si>
  <si>
    <t>INBI</t>
    <phoneticPr fontId="1" type="noConversion"/>
  </si>
  <si>
    <t>fallen over but alive</t>
    <phoneticPr fontId="1" type="noConversion"/>
  </si>
  <si>
    <t>scale, only 2 fronds</t>
    <phoneticPr fontId="1" type="noConversion"/>
  </si>
  <si>
    <t>kind of skinny</t>
    <phoneticPr fontId="1" type="noConversion"/>
  </si>
  <si>
    <t>INBI</t>
    <phoneticPr fontId="1" type="noConversion"/>
  </si>
  <si>
    <t>1.8 OR 0.1</t>
    <phoneticPr fontId="1" type="noConversion"/>
  </si>
  <si>
    <t>adult</t>
    <phoneticPr fontId="1" type="noConversion"/>
  </si>
  <si>
    <t>adult</t>
    <phoneticPr fontId="1" type="noConversion"/>
  </si>
  <si>
    <t>coming from plant above</t>
    <phoneticPr fontId="1" type="noConversion"/>
  </si>
  <si>
    <t>NEOP</t>
    <phoneticPr fontId="1" type="noConversion"/>
  </si>
  <si>
    <t>shallow</t>
    <phoneticPr fontId="1" type="noConversion"/>
  </si>
  <si>
    <t>severe</t>
    <phoneticPr fontId="1" type="noConversion"/>
  </si>
  <si>
    <t>dead log</t>
    <phoneticPr fontId="1" type="noConversion"/>
  </si>
  <si>
    <t>dead stump INBI?</t>
    <phoneticPr fontId="1" type="noConversion"/>
  </si>
  <si>
    <t>Asplenium nidus</t>
  </si>
  <si>
    <t>height is frond length</t>
  </si>
  <si>
    <t>FITI</t>
  </si>
  <si>
    <t>no visible scale</t>
    <phoneticPr fontId="1" type="noConversion"/>
  </si>
  <si>
    <t>deep rooting</t>
    <phoneticPr fontId="1" type="noConversion"/>
  </si>
  <si>
    <t>AGMA</t>
    <phoneticPr fontId="1" type="noConversion"/>
  </si>
  <si>
    <t>Pyrrosia?</t>
    <phoneticPr fontId="1" type="noConversion"/>
  </si>
  <si>
    <t>dead log</t>
    <phoneticPr fontId="1" type="noConversion"/>
  </si>
  <si>
    <t>tracks</t>
    <phoneticPr fontId="1" type="noConversion"/>
  </si>
  <si>
    <t>TRTR</t>
    <phoneticPr fontId="1" type="noConversion"/>
  </si>
  <si>
    <t>mostly on dead log</t>
    <phoneticPr fontId="1" type="noConversion"/>
  </si>
  <si>
    <t>rooting</t>
    <phoneticPr fontId="1" type="noConversion"/>
  </si>
  <si>
    <t>NEOP</t>
    <phoneticPr fontId="1" type="noConversion"/>
  </si>
  <si>
    <t>rooting</t>
    <phoneticPr fontId="1" type="noConversion"/>
  </si>
  <si>
    <t>dead NEOP</t>
    <phoneticPr fontId="1" type="noConversion"/>
  </si>
  <si>
    <t>dead log</t>
    <phoneticPr fontId="1" type="noConversion"/>
  </si>
  <si>
    <t>GUMA</t>
    <phoneticPr fontId="1" type="noConversion"/>
  </si>
  <si>
    <t>28, 31, 34, 25</t>
    <phoneticPr fontId="1" type="noConversion"/>
  </si>
  <si>
    <t>dead stump</t>
    <phoneticPr fontId="1" type="noConversion"/>
  </si>
  <si>
    <t>Jasminum</t>
    <phoneticPr fontId="1" type="noConversion"/>
  </si>
  <si>
    <t>vine</t>
    <phoneticPr fontId="1" type="noConversion"/>
  </si>
  <si>
    <t>vine</t>
    <phoneticPr fontId="1" type="noConversion"/>
  </si>
  <si>
    <t>dead</t>
    <phoneticPr fontId="1" type="noConversion"/>
  </si>
  <si>
    <t>dead</t>
    <phoneticPr fontId="1" type="noConversion"/>
  </si>
  <si>
    <t>endemic</t>
    <phoneticPr fontId="1" type="noConversion"/>
  </si>
  <si>
    <t>dead</t>
    <phoneticPr fontId="1" type="noConversion"/>
  </si>
  <si>
    <t>CHOD</t>
    <phoneticPr fontId="1" type="noConversion"/>
  </si>
  <si>
    <t>PAFO</t>
    <phoneticPr fontId="1" type="noConversion"/>
  </si>
  <si>
    <t>associated with Asplenium nidus</t>
  </si>
  <si>
    <t>PROB</t>
  </si>
  <si>
    <t>FLIN, Jasminum</t>
  </si>
  <si>
    <t>Nervilia</t>
  </si>
  <si>
    <t>Polypodium scolopendra</t>
  </si>
  <si>
    <t>TRTR</t>
    <phoneticPr fontId="1" type="noConversion"/>
  </si>
  <si>
    <t>big tangle</t>
    <phoneticPr fontId="1" type="noConversion"/>
  </si>
  <si>
    <t>FLIN</t>
    <phoneticPr fontId="1" type="noConversion"/>
  </si>
  <si>
    <t>PAFO</t>
    <phoneticPr fontId="1" type="noConversion"/>
  </si>
  <si>
    <t>GUMA</t>
    <phoneticPr fontId="1" type="noConversion"/>
  </si>
  <si>
    <t>EURE</t>
    <phoneticPr fontId="1" type="noConversion"/>
  </si>
  <si>
    <t>PAFO</t>
    <phoneticPr fontId="1" type="noConversion"/>
  </si>
  <si>
    <t>scale</t>
    <phoneticPr fontId="1" type="noConversion"/>
  </si>
  <si>
    <t>on ground</t>
    <phoneticPr fontId="1" type="noConversion"/>
  </si>
  <si>
    <t>on ground</t>
    <phoneticPr fontId="1" type="noConversion"/>
  </si>
  <si>
    <t>bad scale, brown spots</t>
    <phoneticPr fontId="1" type="noConversion"/>
  </si>
  <si>
    <t>CHOD</t>
    <phoneticPr fontId="1" type="noConversion"/>
  </si>
  <si>
    <t>OCMA</t>
    <phoneticPr fontId="1" type="noConversion"/>
  </si>
  <si>
    <t>Island</t>
    <phoneticPr fontId="1" type="noConversion"/>
  </si>
  <si>
    <t>rooting</t>
    <phoneticPr fontId="1" type="noConversion"/>
  </si>
  <si>
    <t>PIMI</t>
    <phoneticPr fontId="1" type="noConversion"/>
  </si>
  <si>
    <t>matting</t>
    <phoneticPr fontId="1" type="noConversion"/>
  </si>
  <si>
    <t>AGMA</t>
    <phoneticPr fontId="1" type="noConversion"/>
  </si>
  <si>
    <t>OCMA</t>
    <phoneticPr fontId="1" type="noConversion"/>
  </si>
  <si>
    <t>TRTR</t>
    <phoneticPr fontId="1" type="noConversion"/>
  </si>
  <si>
    <t>OCMA</t>
    <phoneticPr fontId="1" type="noConversion"/>
  </si>
  <si>
    <t>new, med size</t>
    <phoneticPr fontId="1" type="noConversion"/>
  </si>
  <si>
    <t>CYRA</t>
    <phoneticPr fontId="1" type="noConversion"/>
  </si>
  <si>
    <t>FLIN, lichen thing</t>
    <phoneticPr fontId="1" type="noConversion"/>
  </si>
  <si>
    <t>NEOP</t>
    <phoneticPr fontId="1" type="noConversion"/>
  </si>
  <si>
    <t>dead CYMI</t>
    <phoneticPr fontId="1" type="noConversion"/>
  </si>
  <si>
    <t>Polypodium scolopendria</t>
    <phoneticPr fontId="1" type="noConversion"/>
  </si>
  <si>
    <t>FLIN</t>
    <phoneticPr fontId="1" type="noConversion"/>
  </si>
  <si>
    <t>source</t>
    <phoneticPr fontId="1" type="noConversion"/>
  </si>
  <si>
    <t>Asplenium nidus, FLIN</t>
    <phoneticPr fontId="1" type="noConversion"/>
  </si>
  <si>
    <t>dead log</t>
    <phoneticPr fontId="1" type="noConversion"/>
  </si>
  <si>
    <t>photo</t>
    <phoneticPr fontId="1" type="noConversion"/>
  </si>
  <si>
    <t xml:space="preserve">Jasminum </t>
    <phoneticPr fontId="1" type="noConversion"/>
  </si>
  <si>
    <t>MATH?</t>
    <phoneticPr fontId="1" type="noConversion"/>
  </si>
  <si>
    <t>HELO</t>
    <phoneticPr fontId="1" type="noConversion"/>
  </si>
  <si>
    <t>really tall</t>
    <phoneticPr fontId="1" type="noConversion"/>
  </si>
  <si>
    <t>Sdl Shannon</t>
    <phoneticPr fontId="1" type="noConversion"/>
  </si>
  <si>
    <t>Sdl spp rich</t>
    <phoneticPr fontId="1" type="noConversion"/>
  </si>
  <si>
    <t>leaning, very white bark</t>
    <phoneticPr fontId="1" type="noConversion"/>
  </si>
  <si>
    <t>GUMA</t>
    <phoneticPr fontId="1" type="noConversion"/>
  </si>
  <si>
    <t>Ipomea triloba</t>
    <phoneticPr fontId="1" type="noConversion"/>
  </si>
  <si>
    <t>Asplenium nidus</t>
    <phoneticPr fontId="1" type="noConversion"/>
  </si>
  <si>
    <t>NEOP</t>
    <phoneticPr fontId="1" type="noConversion"/>
  </si>
  <si>
    <t>NEOP</t>
    <phoneticPr fontId="1" type="noConversion"/>
  </si>
  <si>
    <t>NEOP</t>
    <phoneticPr fontId="1" type="noConversion"/>
  </si>
  <si>
    <t>POSC</t>
    <phoneticPr fontId="1" type="noConversion"/>
  </si>
  <si>
    <t>on ground</t>
    <phoneticPr fontId="1" type="noConversion"/>
  </si>
  <si>
    <t>NEOP</t>
    <phoneticPr fontId="1" type="noConversion"/>
  </si>
  <si>
    <t>source</t>
    <phoneticPr fontId="1" type="noConversion"/>
  </si>
  <si>
    <t>AGMA</t>
    <phoneticPr fontId="1" type="noConversion"/>
  </si>
  <si>
    <t>TRTR</t>
    <phoneticPr fontId="1" type="noConversion"/>
  </si>
  <si>
    <t>GUMA</t>
    <phoneticPr fontId="1" type="noConversion"/>
  </si>
  <si>
    <t>NEOP</t>
    <phoneticPr fontId="1" type="noConversion"/>
  </si>
  <si>
    <t>grass</t>
    <phoneticPr fontId="1" type="noConversion"/>
  </si>
  <si>
    <t>POSC</t>
    <phoneticPr fontId="1" type="noConversion"/>
  </si>
  <si>
    <t>grass</t>
    <phoneticPr fontId="1" type="noConversion"/>
  </si>
  <si>
    <t>FLIN</t>
    <phoneticPr fontId="1" type="noConversion"/>
  </si>
  <si>
    <t>dead CYMI log</t>
    <phoneticPr fontId="1" type="noConversion"/>
  </si>
  <si>
    <t>MEMU</t>
    <phoneticPr fontId="1" type="noConversion"/>
  </si>
  <si>
    <t>PAFO</t>
    <phoneticPr fontId="1" type="noConversion"/>
  </si>
  <si>
    <t>21, 29</t>
    <phoneticPr fontId="1" type="noConversion"/>
  </si>
  <si>
    <t>dying? Trampled?</t>
    <phoneticPr fontId="1" type="noConversion"/>
  </si>
  <si>
    <t>AGMA</t>
    <phoneticPr fontId="1" type="noConversion"/>
  </si>
  <si>
    <t>Polypodium scolopendria?</t>
    <phoneticPr fontId="1" type="noConversion"/>
  </si>
  <si>
    <t>chewed OCMA</t>
    <phoneticPr fontId="1" type="noConversion"/>
  </si>
  <si>
    <t>dead stump</t>
    <phoneticPr fontId="1" type="noConversion"/>
  </si>
  <si>
    <t>EUTH</t>
    <phoneticPr fontId="1" type="noConversion"/>
  </si>
  <si>
    <t>Jasminum</t>
    <phoneticPr fontId="1" type="noConversion"/>
  </si>
  <si>
    <t>Jasminum</t>
    <phoneticPr fontId="1" type="noConversion"/>
  </si>
  <si>
    <t>deer scat</t>
    <phoneticPr fontId="1" type="noConversion"/>
  </si>
  <si>
    <t>med age, med size</t>
    <phoneticPr fontId="1" type="noConversion"/>
  </si>
  <si>
    <t>trail</t>
    <phoneticPr fontId="1" type="noConversion"/>
  </si>
  <si>
    <t>pig scat</t>
    <phoneticPr fontId="1" type="noConversion"/>
  </si>
  <si>
    <t>Jasminum</t>
    <phoneticPr fontId="1" type="noConversion"/>
  </si>
  <si>
    <t>tree</t>
  </si>
  <si>
    <t>tree</t>
    <phoneticPr fontId="1" type="noConversion"/>
  </si>
  <si>
    <t>endemic</t>
  </si>
  <si>
    <t>endemic</t>
    <phoneticPr fontId="1" type="noConversion"/>
  </si>
  <si>
    <t>fern</t>
  </si>
  <si>
    <t>fern</t>
    <phoneticPr fontId="1" type="noConversion"/>
  </si>
  <si>
    <t>tree</t>
    <phoneticPr fontId="1" type="noConversion"/>
  </si>
  <si>
    <t>vine</t>
  </si>
  <si>
    <t>vine</t>
    <phoneticPr fontId="1" type="noConversion"/>
  </si>
  <si>
    <t>med age, med size</t>
    <phoneticPr fontId="1" type="noConversion"/>
  </si>
  <si>
    <t>mass, dying</t>
    <phoneticPr fontId="1" type="noConversion"/>
  </si>
  <si>
    <t>unknown</t>
    <phoneticPr fontId="1" type="noConversion"/>
  </si>
  <si>
    <t>unknown</t>
    <phoneticPr fontId="1" type="noConversion"/>
  </si>
  <si>
    <t>Jasminum</t>
    <phoneticPr fontId="1" type="noConversion"/>
  </si>
  <si>
    <t>tree</t>
    <phoneticPr fontId="1" type="noConversion"/>
  </si>
  <si>
    <t>tree</t>
    <phoneticPr fontId="1" type="noConversion"/>
  </si>
  <si>
    <t>MATH</t>
    <phoneticPr fontId="1" type="noConversion"/>
  </si>
  <si>
    <t>tree</t>
    <phoneticPr fontId="1" type="noConversion"/>
  </si>
  <si>
    <t>across but young</t>
    <phoneticPr fontId="1" type="noConversion"/>
  </si>
  <si>
    <t>on stump</t>
    <phoneticPr fontId="1" type="noConversion"/>
  </si>
  <si>
    <t>pig rooting</t>
    <phoneticPr fontId="1" type="noConversion"/>
  </si>
  <si>
    <t>GUMA</t>
    <phoneticPr fontId="1" type="noConversion"/>
  </si>
  <si>
    <t>old, small</t>
    <phoneticPr fontId="1" type="noConversion"/>
  </si>
  <si>
    <t>new, large</t>
    <phoneticPr fontId="1" type="noConversion"/>
  </si>
  <si>
    <t>old P. radiolata shell</t>
    <phoneticPr fontId="1" type="noConversion"/>
  </si>
  <si>
    <t>new, large, other side of trail</t>
    <phoneticPr fontId="1" type="noConversion"/>
  </si>
  <si>
    <t>skinny</t>
    <phoneticPr fontId="1" type="noConversion"/>
  </si>
  <si>
    <t>ASNI, Lanceolate</t>
    <phoneticPr fontId="1" type="noConversion"/>
  </si>
  <si>
    <t>bad rooting</t>
    <phoneticPr fontId="1" type="noConversion"/>
  </si>
  <si>
    <t>FLIN</t>
    <phoneticPr fontId="1" type="noConversion"/>
  </si>
  <si>
    <t>VINE</t>
    <phoneticPr fontId="1" type="noConversion"/>
  </si>
  <si>
    <t>NATIVE</t>
    <phoneticPr fontId="1" type="noConversion"/>
  </si>
  <si>
    <t>TREE</t>
    <phoneticPr fontId="1" type="noConversion"/>
  </si>
  <si>
    <t>really skinny</t>
    <phoneticPr fontId="1" type="noConversion"/>
  </si>
  <si>
    <t>AGMA</t>
    <phoneticPr fontId="1" type="noConversion"/>
  </si>
  <si>
    <t>Polypodium scolopendria</t>
    <phoneticPr fontId="1" type="noConversion"/>
  </si>
  <si>
    <t>Dendrocnide</t>
    <phoneticPr fontId="1" type="noConversion"/>
  </si>
  <si>
    <t>big Jasminum, FLIN</t>
    <phoneticPr fontId="1" type="noConversion"/>
  </si>
  <si>
    <t>multiple trunks</t>
    <phoneticPr fontId="1" type="noConversion"/>
  </si>
  <si>
    <t>MATH</t>
    <phoneticPr fontId="1" type="noConversion"/>
  </si>
  <si>
    <t>FLIN</t>
    <phoneticPr fontId="1" type="noConversion"/>
  </si>
  <si>
    <t>CYRA</t>
    <phoneticPr fontId="1" type="noConversion"/>
  </si>
  <si>
    <t>VIPA</t>
    <phoneticPr fontId="1" type="noConversion"/>
  </si>
  <si>
    <t>FLIN</t>
    <phoneticPr fontId="1" type="noConversion"/>
  </si>
  <si>
    <t>BIG</t>
    <phoneticPr fontId="1" type="noConversion"/>
  </si>
  <si>
    <t>NEOP</t>
    <phoneticPr fontId="1" type="noConversion"/>
  </si>
  <si>
    <t>fallen but alive</t>
    <phoneticPr fontId="1" type="noConversion"/>
  </si>
  <si>
    <t>Pyrrosia, Polypodium scolopendria</t>
    <phoneticPr fontId="1" type="noConversion"/>
  </si>
  <si>
    <t>med age, small</t>
    <phoneticPr fontId="1" type="noConversion"/>
  </si>
  <si>
    <t>19, 14</t>
    <phoneticPr fontId="1" type="noConversion"/>
  </si>
  <si>
    <t>ASNI, Pyrrosia, PASU</t>
    <phoneticPr fontId="1" type="noConversion"/>
  </si>
  <si>
    <t>on top of VIPA trunk</t>
    <phoneticPr fontId="1" type="noConversion"/>
  </si>
  <si>
    <t>PASU</t>
    <phoneticPr fontId="1" type="noConversion"/>
  </si>
  <si>
    <t>FLIN, Colubrina, Jasminum</t>
    <phoneticPr fontId="1" type="noConversion"/>
  </si>
  <si>
    <t>ASPO</t>
    <phoneticPr fontId="1" type="noConversion"/>
  </si>
  <si>
    <t>deer scat</t>
    <phoneticPr fontId="1" type="noConversion"/>
  </si>
  <si>
    <t>OTHER</t>
    <phoneticPr fontId="1" type="noConversion"/>
  </si>
  <si>
    <t>EPIPHYTE</t>
    <phoneticPr fontId="1" type="noConversion"/>
  </si>
  <si>
    <t>insect herbivory, leaf loss</t>
    <phoneticPr fontId="1" type="noConversion"/>
  </si>
  <si>
    <t>small Asplenium nidus</t>
    <phoneticPr fontId="1" type="noConversion"/>
  </si>
  <si>
    <t>PASU, ASNI</t>
    <phoneticPr fontId="1" type="noConversion"/>
  </si>
  <si>
    <t>Spp richness</t>
    <phoneticPr fontId="1" type="noConversion"/>
  </si>
  <si>
    <t>bulby trunk</t>
    <phoneticPr fontId="1" type="noConversion"/>
  </si>
  <si>
    <t>dead on top</t>
    <phoneticPr fontId="1" type="noConversion"/>
  </si>
  <si>
    <t>FLIN, JASMINUM</t>
    <phoneticPr fontId="1" type="noConversion"/>
  </si>
  <si>
    <t>across</t>
    <phoneticPr fontId="1" type="noConversion"/>
  </si>
  <si>
    <t>NEOP</t>
    <phoneticPr fontId="1" type="noConversion"/>
  </si>
  <si>
    <t>leaning</t>
    <phoneticPr fontId="1" type="noConversion"/>
  </si>
  <si>
    <t>across</t>
    <phoneticPr fontId="1" type="noConversion"/>
  </si>
  <si>
    <t>dead CYMI log</t>
    <phoneticPr fontId="1" type="noConversion"/>
  </si>
  <si>
    <t>pig scat</t>
    <phoneticPr fontId="1" type="noConversion"/>
  </si>
  <si>
    <t>old, small</t>
    <phoneticPr fontId="1" type="noConversion"/>
  </si>
  <si>
    <t>Phyllanthus?</t>
    <phoneticPr fontId="1" type="noConversion"/>
  </si>
  <si>
    <t>see photo</t>
    <phoneticPr fontId="1" type="noConversion"/>
  </si>
  <si>
    <t>old, small</t>
    <phoneticPr fontId="1" type="noConversion"/>
  </si>
  <si>
    <t>deer density number</t>
    <phoneticPr fontId="1" type="noConversion"/>
  </si>
  <si>
    <t>deep</t>
    <phoneticPr fontId="1" type="noConversion"/>
  </si>
  <si>
    <t>dead branch</t>
    <phoneticPr fontId="1" type="noConversion"/>
  </si>
  <si>
    <t>still alive</t>
    <phoneticPr fontId="1" type="noConversion"/>
  </si>
  <si>
    <t>tiny on root</t>
    <phoneticPr fontId="1" type="noConversion"/>
  </si>
  <si>
    <t>tiny on root</t>
    <phoneticPr fontId="1" type="noConversion"/>
  </si>
  <si>
    <t>track</t>
    <phoneticPr fontId="1" type="noConversion"/>
  </si>
  <si>
    <t>adult, 3 strands out of ground</t>
  </si>
  <si>
    <t>skinny, tall</t>
  </si>
  <si>
    <t>med size, med age</t>
    <phoneticPr fontId="1" type="noConversion"/>
  </si>
  <si>
    <t>Polypodium scolopendra</t>
    <phoneticPr fontId="1" type="noConversion"/>
  </si>
  <si>
    <t>dead log</t>
  </si>
  <si>
    <t>dead NEOP</t>
  </si>
  <si>
    <t>big tangle</t>
    <phoneticPr fontId="1" type="noConversion"/>
  </si>
  <si>
    <t>2011-Feb-02</t>
    <phoneticPr fontId="1" type="noConversion"/>
  </si>
  <si>
    <t>GW</t>
    <phoneticPr fontId="1" type="noConversion"/>
  </si>
  <si>
    <t>MISC</t>
    <phoneticPr fontId="1" type="noConversion"/>
  </si>
  <si>
    <t>EURE</t>
    <phoneticPr fontId="1" type="noConversion"/>
  </si>
  <si>
    <t>alive and healthy</t>
    <phoneticPr fontId="1" type="noConversion"/>
  </si>
  <si>
    <t>AGMA</t>
    <phoneticPr fontId="1" type="noConversion"/>
  </si>
  <si>
    <t>PALII SOUTH</t>
    <phoneticPr fontId="1" type="noConversion"/>
  </si>
  <si>
    <t>ROTA</t>
    <phoneticPr fontId="1" type="noConversion"/>
  </si>
  <si>
    <t>ROTA</t>
    <phoneticPr fontId="1" type="noConversion"/>
  </si>
  <si>
    <t>pig density number</t>
  </si>
  <si>
    <t>deer density number</t>
  </si>
  <si>
    <t>Native Sdl</t>
    <phoneticPr fontId="1" type="noConversion"/>
  </si>
  <si>
    <t>Nonnative Sdl</t>
    <phoneticPr fontId="1" type="noConversion"/>
  </si>
  <si>
    <t>Ratio native</t>
    <phoneticPr fontId="1" type="noConversion"/>
  </si>
  <si>
    <t>r</t>
    <phoneticPr fontId="1" type="noConversion"/>
  </si>
  <si>
    <t>dead CYMI stump</t>
    <phoneticPr fontId="1" type="noConversion"/>
  </si>
  <si>
    <t>GUMA</t>
    <phoneticPr fontId="1" type="noConversion"/>
  </si>
  <si>
    <t>Nephrolepis, Pyrrosia</t>
    <phoneticPr fontId="1" type="noConversion"/>
  </si>
  <si>
    <t>old, small</t>
    <phoneticPr fontId="1" type="noConversion"/>
  </si>
  <si>
    <t>start in grassy patch</t>
    <phoneticPr fontId="1" type="noConversion"/>
  </si>
  <si>
    <t>lichen</t>
    <phoneticPr fontId="1" type="noConversion"/>
  </si>
  <si>
    <t>dead log</t>
    <phoneticPr fontId="1" type="noConversion"/>
  </si>
  <si>
    <t>CYMI stump</t>
    <phoneticPr fontId="1" type="noConversion"/>
  </si>
  <si>
    <t>CYMI</t>
    <phoneticPr fontId="1" type="noConversion"/>
  </si>
  <si>
    <t>dead CYMI</t>
    <phoneticPr fontId="1" type="noConversion"/>
  </si>
  <si>
    <t>severe scale</t>
    <phoneticPr fontId="1" type="noConversion"/>
  </si>
  <si>
    <t>NEOP</t>
    <phoneticPr fontId="1" type="noConversion"/>
  </si>
  <si>
    <t>dead CYMI log</t>
    <phoneticPr fontId="1" type="noConversion"/>
  </si>
  <si>
    <t>Asplenium polyodon</t>
    <phoneticPr fontId="1" type="noConversion"/>
  </si>
  <si>
    <t>fronds, steep limestone boulders</t>
    <phoneticPr fontId="1" type="noConversion"/>
  </si>
  <si>
    <t>adult source</t>
    <phoneticPr fontId="1" type="noConversion"/>
  </si>
  <si>
    <t>dead branches</t>
    <phoneticPr fontId="1" type="noConversion"/>
  </si>
  <si>
    <t>EURE</t>
    <phoneticPr fontId="1" type="noConversion"/>
  </si>
  <si>
    <t>GUMA</t>
    <phoneticPr fontId="1" type="noConversion"/>
  </si>
  <si>
    <t>across ground</t>
    <phoneticPr fontId="1" type="noConversion"/>
  </si>
  <si>
    <t>vines</t>
    <phoneticPr fontId="1" type="noConversion"/>
  </si>
  <si>
    <t>dead??</t>
    <phoneticPr fontId="1" type="noConversion"/>
  </si>
  <si>
    <t>weird white nodes</t>
    <phoneticPr fontId="1" type="noConversion"/>
  </si>
  <si>
    <t>across</t>
    <phoneticPr fontId="1" type="noConversion"/>
  </si>
  <si>
    <t>OCMA</t>
    <phoneticPr fontId="1" type="noConversion"/>
  </si>
  <si>
    <t>Zeuxine</t>
    <phoneticPr fontId="1" type="noConversion"/>
  </si>
  <si>
    <t>MEMU</t>
    <phoneticPr fontId="1" type="noConversion"/>
  </si>
  <si>
    <t>GUMA</t>
    <phoneticPr fontId="1" type="noConversion"/>
  </si>
  <si>
    <t>Ipomea triloba</t>
    <phoneticPr fontId="1" type="noConversion"/>
  </si>
  <si>
    <t>Nervila</t>
    <phoneticPr fontId="1" type="noConversion"/>
  </si>
  <si>
    <t>CROSS</t>
    <phoneticPr fontId="1" type="noConversion"/>
  </si>
  <si>
    <t>old rooting</t>
    <phoneticPr fontId="1" type="noConversion"/>
  </si>
  <si>
    <t>on log</t>
    <phoneticPr fontId="1" type="noConversion"/>
  </si>
  <si>
    <t>very small</t>
    <phoneticPr fontId="1" type="noConversion"/>
  </si>
  <si>
    <t>PASU</t>
    <phoneticPr fontId="1" type="noConversion"/>
  </si>
  <si>
    <t>PSMA</t>
    <phoneticPr fontId="1" type="noConversion"/>
  </si>
  <si>
    <t>LELE</t>
    <phoneticPr fontId="1" type="noConversion"/>
  </si>
  <si>
    <t>DEAD</t>
    <phoneticPr fontId="1" type="noConversion"/>
  </si>
  <si>
    <t>DEAD</t>
    <phoneticPr fontId="1" type="noConversion"/>
  </si>
  <si>
    <t>DEAD</t>
    <phoneticPr fontId="1" type="noConversion"/>
  </si>
  <si>
    <t>dead CYMI stump</t>
    <phoneticPr fontId="1" type="noConversion"/>
  </si>
  <si>
    <t>PROB</t>
    <phoneticPr fontId="1" type="noConversion"/>
  </si>
  <si>
    <t>Pyrrosia</t>
    <phoneticPr fontId="1" type="noConversion"/>
  </si>
  <si>
    <t>OCMA</t>
    <phoneticPr fontId="1" type="noConversion"/>
  </si>
  <si>
    <t>dead log</t>
    <phoneticPr fontId="1" type="noConversion"/>
  </si>
  <si>
    <t>grassy patch/jeep trail?</t>
    <phoneticPr fontId="1" type="noConversion"/>
  </si>
  <si>
    <t>extends to m26</t>
    <phoneticPr fontId="1" type="noConversion"/>
  </si>
  <si>
    <t>started at m35</t>
    <phoneticPr fontId="1" type="noConversion"/>
  </si>
  <si>
    <t>NEOP</t>
    <phoneticPr fontId="1" type="noConversion"/>
  </si>
  <si>
    <t>trampled</t>
    <phoneticPr fontId="1" type="noConversion"/>
  </si>
  <si>
    <t>Pyrrosia</t>
    <phoneticPr fontId="1" type="noConversion"/>
  </si>
  <si>
    <t>across</t>
    <phoneticPr fontId="1" type="noConversion"/>
  </si>
  <si>
    <t>NEOP</t>
    <phoneticPr fontId="1" type="noConversion"/>
  </si>
  <si>
    <t>NEOP</t>
    <phoneticPr fontId="1" type="noConversion"/>
  </si>
  <si>
    <t>FLIN</t>
    <phoneticPr fontId="1" type="noConversion"/>
  </si>
  <si>
    <t>grass</t>
    <phoneticPr fontId="1" type="noConversion"/>
  </si>
  <si>
    <t>CYMI stump</t>
    <phoneticPr fontId="1" type="noConversion"/>
  </si>
  <si>
    <t>PAFO</t>
    <phoneticPr fontId="1" type="noConversion"/>
  </si>
  <si>
    <t>across</t>
    <phoneticPr fontId="1" type="noConversion"/>
  </si>
  <si>
    <t>several vines same plant</t>
    <phoneticPr fontId="1" type="noConversion"/>
  </si>
  <si>
    <t>frond ht</t>
    <phoneticPr fontId="1" type="noConversion"/>
  </si>
  <si>
    <t>new, small</t>
    <phoneticPr fontId="1" type="noConversion"/>
  </si>
  <si>
    <t>TAMO?</t>
    <phoneticPr fontId="1" type="noConversion"/>
  </si>
  <si>
    <t>Conyza</t>
    <phoneticPr fontId="1" type="noConversion"/>
  </si>
  <si>
    <t>FITI</t>
    <phoneticPr fontId="1" type="noConversion"/>
  </si>
  <si>
    <t>across</t>
    <phoneticPr fontId="1" type="noConversion"/>
  </si>
  <si>
    <t>2010-Nov-20</t>
    <phoneticPr fontId="1" type="noConversion"/>
  </si>
  <si>
    <t>grassy gap, scraggly bush</t>
    <phoneticPr fontId="1" type="noConversion"/>
  </si>
  <si>
    <t>tree</t>
    <phoneticPr fontId="1" type="noConversion"/>
  </si>
  <si>
    <t>INBI</t>
    <phoneticPr fontId="1" type="noConversion"/>
  </si>
  <si>
    <t>deer barking nearby</t>
    <phoneticPr fontId="1" type="noConversion"/>
  </si>
  <si>
    <t>CYMI</t>
    <phoneticPr fontId="1" type="noConversion"/>
  </si>
  <si>
    <t>POSC, ASNI</t>
    <phoneticPr fontId="1" type="noConversion"/>
  </si>
  <si>
    <t>small ASNI</t>
    <phoneticPr fontId="1" type="noConversion"/>
  </si>
  <si>
    <t>GRASS</t>
    <phoneticPr fontId="1" type="noConversion"/>
  </si>
  <si>
    <t>CHARACTERISTIC</t>
    <phoneticPr fontId="1" type="noConversion"/>
  </si>
  <si>
    <t>CHARACTERISTIC</t>
    <phoneticPr fontId="1" type="noConversion"/>
  </si>
  <si>
    <t>ENDEMIC</t>
    <phoneticPr fontId="1" type="noConversion"/>
  </si>
  <si>
    <t>ASNI</t>
    <phoneticPr fontId="1" type="noConversion"/>
  </si>
  <si>
    <t xml:space="preserve">FERN </t>
    <phoneticPr fontId="1" type="noConversion"/>
  </si>
  <si>
    <t>SHRUB</t>
    <phoneticPr fontId="1" type="noConversion"/>
  </si>
  <si>
    <t>FERN</t>
    <phoneticPr fontId="1" type="noConversion"/>
  </si>
  <si>
    <t>across</t>
    <phoneticPr fontId="1" type="noConversion"/>
  </si>
  <si>
    <t>FLIN, Asplenium nidus</t>
    <phoneticPr fontId="1" type="noConversion"/>
  </si>
  <si>
    <t>Jasminum</t>
    <phoneticPr fontId="1" type="noConversion"/>
  </si>
  <si>
    <t>PSMA</t>
    <phoneticPr fontId="1" type="noConversion"/>
  </si>
  <si>
    <t>NATIVE</t>
    <phoneticPr fontId="1" type="noConversion"/>
  </si>
  <si>
    <t>TREE</t>
    <phoneticPr fontId="1" type="noConversion"/>
  </si>
  <si>
    <t>across ground</t>
    <phoneticPr fontId="1" type="noConversion"/>
  </si>
  <si>
    <t>Jasminum (big), FLIN</t>
    <phoneticPr fontId="1" type="noConversion"/>
  </si>
  <si>
    <t>GUMA</t>
    <phoneticPr fontId="1" type="noConversion"/>
  </si>
  <si>
    <t>EURE</t>
    <phoneticPr fontId="1" type="noConversion"/>
  </si>
  <si>
    <t>dead stump</t>
    <phoneticPr fontId="1" type="noConversion"/>
  </si>
  <si>
    <t>NEOP</t>
    <phoneticPr fontId="1" type="noConversion"/>
  </si>
  <si>
    <t>AGMA</t>
    <phoneticPr fontId="1" type="noConversion"/>
  </si>
  <si>
    <t>ACROSS</t>
    <phoneticPr fontId="1" type="noConversion"/>
  </si>
  <si>
    <t>dead trunk/log large</t>
    <phoneticPr fontId="1" type="noConversion"/>
  </si>
  <si>
    <t>NEOP</t>
    <phoneticPr fontId="1" type="noConversion"/>
  </si>
  <si>
    <t>Nervillia</t>
    <phoneticPr fontId="1" type="noConversion"/>
  </si>
  <si>
    <t>trampled</t>
    <phoneticPr fontId="1" type="noConversion"/>
  </si>
  <si>
    <t>trampled</t>
    <phoneticPr fontId="1" type="noConversion"/>
  </si>
  <si>
    <t>too small to ID</t>
    <phoneticPr fontId="1" type="noConversion"/>
  </si>
  <si>
    <t>LELE</t>
    <phoneticPr fontId="1" type="noConversion"/>
  </si>
  <si>
    <t>Colubrina, FLIN</t>
    <phoneticPr fontId="1" type="noConversion"/>
  </si>
  <si>
    <t>massive, fallen, with new trunks coming up</t>
    <phoneticPr fontId="1" type="noConversion"/>
  </si>
  <si>
    <t>CYMI</t>
    <phoneticPr fontId="1" type="noConversion"/>
  </si>
  <si>
    <t>looks ok</t>
    <phoneticPr fontId="1" type="noConversion"/>
  </si>
  <si>
    <t>deer scat</t>
    <phoneticPr fontId="1" type="noConversion"/>
  </si>
  <si>
    <t>dead</t>
    <phoneticPr fontId="1" type="noConversion"/>
  </si>
  <si>
    <t>deer?</t>
    <phoneticPr fontId="1" type="noConversion"/>
  </si>
  <si>
    <t>tree</t>
    <phoneticPr fontId="1" type="noConversion"/>
  </si>
  <si>
    <t>dead log</t>
    <phoneticPr fontId="1" type="noConversion"/>
  </si>
  <si>
    <t>Peperomia</t>
    <phoneticPr fontId="1" type="noConversion"/>
  </si>
  <si>
    <t xml:space="preserve">HERB </t>
    <phoneticPr fontId="1" type="noConversion"/>
  </si>
  <si>
    <t>small Asplenium nidus</t>
    <phoneticPr fontId="1" type="noConversion"/>
  </si>
  <si>
    <t>Asplenium nidus</t>
    <phoneticPr fontId="1" type="noConversion"/>
  </si>
  <si>
    <t>GUMA</t>
    <phoneticPr fontId="1" type="noConversion"/>
  </si>
  <si>
    <t>POSC</t>
    <phoneticPr fontId="1" type="noConversion"/>
  </si>
  <si>
    <t>across</t>
    <phoneticPr fontId="1" type="noConversion"/>
  </si>
  <si>
    <t>snapped</t>
    <phoneticPr fontId="1" type="noConversion"/>
  </si>
  <si>
    <t>YES</t>
    <phoneticPr fontId="1" type="noConversion"/>
  </si>
  <si>
    <t>on rock</t>
    <phoneticPr fontId="1" type="noConversion"/>
  </si>
  <si>
    <t>unknown</t>
    <phoneticPr fontId="1" type="noConversion"/>
  </si>
  <si>
    <t>dicot, round leaves</t>
    <phoneticPr fontId="1" type="noConversion"/>
  </si>
  <si>
    <t>PASU</t>
    <phoneticPr fontId="1" type="noConversion"/>
  </si>
  <si>
    <t>Asplenium nidus, FLIN</t>
    <phoneticPr fontId="1" type="noConversion"/>
  </si>
  <si>
    <t>is this plant dead?</t>
    <phoneticPr fontId="1" type="noConversion"/>
  </si>
  <si>
    <t>Asplenium nidus</t>
    <phoneticPr fontId="1" type="noConversion"/>
  </si>
  <si>
    <t>10?</t>
    <phoneticPr fontId="1" type="noConversion"/>
  </si>
  <si>
    <t>little bit of scale</t>
    <phoneticPr fontId="1" type="noConversion"/>
  </si>
  <si>
    <t>too small dicot</t>
    <phoneticPr fontId="1" type="noConversion"/>
  </si>
  <si>
    <t>TALL, SKINNY</t>
    <phoneticPr fontId="1" type="noConversion"/>
  </si>
  <si>
    <t>NEOP</t>
    <phoneticPr fontId="1" type="noConversion"/>
  </si>
  <si>
    <t>bulbous trunk</t>
    <phoneticPr fontId="1" type="noConversion"/>
  </si>
  <si>
    <t>YES</t>
    <phoneticPr fontId="1" type="noConversion"/>
  </si>
  <si>
    <t>11.1*</t>
    <phoneticPr fontId="1" type="noConversion"/>
  </si>
  <si>
    <t>CYMI</t>
    <phoneticPr fontId="1" type="noConversion"/>
  </si>
  <si>
    <t>trunk across ground</t>
    <phoneticPr fontId="1" type="noConversion"/>
  </si>
  <si>
    <t>OCMA</t>
    <phoneticPr fontId="1" type="noConversion"/>
  </si>
  <si>
    <t>ANAO S</t>
    <phoneticPr fontId="1" type="noConversion"/>
  </si>
  <si>
    <t>OCMA</t>
    <phoneticPr fontId="1" type="noConversion"/>
  </si>
  <si>
    <t>dead NEOP</t>
    <phoneticPr fontId="1" type="noConversion"/>
  </si>
  <si>
    <t>spans 24-22m</t>
    <phoneticPr fontId="1" type="noConversion"/>
  </si>
  <si>
    <t>mild/shallow</t>
    <phoneticPr fontId="1" type="noConversion"/>
  </si>
  <si>
    <t>MAOD</t>
    <phoneticPr fontId="1" type="noConversion"/>
  </si>
  <si>
    <t>condition</t>
    <phoneticPr fontId="1" type="noConversion"/>
  </si>
  <si>
    <t>condition</t>
    <phoneticPr fontId="1" type="noConversion"/>
  </si>
  <si>
    <t>condition</t>
    <phoneticPr fontId="1" type="noConversion"/>
  </si>
  <si>
    <t>Polypodium scolopendria</t>
    <phoneticPr fontId="1" type="noConversion"/>
  </si>
  <si>
    <t>dead NEOP</t>
    <phoneticPr fontId="1" type="noConversion"/>
  </si>
  <si>
    <t>across ground but alive</t>
    <phoneticPr fontId="1" type="noConversion"/>
  </si>
  <si>
    <t>MIDFIG</t>
    <phoneticPr fontId="1" type="noConversion"/>
  </si>
  <si>
    <t>BIRD</t>
    <phoneticPr fontId="1" type="noConversion"/>
  </si>
  <si>
    <t>ROTA</t>
    <phoneticPr fontId="1" type="noConversion"/>
  </si>
  <si>
    <t>ROTA</t>
    <phoneticPr fontId="1" type="noConversion"/>
  </si>
  <si>
    <t>PALII NORTH</t>
    <phoneticPr fontId="1" type="noConversion"/>
  </si>
  <si>
    <t>on rocks</t>
    <phoneticPr fontId="1" type="noConversion"/>
  </si>
  <si>
    <t>weed CHOD?</t>
    <phoneticPr fontId="1" type="noConversion"/>
  </si>
  <si>
    <t>Nephrolepis</t>
    <phoneticPr fontId="1" type="noConversion"/>
  </si>
  <si>
    <t>dead CYMI stump</t>
    <phoneticPr fontId="1" type="noConversion"/>
  </si>
  <si>
    <t>AGMA</t>
    <phoneticPr fontId="1" type="noConversion"/>
  </si>
  <si>
    <t>ASNI</t>
    <phoneticPr fontId="1" type="noConversion"/>
  </si>
  <si>
    <t>PIGR</t>
    <phoneticPr fontId="1" type="noConversion"/>
  </si>
  <si>
    <t>CAPA</t>
    <phoneticPr fontId="1" type="noConversion"/>
  </si>
  <si>
    <t>GUAM</t>
    <phoneticPr fontId="1" type="noConversion"/>
  </si>
  <si>
    <t xml:space="preserve">chewed OCMA </t>
    <phoneticPr fontId="1" type="noConversion"/>
  </si>
  <si>
    <t>Momordica</t>
    <phoneticPr fontId="1" type="noConversion"/>
  </si>
  <si>
    <t>HERB</t>
    <phoneticPr fontId="1" type="noConversion"/>
  </si>
  <si>
    <t>Pyrrosia, ASPO, ASNI</t>
    <phoneticPr fontId="1" type="noConversion"/>
  </si>
  <si>
    <t>dead stump</t>
    <phoneticPr fontId="1" type="noConversion"/>
  </si>
  <si>
    <t>dead</t>
    <phoneticPr fontId="1" type="noConversion"/>
  </si>
  <si>
    <t>NEOP</t>
    <phoneticPr fontId="1" type="noConversion"/>
  </si>
  <si>
    <t>MATH</t>
    <phoneticPr fontId="1" type="noConversion"/>
  </si>
  <si>
    <t>Asplenium nidus</t>
    <phoneticPr fontId="1" type="noConversion"/>
  </si>
  <si>
    <t>leaning</t>
    <phoneticPr fontId="1" type="noConversion"/>
  </si>
  <si>
    <t>across</t>
    <phoneticPr fontId="1" type="noConversion"/>
  </si>
  <si>
    <t>PATE</t>
    <phoneticPr fontId="1" type="noConversion"/>
  </si>
  <si>
    <t>fallen?</t>
    <phoneticPr fontId="1" type="noConversion"/>
  </si>
  <si>
    <t>Nervilia</t>
    <phoneticPr fontId="1" type="noConversion"/>
  </si>
  <si>
    <t>AGMA</t>
    <phoneticPr fontId="1" type="noConversion"/>
  </si>
  <si>
    <t>LELE</t>
    <phoneticPr fontId="1" type="noConversion"/>
  </si>
  <si>
    <t>FLIN, Jasminum</t>
    <phoneticPr fontId="1" type="noConversion"/>
  </si>
  <si>
    <t>CYRA</t>
    <phoneticPr fontId="1" type="noConversion"/>
  </si>
  <si>
    <t>adult</t>
    <phoneticPr fontId="1" type="noConversion"/>
  </si>
  <si>
    <t>dead log</t>
    <phoneticPr fontId="1" type="noConversion"/>
  </si>
  <si>
    <t>GUMA</t>
    <phoneticPr fontId="1" type="noConversion"/>
  </si>
  <si>
    <t>OCMA?</t>
    <phoneticPr fontId="1" type="noConversion"/>
  </si>
  <si>
    <t>dead stump</t>
    <phoneticPr fontId="1" type="noConversion"/>
  </si>
  <si>
    <t>across ground</t>
    <phoneticPr fontId="1" type="noConversion"/>
  </si>
  <si>
    <t>vines</t>
    <phoneticPr fontId="1" type="noConversion"/>
  </si>
  <si>
    <t>vines</t>
    <phoneticPr fontId="1" type="noConversion"/>
  </si>
  <si>
    <t>Polypodium scolopendria</t>
    <phoneticPr fontId="1" type="noConversion"/>
  </si>
  <si>
    <t>Zeuxine</t>
    <phoneticPr fontId="1" type="noConversion"/>
  </si>
  <si>
    <t>TRTR</t>
    <phoneticPr fontId="1" type="noConversion"/>
  </si>
  <si>
    <t>CHOD</t>
    <phoneticPr fontId="1" type="noConversion"/>
  </si>
  <si>
    <t>W</t>
    <phoneticPr fontId="1" type="noConversion"/>
  </si>
  <si>
    <t>E</t>
    <phoneticPr fontId="1" type="noConversion"/>
  </si>
  <si>
    <t>huge vines</t>
    <phoneticPr fontId="1" type="noConversion"/>
  </si>
  <si>
    <t>NEOP</t>
    <phoneticPr fontId="1" type="noConversion"/>
  </si>
  <si>
    <t>JCS</t>
    <phoneticPr fontId="1" type="noConversion"/>
  </si>
  <si>
    <t>GRAVELPIT</t>
    <phoneticPr fontId="1" type="noConversion"/>
  </si>
  <si>
    <t>on ground, I hear starlings</t>
    <phoneticPr fontId="1" type="noConversion"/>
  </si>
  <si>
    <t>on rocks</t>
    <phoneticPr fontId="1" type="noConversion"/>
  </si>
  <si>
    <t>MIMI</t>
    <phoneticPr fontId="1" type="noConversion"/>
  </si>
  <si>
    <t>adult</t>
    <phoneticPr fontId="1" type="noConversion"/>
  </si>
  <si>
    <t>MOCI</t>
    <phoneticPr fontId="1" type="noConversion"/>
  </si>
  <si>
    <t>like a tree</t>
    <phoneticPr fontId="1" type="noConversion"/>
  </si>
  <si>
    <t>Dendrocnide</t>
    <phoneticPr fontId="1" type="noConversion"/>
  </si>
  <si>
    <t>old dead P. gibba shell</t>
    <phoneticPr fontId="1" type="noConversion"/>
  </si>
  <si>
    <t>SIGN</t>
    <phoneticPr fontId="1" type="noConversion"/>
  </si>
  <si>
    <t>SIGN</t>
    <phoneticPr fontId="1" type="noConversion"/>
  </si>
  <si>
    <t>SIGN</t>
    <phoneticPr fontId="1" type="noConversion"/>
  </si>
  <si>
    <t>8 fronds</t>
    <phoneticPr fontId="1" type="noConversion"/>
  </si>
  <si>
    <t>PROB</t>
    <phoneticPr fontId="1" type="noConversion"/>
  </si>
  <si>
    <t>dead stump</t>
    <phoneticPr fontId="1" type="noConversion"/>
  </si>
  <si>
    <t>Jasminum</t>
    <phoneticPr fontId="1" type="noConversion"/>
  </si>
  <si>
    <t>PASU</t>
    <phoneticPr fontId="1" type="noConversion"/>
  </si>
  <si>
    <t>???</t>
    <phoneticPr fontId="1" type="noConversion"/>
  </si>
  <si>
    <t>MATH</t>
    <phoneticPr fontId="1" type="noConversion"/>
  </si>
  <si>
    <t>Nervillia</t>
    <phoneticPr fontId="1" type="noConversion"/>
  </si>
  <si>
    <t>rooting</t>
    <phoneticPr fontId="1" type="noConversion"/>
  </si>
  <si>
    <t>CYRA</t>
    <phoneticPr fontId="1" type="noConversion"/>
  </si>
  <si>
    <t>AGMA</t>
    <phoneticPr fontId="1" type="noConversion"/>
  </si>
  <si>
    <t>photo</t>
    <phoneticPr fontId="1" type="noConversion"/>
  </si>
  <si>
    <t>Momordica</t>
    <phoneticPr fontId="1" type="noConversion"/>
  </si>
  <si>
    <t>pig scat</t>
    <phoneticPr fontId="1" type="noConversion"/>
  </si>
  <si>
    <t>med age, small size</t>
    <phoneticPr fontId="1" type="noConversion"/>
  </si>
  <si>
    <t>source, bunch</t>
    <phoneticPr fontId="1" type="noConversion"/>
  </si>
  <si>
    <t>source</t>
    <phoneticPr fontId="1" type="noConversion"/>
  </si>
  <si>
    <t>pig tracks?</t>
    <phoneticPr fontId="1" type="noConversion"/>
  </si>
  <si>
    <t>Heritiera off transect</t>
    <phoneticPr fontId="1" type="noConversion"/>
  </si>
  <si>
    <t>across ground, woody</t>
    <phoneticPr fontId="1" type="noConversion"/>
  </si>
  <si>
    <t>Pyrrosia</t>
    <phoneticPr fontId="1" type="noConversion"/>
  </si>
  <si>
    <t>3 trunks, same tree, few fronds, scale</t>
    <phoneticPr fontId="1" type="noConversion"/>
  </si>
  <si>
    <t>LELE</t>
    <phoneticPr fontId="1" type="noConversion"/>
  </si>
  <si>
    <t>FLIN</t>
    <phoneticPr fontId="1" type="noConversion"/>
  </si>
  <si>
    <t>FIPR root</t>
    <phoneticPr fontId="1" type="noConversion"/>
  </si>
  <si>
    <t>new, med size</t>
    <phoneticPr fontId="1" type="noConversion"/>
  </si>
  <si>
    <t>ASNI</t>
    <phoneticPr fontId="1" type="noConversion"/>
  </si>
  <si>
    <t>VINE</t>
    <phoneticPr fontId="1" type="noConversion"/>
  </si>
  <si>
    <t>CHARACTERISTIC</t>
    <phoneticPr fontId="1" type="noConversion"/>
  </si>
  <si>
    <t>CHARACTERISTIC</t>
    <phoneticPr fontId="1" type="noConversion"/>
  </si>
  <si>
    <t>FLIN</t>
    <phoneticPr fontId="1" type="noConversion"/>
  </si>
  <si>
    <t>PASU</t>
    <phoneticPr fontId="1" type="noConversion"/>
  </si>
  <si>
    <t>covered in MIMI!</t>
    <phoneticPr fontId="1" type="noConversion"/>
  </si>
  <si>
    <t>CYMI</t>
    <phoneticPr fontId="1" type="noConversion"/>
  </si>
  <si>
    <t>AAFB GOLF</t>
    <phoneticPr fontId="1" type="noConversion"/>
  </si>
  <si>
    <t>logtotsdls</t>
    <phoneticPr fontId="1" type="noConversion"/>
  </si>
  <si>
    <t>FERN</t>
    <phoneticPr fontId="1" type="noConversion"/>
  </si>
  <si>
    <t>ENDEMIC</t>
    <phoneticPr fontId="1" type="noConversion"/>
  </si>
  <si>
    <t>SIGN</t>
    <phoneticPr fontId="1" type="noConversion"/>
  </si>
  <si>
    <t>PSMA</t>
    <phoneticPr fontId="1" type="noConversion"/>
  </si>
  <si>
    <t>EURE</t>
    <phoneticPr fontId="1" type="noConversion"/>
  </si>
  <si>
    <t>INBI</t>
    <phoneticPr fontId="1" type="noConversion"/>
  </si>
  <si>
    <t>NONNATIVE</t>
    <phoneticPr fontId="1" type="noConversion"/>
  </si>
  <si>
    <t>SIGN</t>
    <phoneticPr fontId="1" type="noConversion"/>
  </si>
  <si>
    <t>SIGN</t>
    <phoneticPr fontId="1" type="noConversion"/>
  </si>
  <si>
    <t>SIGN</t>
    <phoneticPr fontId="1" type="noConversion"/>
  </si>
  <si>
    <t>Ground ferns</t>
    <phoneticPr fontId="1" type="noConversion"/>
  </si>
  <si>
    <t>EUTH</t>
    <phoneticPr fontId="1" type="noConversion"/>
  </si>
  <si>
    <t>dead CYMI stump</t>
    <phoneticPr fontId="1" type="noConversion"/>
  </si>
  <si>
    <t>EUTH</t>
    <phoneticPr fontId="1" type="noConversion"/>
  </si>
  <si>
    <t>FIPR roots</t>
    <phoneticPr fontId="1" type="noConversion"/>
  </si>
  <si>
    <t>pig rooting, tracks</t>
    <phoneticPr fontId="1" type="noConversion"/>
  </si>
  <si>
    <t>deer scat</t>
    <phoneticPr fontId="1" type="noConversion"/>
  </si>
  <si>
    <t>med age, med size</t>
    <phoneticPr fontId="1" type="noConversion"/>
  </si>
  <si>
    <t>dead CYMI log</t>
    <phoneticPr fontId="1" type="noConversion"/>
  </si>
  <si>
    <t>med age, small</t>
    <phoneticPr fontId="1" type="noConversion"/>
  </si>
  <si>
    <t>HMU</t>
    <phoneticPr fontId="1" type="noConversion"/>
  </si>
  <si>
    <t>VIPA</t>
    <phoneticPr fontId="1" type="noConversion"/>
  </si>
  <si>
    <t>MISC, POSC</t>
    <phoneticPr fontId="1" type="noConversion"/>
  </si>
  <si>
    <t>MIMI</t>
    <phoneticPr fontId="1" type="noConversion"/>
  </si>
  <si>
    <t>PROB</t>
    <phoneticPr fontId="1" type="noConversion"/>
  </si>
  <si>
    <t>PIMI</t>
    <phoneticPr fontId="1" type="noConversion"/>
  </si>
  <si>
    <t>Jasminum</t>
    <phoneticPr fontId="1" type="noConversion"/>
  </si>
  <si>
    <t>across</t>
    <phoneticPr fontId="1" type="noConversion"/>
  </si>
  <si>
    <t>sign</t>
    <phoneticPr fontId="1" type="noConversion"/>
  </si>
  <si>
    <t>ASNI</t>
    <phoneticPr fontId="1" type="noConversion"/>
  </si>
  <si>
    <t>MOCI</t>
  </si>
  <si>
    <t>PSMA</t>
  </si>
  <si>
    <t>CAPA sdls</t>
  </si>
  <si>
    <t>MOCI sdls</t>
  </si>
  <si>
    <t>NEOP sdls</t>
  </si>
  <si>
    <t>PROB sdls</t>
  </si>
  <si>
    <t>PSMA sdls</t>
  </si>
  <si>
    <t>AGMA sdls</t>
  </si>
  <si>
    <t>Adult</t>
  </si>
  <si>
    <t>Seedling</t>
  </si>
  <si>
    <t>AAFB GOLF</t>
  </si>
  <si>
    <t>BIRD</t>
    <phoneticPr fontId="1" type="noConversion"/>
  </si>
  <si>
    <t>CROSS</t>
    <phoneticPr fontId="1" type="noConversion"/>
  </si>
  <si>
    <t>GRAVELPIT</t>
    <phoneticPr fontId="1" type="noConversion"/>
  </si>
  <si>
    <t>JCS</t>
    <phoneticPr fontId="1" type="noConversion"/>
  </si>
  <si>
    <t>MIDFIG</t>
    <phoneticPr fontId="1" type="noConversion"/>
  </si>
  <si>
    <t>PALII NORTH</t>
    <phoneticPr fontId="1" type="noConversion"/>
  </si>
  <si>
    <t>PALII NORTH</t>
    <phoneticPr fontId="1" type="noConversion"/>
  </si>
  <si>
    <t>PALII SOUTH</t>
    <phoneticPr fontId="1" type="noConversion"/>
  </si>
  <si>
    <t>PALII SOUTH</t>
    <phoneticPr fontId="1" type="noConversion"/>
  </si>
  <si>
    <t>ROTA</t>
  </si>
  <si>
    <t>Spp.</t>
  </si>
  <si>
    <t>dead CAPA</t>
    <phoneticPr fontId="1" type="noConversion"/>
  </si>
  <si>
    <t>dead CAPA log</t>
    <phoneticPr fontId="1" type="noConversion"/>
  </si>
  <si>
    <t>dead EURE</t>
    <phoneticPr fontId="1" type="noConversion"/>
  </si>
  <si>
    <t>dead OCMA</t>
    <phoneticPr fontId="1" type="noConversion"/>
  </si>
  <si>
    <t>dead trunk</t>
    <phoneticPr fontId="1" type="noConversion"/>
  </si>
  <si>
    <t>fern2</t>
    <phoneticPr fontId="1" type="noConversion"/>
  </si>
  <si>
    <t>Asplenium polyodon</t>
    <phoneticPr fontId="1" type="noConversion"/>
  </si>
  <si>
    <t>Polypodium punctatum</t>
    <phoneticPr fontId="1" type="noConversion"/>
  </si>
  <si>
    <t>Lantana camera</t>
    <phoneticPr fontId="1" type="noConversion"/>
  </si>
  <si>
    <t>weird grass</t>
    <phoneticPr fontId="1" type="noConversion"/>
  </si>
  <si>
    <t>PSMA</t>
    <phoneticPr fontId="1" type="noConversion"/>
  </si>
  <si>
    <t>AGMA</t>
    <phoneticPr fontId="1" type="noConversion"/>
  </si>
  <si>
    <t>GUMA</t>
    <phoneticPr fontId="1" type="noConversion"/>
  </si>
  <si>
    <t>OCMA</t>
    <phoneticPr fontId="1" type="noConversion"/>
  </si>
  <si>
    <t>OCMA</t>
    <phoneticPr fontId="1" type="noConversion"/>
  </si>
  <si>
    <t>OCMA</t>
    <phoneticPr fontId="1" type="noConversion"/>
  </si>
  <si>
    <t>PSMA</t>
    <phoneticPr fontId="1" type="noConversion"/>
  </si>
  <si>
    <t>LELE</t>
    <phoneticPr fontId="1" type="noConversion"/>
  </si>
  <si>
    <t>LELE</t>
    <phoneticPr fontId="1" type="noConversion"/>
  </si>
  <si>
    <t>LELE</t>
    <phoneticPr fontId="1" type="noConversion"/>
  </si>
  <si>
    <t>LELE</t>
    <phoneticPr fontId="1" type="noConversion"/>
  </si>
  <si>
    <t>CAPA</t>
    <phoneticPr fontId="1" type="noConversion"/>
  </si>
  <si>
    <t>CAPA</t>
    <phoneticPr fontId="1" type="noConversion"/>
  </si>
  <si>
    <t>LELE</t>
    <phoneticPr fontId="1" type="noConversion"/>
  </si>
  <si>
    <t>EUTH</t>
    <phoneticPr fontId="1" type="noConversion"/>
  </si>
  <si>
    <t>EUTH</t>
    <phoneticPr fontId="1" type="noConversion"/>
  </si>
  <si>
    <t>EUTH</t>
    <phoneticPr fontId="1" type="noConversion"/>
  </si>
  <si>
    <t>EUPA</t>
    <phoneticPr fontId="1" type="noConversion"/>
  </si>
  <si>
    <t>EUPA</t>
    <phoneticPr fontId="1" type="noConversion"/>
  </si>
  <si>
    <t>EUPA</t>
    <phoneticPr fontId="1" type="noConversion"/>
  </si>
  <si>
    <t>EUTH</t>
    <phoneticPr fontId="1" type="noConversion"/>
  </si>
  <si>
    <t>EUTH</t>
    <phoneticPr fontId="1" type="noConversion"/>
  </si>
  <si>
    <t>MOCI</t>
    <phoneticPr fontId="1" type="noConversion"/>
  </si>
  <si>
    <t>PIGR</t>
    <phoneticPr fontId="1" type="noConversion"/>
  </si>
  <si>
    <t>PIGR</t>
    <phoneticPr fontId="1" type="noConversion"/>
  </si>
  <si>
    <t>AGMA</t>
    <phoneticPr fontId="1" type="noConversion"/>
  </si>
  <si>
    <t>CAPA</t>
    <phoneticPr fontId="1" type="noConversion"/>
  </si>
  <si>
    <t>EUPA</t>
    <phoneticPr fontId="1" type="noConversion"/>
  </si>
  <si>
    <t>EUPA?</t>
    <phoneticPr fontId="1" type="noConversion"/>
  </si>
  <si>
    <t>EURE</t>
    <phoneticPr fontId="1" type="noConversion"/>
  </si>
  <si>
    <t>EUTH? EUPA?</t>
    <phoneticPr fontId="1" type="noConversion"/>
  </si>
  <si>
    <t>FIPR?</t>
    <phoneticPr fontId="1" type="noConversion"/>
  </si>
  <si>
    <t>EUTH?</t>
    <phoneticPr fontId="1" type="noConversion"/>
  </si>
  <si>
    <t>EUTH?/EUPA?</t>
    <phoneticPr fontId="1" type="noConversion"/>
  </si>
  <si>
    <t>NEOP</t>
    <phoneticPr fontId="1" type="noConversion"/>
  </si>
  <si>
    <t>CHOD</t>
    <phoneticPr fontId="1" type="noConversion"/>
  </si>
  <si>
    <t>CHOD</t>
    <phoneticPr fontId="1" type="noConversion"/>
  </si>
  <si>
    <t>MISC</t>
    <phoneticPr fontId="1" type="noConversion"/>
  </si>
  <si>
    <t>MISC</t>
    <phoneticPr fontId="1" type="noConversion"/>
  </si>
  <si>
    <t>MISC</t>
    <phoneticPr fontId="1" type="noConversion"/>
  </si>
  <si>
    <t>MISC?</t>
    <phoneticPr fontId="1" type="noConversion"/>
  </si>
  <si>
    <t>Momordica</t>
    <phoneticPr fontId="1" type="noConversion"/>
  </si>
  <si>
    <t>Momordica</t>
    <phoneticPr fontId="1" type="noConversion"/>
  </si>
  <si>
    <t>Momordica</t>
    <phoneticPr fontId="1" type="noConversion"/>
  </si>
  <si>
    <t>Momordica</t>
    <phoneticPr fontId="1" type="noConversion"/>
  </si>
  <si>
    <t>PAFO</t>
    <phoneticPr fontId="1" type="noConversion"/>
  </si>
  <si>
    <t>PAFO</t>
    <phoneticPr fontId="1" type="noConversion"/>
  </si>
  <si>
    <t>vine1</t>
    <phoneticPr fontId="1" type="noConversion"/>
  </si>
  <si>
    <t>Momordica</t>
    <phoneticPr fontId="1" type="noConversion"/>
  </si>
  <si>
    <t>vine1</t>
    <phoneticPr fontId="1" type="noConversion"/>
  </si>
  <si>
    <t>FLIN</t>
    <phoneticPr fontId="1" type="noConversion"/>
  </si>
  <si>
    <t>FLIN</t>
    <phoneticPr fontId="1" type="noConversion"/>
  </si>
  <si>
    <t>FLIN</t>
    <phoneticPr fontId="1" type="noConversion"/>
  </si>
  <si>
    <t>FLIN</t>
    <phoneticPr fontId="1" type="noConversion"/>
  </si>
  <si>
    <t>FLIN</t>
    <phoneticPr fontId="1" type="noConversion"/>
  </si>
  <si>
    <t>FLIN</t>
    <phoneticPr fontId="1" type="noConversion"/>
  </si>
  <si>
    <t>MISC</t>
    <phoneticPr fontId="1" type="noConversion"/>
  </si>
  <si>
    <t>FLIN</t>
    <phoneticPr fontId="1" type="noConversion"/>
  </si>
  <si>
    <t>roundleaf (PASU?)</t>
    <phoneticPr fontId="1" type="noConversion"/>
  </si>
  <si>
    <t>dead pandanus</t>
    <phoneticPr fontId="1" type="noConversion"/>
  </si>
  <si>
    <t>sp.3 fern</t>
    <phoneticPr fontId="1" type="noConversion"/>
  </si>
  <si>
    <t>sp.3 fern</t>
    <phoneticPr fontId="1" type="noConversion"/>
  </si>
  <si>
    <t>GUMA</t>
    <phoneticPr fontId="1" type="noConversion"/>
  </si>
  <si>
    <t>TRTR</t>
    <phoneticPr fontId="1" type="noConversion"/>
  </si>
  <si>
    <t>ARAL</t>
    <phoneticPr fontId="1" type="noConversion"/>
  </si>
  <si>
    <t>TRTR</t>
    <phoneticPr fontId="1" type="noConversion"/>
  </si>
  <si>
    <t>NEOP</t>
    <phoneticPr fontId="1" type="noConversion"/>
  </si>
  <si>
    <t>GUSP</t>
    <phoneticPr fontId="1" type="noConversion"/>
  </si>
  <si>
    <t>MOCI</t>
    <phoneticPr fontId="1" type="noConversion"/>
  </si>
  <si>
    <t>PADU</t>
    <phoneticPr fontId="1" type="noConversion"/>
  </si>
  <si>
    <t>GUSP</t>
    <phoneticPr fontId="1" type="noConversion"/>
  </si>
  <si>
    <t>INBI</t>
    <phoneticPr fontId="1" type="noConversion"/>
  </si>
  <si>
    <t>Maytenus</t>
    <phoneticPr fontId="1" type="noConversion"/>
  </si>
  <si>
    <t>vine1</t>
    <phoneticPr fontId="1" type="noConversion"/>
  </si>
  <si>
    <t>dead GUMA</t>
    <phoneticPr fontId="1" type="noConversion"/>
  </si>
  <si>
    <t>dead PATE</t>
    <phoneticPr fontId="1" type="noConversion"/>
  </si>
  <si>
    <t>dead GUMA stump</t>
    <phoneticPr fontId="1" type="noConversion"/>
  </si>
  <si>
    <t>dead MOCI stump</t>
    <phoneticPr fontId="1" type="noConversion"/>
  </si>
  <si>
    <t>Nephrolepis</t>
    <phoneticPr fontId="1" type="noConversion"/>
  </si>
  <si>
    <t>PSMA</t>
    <phoneticPr fontId="1" type="noConversion"/>
  </si>
  <si>
    <t>PSMA</t>
    <phoneticPr fontId="1" type="noConversion"/>
  </si>
  <si>
    <t>EUPA</t>
    <phoneticPr fontId="1" type="noConversion"/>
  </si>
  <si>
    <t>EUPA</t>
    <phoneticPr fontId="1" type="noConversion"/>
  </si>
  <si>
    <t>EURE</t>
    <phoneticPr fontId="1" type="noConversion"/>
  </si>
  <si>
    <t>Jasminum</t>
    <phoneticPr fontId="1" type="noConversion"/>
  </si>
  <si>
    <t>Jasminum</t>
    <phoneticPr fontId="1" type="noConversion"/>
  </si>
  <si>
    <t>PAFO</t>
    <phoneticPr fontId="1" type="noConversion"/>
  </si>
  <si>
    <t>Jasminum</t>
    <phoneticPr fontId="1" type="noConversion"/>
  </si>
  <si>
    <t>seedling</t>
    <phoneticPr fontId="1" type="noConversion"/>
  </si>
  <si>
    <t>dead GUMA? stump</t>
    <phoneticPr fontId="1" type="noConversion"/>
  </si>
  <si>
    <t>dead GUMA? Trunk</t>
    <phoneticPr fontId="1" type="noConversion"/>
  </si>
  <si>
    <t>dead PADU</t>
    <phoneticPr fontId="1" type="noConversion"/>
  </si>
  <si>
    <t>small dead stump</t>
    <phoneticPr fontId="1" type="noConversion"/>
  </si>
  <si>
    <t>big dead stump</t>
    <phoneticPr fontId="1" type="noConversion"/>
  </si>
  <si>
    <t>Nephrolepis mass</t>
    <phoneticPr fontId="1" type="noConversion"/>
  </si>
  <si>
    <t>GUMA?</t>
    <phoneticPr fontId="1" type="noConversion"/>
  </si>
  <si>
    <t>AGMA</t>
    <phoneticPr fontId="1" type="noConversion"/>
  </si>
  <si>
    <t>AGMA</t>
    <phoneticPr fontId="1" type="noConversion"/>
  </si>
  <si>
    <t>ARMA</t>
    <phoneticPr fontId="1" type="noConversion"/>
  </si>
  <si>
    <t>GUMA</t>
    <phoneticPr fontId="1" type="noConversion"/>
  </si>
  <si>
    <t>BAAS</t>
    <phoneticPr fontId="1" type="noConversion"/>
  </si>
  <si>
    <t>EUPA</t>
    <phoneticPr fontId="1" type="noConversion"/>
  </si>
  <si>
    <t>Discocalyx</t>
    <phoneticPr fontId="1" type="noConversion"/>
  </si>
  <si>
    <t>Discocalyx</t>
    <phoneticPr fontId="1" type="noConversion"/>
  </si>
  <si>
    <t>FIPR?</t>
    <phoneticPr fontId="1" type="noConversion"/>
  </si>
  <si>
    <t>FITI</t>
    <phoneticPr fontId="1" type="noConversion"/>
  </si>
  <si>
    <t>PATE</t>
    <phoneticPr fontId="1" type="noConversion"/>
  </si>
  <si>
    <t>FIPR</t>
    <phoneticPr fontId="1" type="noConversion"/>
  </si>
  <si>
    <t>INBI</t>
    <phoneticPr fontId="1" type="noConversion"/>
  </si>
  <si>
    <t>MEMU</t>
    <phoneticPr fontId="1" type="noConversion"/>
  </si>
  <si>
    <t>Momordica</t>
    <phoneticPr fontId="1" type="noConversion"/>
  </si>
  <si>
    <t>FLIN</t>
    <phoneticPr fontId="1" type="noConversion"/>
  </si>
  <si>
    <t>CHOD</t>
    <phoneticPr fontId="1" type="noConversion"/>
  </si>
  <si>
    <t>dead MOCI</t>
    <phoneticPr fontId="1" type="noConversion"/>
  </si>
  <si>
    <t>dead stump</t>
    <phoneticPr fontId="1" type="noConversion"/>
  </si>
  <si>
    <t>AICO</t>
    <phoneticPr fontId="1" type="noConversion"/>
  </si>
  <si>
    <t>PATE</t>
    <phoneticPr fontId="1" type="noConversion"/>
  </si>
  <si>
    <t>MOCI</t>
    <phoneticPr fontId="1" type="noConversion"/>
  </si>
  <si>
    <t>AICO</t>
    <phoneticPr fontId="1" type="noConversion"/>
  </si>
  <si>
    <t>MATH</t>
    <phoneticPr fontId="1" type="noConversion"/>
  </si>
  <si>
    <t>PATE</t>
    <phoneticPr fontId="1" type="noConversion"/>
  </si>
  <si>
    <t>dead big trunk</t>
    <phoneticPr fontId="1" type="noConversion"/>
  </si>
  <si>
    <t>AGMA</t>
    <phoneticPr fontId="1" type="noConversion"/>
  </si>
  <si>
    <t>MOCI</t>
    <phoneticPr fontId="1" type="noConversion"/>
  </si>
  <si>
    <t>PADU</t>
    <phoneticPr fontId="1" type="noConversion"/>
  </si>
  <si>
    <t>PSMA/EURE?</t>
    <phoneticPr fontId="1" type="noConversion"/>
  </si>
  <si>
    <t>TRTR?</t>
    <phoneticPr fontId="1" type="noConversion"/>
  </si>
  <si>
    <t>NEOP?</t>
    <phoneticPr fontId="1" type="noConversion"/>
  </si>
  <si>
    <t>CYMI</t>
    <phoneticPr fontId="1" type="noConversion"/>
  </si>
  <si>
    <t>PROB?</t>
    <phoneticPr fontId="1" type="noConversion"/>
  </si>
  <si>
    <t>Trisiropsis</t>
    <phoneticPr fontId="1" type="noConversion"/>
  </si>
  <si>
    <t>vine3?</t>
    <phoneticPr fontId="1" type="noConversion"/>
  </si>
  <si>
    <t>???</t>
    <phoneticPr fontId="1" type="noConversion"/>
  </si>
  <si>
    <t>CHOD?</t>
    <phoneticPr fontId="1" type="noConversion"/>
  </si>
  <si>
    <t>Nepholepis</t>
    <phoneticPr fontId="1" type="noConversion"/>
  </si>
  <si>
    <t>PIGU</t>
    <phoneticPr fontId="1" type="noConversion"/>
  </si>
  <si>
    <t>AGMA</t>
    <phoneticPr fontId="1" type="noConversion"/>
  </si>
  <si>
    <t>TRTR</t>
    <phoneticPr fontId="1" type="noConversion"/>
  </si>
  <si>
    <t>HITI</t>
    <phoneticPr fontId="1" type="noConversion"/>
  </si>
  <si>
    <t>Momordica</t>
    <phoneticPr fontId="1" type="noConversion"/>
  </si>
  <si>
    <t>sp.5</t>
    <phoneticPr fontId="1" type="noConversion"/>
  </si>
  <si>
    <t>sp.5</t>
    <phoneticPr fontId="1" type="noConversion"/>
  </si>
  <si>
    <t>sp.5</t>
    <phoneticPr fontId="1" type="noConversion"/>
  </si>
  <si>
    <t>unknown</t>
    <phoneticPr fontId="1" type="noConversion"/>
  </si>
  <si>
    <t>??</t>
    <phoneticPr fontId="1" type="noConversion"/>
  </si>
  <si>
    <t>Seedling?</t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</si>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</sst>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Non-native seedling abundance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10356308201201"/>
                  <c:y val="-0.17479217536832301"/>
                </c:manualLayout>
              </c:layout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SUMS'!$I$2:$I$15</c:f>
              <c:numCache>
                <c:formatCode>General</c:formatCode>
                <c:ptCount val="14"/>
                <c:pt idx="0">
                  <c:v>24</c:v>
                </c:pt>
                <c:pt idx="1">
                  <c:v>8</c:v>
                </c:pt>
                <c:pt idx="2">
                  <c:v>14</c:v>
                </c:pt>
                <c:pt idx="3">
                  <c:v>97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>27</c:v>
                </c:pt>
                <c:pt idx="8">
                  <c:v>43</c:v>
                </c:pt>
                <c:pt idx="9">
                  <c:v>10</c:v>
                </c:pt>
                <c:pt idx="10">
                  <c:v>25</c:v>
                </c:pt>
                <c:pt idx="11">
                  <c:v>42</c:v>
                </c:pt>
                <c:pt idx="12">
                  <c:v>211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3-48D9-B7CA-463565D327C8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800000"/>
                </a:solidFill>
              </a:ln>
            </c:spPr>
            <c:trendlineType val="log"/>
            <c:dispRSqr val="1"/>
            <c:dispEq val="0"/>
            <c:trendlineLbl>
              <c:layout>
                <c:manualLayout>
                  <c:x val="-3.07410203861504E-4"/>
                  <c:y val="-5.9623034925512297E-2"/>
                </c:manualLayout>
              </c:layout>
              <c:numFmt formatCode="General" sourceLinked="0"/>
            </c:trendlineLbl>
          </c:trendline>
          <c:xVal>
            <c:numRef>
              <c:f>'2011 SUMS'!$F$16:$F$22</c:f>
              <c:numCache>
                <c:formatCode>General</c:formatCode>
                <c:ptCount val="7"/>
                <c:pt idx="0">
                  <c:v>4.9230769230769234</c:v>
                </c:pt>
                <c:pt idx="1">
                  <c:v>0.18975332068311196</c:v>
                </c:pt>
                <c:pt idx="2">
                  <c:v>4.2492917847025495</c:v>
                </c:pt>
                <c:pt idx="3">
                  <c:v>1.3605442176870748</c:v>
                </c:pt>
                <c:pt idx="4">
                  <c:v>5.7291666666666661</c:v>
                </c:pt>
                <c:pt idx="5">
                  <c:v>1E-4</c:v>
                </c:pt>
                <c:pt idx="6">
                  <c:v>0.71942446043165476</c:v>
                </c:pt>
              </c:numCache>
            </c:numRef>
          </c:xVal>
          <c:yVal>
            <c:numRef>
              <c:f>'2011 SUMS'!$I$16:$I$22</c:f>
              <c:numCache>
                <c:formatCode>General</c:formatCode>
                <c:ptCount val="7"/>
                <c:pt idx="0">
                  <c:v>327</c:v>
                </c:pt>
                <c:pt idx="1">
                  <c:v>5</c:v>
                </c:pt>
                <c:pt idx="2">
                  <c:v>67</c:v>
                </c:pt>
                <c:pt idx="3">
                  <c:v>5</c:v>
                </c:pt>
                <c:pt idx="4">
                  <c:v>33</c:v>
                </c:pt>
                <c:pt idx="5">
                  <c:v>33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73-48D9-B7CA-463565D3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18720"/>
        <c:axId val="130119296"/>
      </c:scatterChart>
      <c:valAx>
        <c:axId val="1301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Deer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19296"/>
        <c:crosses val="autoZero"/>
        <c:crossBetween val="midCat"/>
      </c:valAx>
      <c:valAx>
        <c:axId val="13011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Non-native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18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71070340176001"/>
          <c:y val="0.43044724409448798"/>
          <c:w val="0.15150147734480099"/>
          <c:h val="8.7772178477690296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Deer abundance and epiphytes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6.4142168796064696E-3"/>
                  <c:y val="-0.16352234747635"/>
                </c:manualLayout>
              </c:layout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SUMS'!$P$2:$P$15</c:f>
              <c:numCache>
                <c:formatCode>General</c:formatCode>
                <c:ptCount val="14"/>
                <c:pt idx="0">
                  <c:v>4.3956044E-2</c:v>
                </c:pt>
                <c:pt idx="1">
                  <c:v>0.144144144</c:v>
                </c:pt>
                <c:pt idx="2">
                  <c:v>5.6603774000000003E-2</c:v>
                </c:pt>
                <c:pt idx="3">
                  <c:v>0.22489959800000001</c:v>
                </c:pt>
                <c:pt idx="4">
                  <c:v>9.0909090999999997E-2</c:v>
                </c:pt>
                <c:pt idx="5">
                  <c:v>9.7402596999999994E-2</c:v>
                </c:pt>
                <c:pt idx="6">
                  <c:v>1.6666667E-2</c:v>
                </c:pt>
                <c:pt idx="7">
                  <c:v>9.4117646999999999E-2</c:v>
                </c:pt>
                <c:pt idx="8">
                  <c:v>3.4090909000000003E-2</c:v>
                </c:pt>
                <c:pt idx="9">
                  <c:v>1.4218009E-2</c:v>
                </c:pt>
                <c:pt idx="10">
                  <c:v>9.9378882000000002E-2</c:v>
                </c:pt>
                <c:pt idx="11">
                  <c:v>0.171717172</c:v>
                </c:pt>
                <c:pt idx="12">
                  <c:v>0.222222222</c:v>
                </c:pt>
                <c:pt idx="13">
                  <c:v>8.2568806999999994E-2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C-43CB-8E77-D044E50BE43D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800000"/>
                </a:solidFill>
              </a:ln>
            </c:spPr>
            <c:trendlineType val="log"/>
            <c:dispRSqr val="1"/>
            <c:dispEq val="0"/>
            <c:trendlineLbl>
              <c:layout>
                <c:manualLayout>
                  <c:x val="5.7675402514984098E-2"/>
                  <c:y val="-0.10357106440831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'2011 SUMS'!$F$16:$F$22</c:f>
              <c:numCache>
                <c:formatCode>General</c:formatCode>
                <c:ptCount val="7"/>
                <c:pt idx="0">
                  <c:v>4.9230769230769234</c:v>
                </c:pt>
                <c:pt idx="1">
                  <c:v>0.18975332068311196</c:v>
                </c:pt>
                <c:pt idx="2">
                  <c:v>4.2492917847025495</c:v>
                </c:pt>
                <c:pt idx="3">
                  <c:v>1.3605442176870748</c:v>
                </c:pt>
                <c:pt idx="4">
                  <c:v>5.7291666666666661</c:v>
                </c:pt>
                <c:pt idx="5">
                  <c:v>1E-4</c:v>
                </c:pt>
                <c:pt idx="6">
                  <c:v>0.71942446043165476</c:v>
                </c:pt>
              </c:numCache>
            </c:numRef>
          </c:xVal>
          <c:yVal>
            <c:numRef>
              <c:f>'2011 SUMS'!$P$16:$P$22</c:f>
              <c:numCache>
                <c:formatCode>General</c:formatCode>
                <c:ptCount val="7"/>
                <c:pt idx="0">
                  <c:v>0.13440860199999999</c:v>
                </c:pt>
                <c:pt idx="1">
                  <c:v>0</c:v>
                </c:pt>
                <c:pt idx="2">
                  <c:v>5.2980131999999999E-2</c:v>
                </c:pt>
                <c:pt idx="3">
                  <c:v>6.0606061000000003E-2</c:v>
                </c:pt>
                <c:pt idx="4">
                  <c:v>4.2253521000000002E-2</c:v>
                </c:pt>
                <c:pt idx="5">
                  <c:v>0.115942029</c:v>
                </c:pt>
                <c:pt idx="6">
                  <c:v>0.113821138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C-43CB-8E77-D044E50B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4720"/>
        <c:axId val="169175296"/>
      </c:scatterChart>
      <c:valAx>
        <c:axId val="1691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deer pellet groups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75296"/>
        <c:crosses val="autoZero"/>
        <c:crossBetween val="midCat"/>
      </c:valAx>
      <c:valAx>
        <c:axId val="169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adult plants with epiphytes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74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78411094135595"/>
          <c:y val="0.36990709794369198"/>
          <c:w val="0.164422712086362"/>
          <c:h val="0.141480768141391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Deer</a:t>
            </a:r>
            <a:r>
              <a:rPr lang="en-US" baseline="0"/>
              <a:t> and s</a:t>
            </a:r>
            <a:r>
              <a:rPr lang="en-US"/>
              <a:t>eedling abundance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40754195913401"/>
          <c:y val="0.209823241922346"/>
          <c:w val="0.66771719297092003"/>
          <c:h val="0.58577735541678"/>
        </c:manualLayout>
      </c:layout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marker>
            <c:symbol val="diamond"/>
            <c:size val="6"/>
          </c:marker>
          <c:trendline>
            <c:trendlineType val="log"/>
            <c:dispRSqr val="1"/>
            <c:dispEq val="1"/>
            <c:trendlineLbl>
              <c:layout>
                <c:manualLayout>
                  <c:x val="-4.4741096104708699E-4"/>
                  <c:y val="-0.180607463679716"/>
                </c:manualLayout>
              </c:layout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SUMS'!$G$2:$G$15</c:f>
              <c:numCache>
                <c:formatCode>General</c:formatCode>
                <c:ptCount val="14"/>
                <c:pt idx="0">
                  <c:v>114</c:v>
                </c:pt>
                <c:pt idx="1">
                  <c:v>303</c:v>
                </c:pt>
                <c:pt idx="2">
                  <c:v>618</c:v>
                </c:pt>
                <c:pt idx="3">
                  <c:v>1028</c:v>
                </c:pt>
                <c:pt idx="4">
                  <c:v>145</c:v>
                </c:pt>
                <c:pt idx="5">
                  <c:v>526</c:v>
                </c:pt>
                <c:pt idx="6">
                  <c:v>58</c:v>
                </c:pt>
                <c:pt idx="7">
                  <c:v>833</c:v>
                </c:pt>
                <c:pt idx="8">
                  <c:v>185</c:v>
                </c:pt>
                <c:pt idx="9">
                  <c:v>330</c:v>
                </c:pt>
                <c:pt idx="10">
                  <c:v>207</c:v>
                </c:pt>
                <c:pt idx="11">
                  <c:v>149</c:v>
                </c:pt>
                <c:pt idx="12">
                  <c:v>1116</c:v>
                </c:pt>
                <c:pt idx="1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B-4CB6-95A6-9600C6F23900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800000"/>
                </a:solidFill>
              </a:ln>
            </c:spPr>
            <c:trendlineType val="log"/>
            <c:dispRSqr val="1"/>
            <c:dispEq val="0"/>
            <c:trendlineLbl>
              <c:layout>
                <c:manualLayout>
                  <c:x val="7.84955534002926E-2"/>
                  <c:y val="-7.411132229161010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'2011 SUMS'!$F$16:$F$22</c:f>
              <c:numCache>
                <c:formatCode>General</c:formatCode>
                <c:ptCount val="7"/>
                <c:pt idx="0">
                  <c:v>4.9230769230769234</c:v>
                </c:pt>
                <c:pt idx="1">
                  <c:v>0.18975332068311196</c:v>
                </c:pt>
                <c:pt idx="2">
                  <c:v>4.2492917847025495</c:v>
                </c:pt>
                <c:pt idx="3">
                  <c:v>1.3605442176870748</c:v>
                </c:pt>
                <c:pt idx="4">
                  <c:v>5.7291666666666661</c:v>
                </c:pt>
                <c:pt idx="5">
                  <c:v>1E-4</c:v>
                </c:pt>
                <c:pt idx="6">
                  <c:v>0.71942446043165476</c:v>
                </c:pt>
              </c:numCache>
            </c:numRef>
          </c:xVal>
          <c:yVal>
            <c:numRef>
              <c:f>'2011 SUMS'!$G$16:$G$22</c:f>
              <c:numCache>
                <c:formatCode>General</c:formatCode>
                <c:ptCount val="7"/>
                <c:pt idx="0">
                  <c:v>467</c:v>
                </c:pt>
                <c:pt idx="1">
                  <c:v>28</c:v>
                </c:pt>
                <c:pt idx="2">
                  <c:v>94</c:v>
                </c:pt>
                <c:pt idx="3">
                  <c:v>207</c:v>
                </c:pt>
                <c:pt idx="4">
                  <c:v>205</c:v>
                </c:pt>
                <c:pt idx="5">
                  <c:v>160</c:v>
                </c:pt>
                <c:pt idx="6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B-4CB6-95A6-9600C6F23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7024"/>
        <c:axId val="169177600"/>
      </c:scatterChart>
      <c:valAx>
        <c:axId val="1691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Deer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77600"/>
        <c:crosses val="autoZero"/>
        <c:crossBetween val="midCat"/>
      </c:valAx>
      <c:valAx>
        <c:axId val="16917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7702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0978235497180795"/>
          <c:y val="0.391724137931034"/>
          <c:w val="0.16099008761691799"/>
          <c:h val="9.0512897094759695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Pig and native seedling abundance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2782935715125201E-2"/>
                  <c:y val="-0.39357920777144201"/>
                </c:manualLayout>
              </c:layout>
              <c:numFmt formatCode="General" sourceLinked="0"/>
            </c:trendlineLbl>
          </c:trendline>
          <c:xVal>
            <c:numRef>
              <c:f>('2011 SUMS'!$C$2:$C$8,'2011 SUMS'!$C$10:$C$15)</c:f>
              <c:numCache>
                <c:formatCode>General</c:formatCode>
                <c:ptCount val="13"/>
                <c:pt idx="0">
                  <c:v>0.33333333333333337</c:v>
                </c:pt>
                <c:pt idx="1">
                  <c:v>0.44247787610619471</c:v>
                </c:pt>
                <c:pt idx="2">
                  <c:v>0.25641025641025639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0.71174377224199281</c:v>
                </c:pt>
                <c:pt idx="7">
                  <c:v>1.3539651837524178</c:v>
                </c:pt>
                <c:pt idx="8">
                  <c:v>1.0351966873706004</c:v>
                </c:pt>
                <c:pt idx="9">
                  <c:v>0.44444444444444442</c:v>
                </c:pt>
                <c:pt idx="10">
                  <c:v>1.1086474501108647</c:v>
                </c:pt>
                <c:pt idx="11">
                  <c:v>0.2583979328165375</c:v>
                </c:pt>
                <c:pt idx="12">
                  <c:v>0.78740157480314954</c:v>
                </c:pt>
              </c:numCache>
            </c:numRef>
          </c:xVal>
          <c:yVal>
            <c:numRef>
              <c:f>('2011 SUMS'!$H$2:$H$8,'2011 SUMS'!$H$10:$H$15)</c:f>
              <c:numCache>
                <c:formatCode>General</c:formatCode>
                <c:ptCount val="13"/>
                <c:pt idx="0">
                  <c:v>88</c:v>
                </c:pt>
                <c:pt idx="1">
                  <c:v>287</c:v>
                </c:pt>
                <c:pt idx="2">
                  <c:v>603</c:v>
                </c:pt>
                <c:pt idx="3">
                  <c:v>931</c:v>
                </c:pt>
                <c:pt idx="4">
                  <c:v>121</c:v>
                </c:pt>
                <c:pt idx="5">
                  <c:v>507</c:v>
                </c:pt>
                <c:pt idx="6">
                  <c:v>46</c:v>
                </c:pt>
                <c:pt idx="7">
                  <c:v>142</c:v>
                </c:pt>
                <c:pt idx="8">
                  <c:v>320</c:v>
                </c:pt>
                <c:pt idx="9">
                  <c:v>180</c:v>
                </c:pt>
                <c:pt idx="10">
                  <c:v>106</c:v>
                </c:pt>
                <c:pt idx="11">
                  <c:v>901</c:v>
                </c:pt>
                <c:pt idx="12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9-48F5-B972-9FF6296E3BE9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trendlineType val="linear"/>
            <c:dispRSqr val="1"/>
            <c:dispEq val="0"/>
            <c:trendlineLbl>
              <c:layout>
                <c:manualLayout>
                  <c:x val="1.65874788039555E-3"/>
                  <c:y val="-9.089721543427760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'2011 SUMS'!$C$16:$C$22</c:f>
              <c:numCache>
                <c:formatCode>General</c:formatCode>
                <c:ptCount val="7"/>
                <c:pt idx="0">
                  <c:v>1E-4</c:v>
                </c:pt>
                <c:pt idx="1">
                  <c:v>0.18975332068311196</c:v>
                </c:pt>
                <c:pt idx="2">
                  <c:v>1.1331444759206799</c:v>
                </c:pt>
                <c:pt idx="3">
                  <c:v>0.3401360544217687</c:v>
                </c:pt>
                <c:pt idx="4">
                  <c:v>2.083333333333333</c:v>
                </c:pt>
                <c:pt idx="5">
                  <c:v>1E-4</c:v>
                </c:pt>
                <c:pt idx="6">
                  <c:v>0.23980815347721821</c:v>
                </c:pt>
              </c:numCache>
            </c:numRef>
          </c:xVal>
          <c:yVal>
            <c:numRef>
              <c:f>'2011 SUMS'!$H$16:$H$22</c:f>
              <c:numCache>
                <c:formatCode>General</c:formatCode>
                <c:ptCount val="7"/>
                <c:pt idx="0">
                  <c:v>90</c:v>
                </c:pt>
                <c:pt idx="1">
                  <c:v>17</c:v>
                </c:pt>
                <c:pt idx="2">
                  <c:v>27</c:v>
                </c:pt>
                <c:pt idx="3">
                  <c:v>61</c:v>
                </c:pt>
                <c:pt idx="4">
                  <c:v>55</c:v>
                </c:pt>
                <c:pt idx="5">
                  <c:v>113</c:v>
                </c:pt>
                <c:pt idx="6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9-48F5-B972-9FF6296E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328"/>
        <c:axId val="169179904"/>
      </c:scatterChart>
      <c:valAx>
        <c:axId val="1691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Pig scats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79904"/>
        <c:crosses val="autoZero"/>
        <c:crossBetween val="midCat"/>
      </c:valAx>
      <c:valAx>
        <c:axId val="16917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Native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79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09561304836896"/>
          <c:y val="0.45469574923824202"/>
          <c:w val="0.18211120997935001"/>
          <c:h val="0.112064138534407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Deer and native seedling abundance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26069774986"/>
          <c:y val="0.13950177935943101"/>
          <c:w val="0.71692235099825996"/>
          <c:h val="0.70649171967383095"/>
        </c:manualLayout>
      </c:layout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1.02867875460522E-2"/>
                  <c:y val="-0.208139696823611"/>
                </c:manualLayout>
              </c:layout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SUMS'!$H$2:$H$15</c:f>
              <c:numCache>
                <c:formatCode>General</c:formatCode>
                <c:ptCount val="14"/>
                <c:pt idx="0">
                  <c:v>88</c:v>
                </c:pt>
                <c:pt idx="1">
                  <c:v>287</c:v>
                </c:pt>
                <c:pt idx="2">
                  <c:v>603</c:v>
                </c:pt>
                <c:pt idx="3">
                  <c:v>931</c:v>
                </c:pt>
                <c:pt idx="4">
                  <c:v>121</c:v>
                </c:pt>
                <c:pt idx="5">
                  <c:v>507</c:v>
                </c:pt>
                <c:pt idx="6">
                  <c:v>46</c:v>
                </c:pt>
                <c:pt idx="7">
                  <c:v>779</c:v>
                </c:pt>
                <c:pt idx="8">
                  <c:v>142</c:v>
                </c:pt>
                <c:pt idx="9">
                  <c:v>320</c:v>
                </c:pt>
                <c:pt idx="10">
                  <c:v>180</c:v>
                </c:pt>
                <c:pt idx="11">
                  <c:v>106</c:v>
                </c:pt>
                <c:pt idx="12">
                  <c:v>901</c:v>
                </c:pt>
                <c:pt idx="1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C-4283-8C5C-C35E9A28C3D2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800000"/>
                </a:solidFill>
              </a:ln>
            </c:spPr>
            <c:trendlineType val="log"/>
            <c:dispRSqr val="1"/>
            <c:dispEq val="0"/>
            <c:trendlineLbl>
              <c:layout>
                <c:manualLayout>
                  <c:x val="4.1163442532646401E-2"/>
                  <c:y val="-0.228358121901429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'2011 SUMS'!$F$16:$F$22</c:f>
              <c:numCache>
                <c:formatCode>General</c:formatCode>
                <c:ptCount val="7"/>
                <c:pt idx="0">
                  <c:v>4.9230769230769234</c:v>
                </c:pt>
                <c:pt idx="1">
                  <c:v>0.18975332068311196</c:v>
                </c:pt>
                <c:pt idx="2">
                  <c:v>4.2492917847025495</c:v>
                </c:pt>
                <c:pt idx="3">
                  <c:v>1.3605442176870748</c:v>
                </c:pt>
                <c:pt idx="4">
                  <c:v>5.7291666666666661</c:v>
                </c:pt>
                <c:pt idx="5">
                  <c:v>1E-4</c:v>
                </c:pt>
                <c:pt idx="6">
                  <c:v>0.71942446043165476</c:v>
                </c:pt>
              </c:numCache>
            </c:numRef>
          </c:xVal>
          <c:yVal>
            <c:numRef>
              <c:f>'2011 SUMS'!$H$16:$H$22</c:f>
              <c:numCache>
                <c:formatCode>General</c:formatCode>
                <c:ptCount val="7"/>
                <c:pt idx="0">
                  <c:v>90</c:v>
                </c:pt>
                <c:pt idx="1">
                  <c:v>17</c:v>
                </c:pt>
                <c:pt idx="2">
                  <c:v>27</c:v>
                </c:pt>
                <c:pt idx="3">
                  <c:v>61</c:v>
                </c:pt>
                <c:pt idx="4">
                  <c:v>55</c:v>
                </c:pt>
                <c:pt idx="5">
                  <c:v>113</c:v>
                </c:pt>
                <c:pt idx="6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C-4283-8C5C-C35E9A28C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3904"/>
        <c:axId val="169444480"/>
      </c:scatterChart>
      <c:valAx>
        <c:axId val="16944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Deer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44480"/>
        <c:crosses val="autoZero"/>
        <c:crossBetween val="midCat"/>
      </c:valAx>
      <c:valAx>
        <c:axId val="16944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Native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4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41732283464598"/>
          <c:y val="0.429027800096416"/>
          <c:w val="0.15270148904654199"/>
          <c:h val="0.10039706335640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SUMS'!$Q$2:$Q$15</c:f>
              <c:numCache>
                <c:formatCode>General</c:formatCode>
                <c:ptCount val="14"/>
                <c:pt idx="0">
                  <c:v>2.4562598623504845</c:v>
                </c:pt>
                <c:pt idx="1">
                  <c:v>2.4872048830840314</c:v>
                </c:pt>
                <c:pt idx="2">
                  <c:v>1.3878015345745094</c:v>
                </c:pt>
                <c:pt idx="3">
                  <c:v>1.5011991242640117</c:v>
                </c:pt>
                <c:pt idx="4">
                  <c:v>1.7625169864050136</c:v>
                </c:pt>
                <c:pt idx="5">
                  <c:v>2.124259415561939</c:v>
                </c:pt>
                <c:pt idx="6">
                  <c:v>1.8594788083619145</c:v>
                </c:pt>
                <c:pt idx="7">
                  <c:v>1.4612427302033655</c:v>
                </c:pt>
                <c:pt idx="8">
                  <c:v>2.3592178140514797</c:v>
                </c:pt>
                <c:pt idx="9">
                  <c:v>1.6828864813698203</c:v>
                </c:pt>
                <c:pt idx="10">
                  <c:v>2.315807769002868</c:v>
                </c:pt>
                <c:pt idx="11">
                  <c:v>2.4106364686194302</c:v>
                </c:pt>
                <c:pt idx="12">
                  <c:v>1.6081401468470673</c:v>
                </c:pt>
                <c:pt idx="13">
                  <c:v>0.91900531167068888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4-4D92-BF98-D1B78AB7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6208"/>
        <c:axId val="169446784"/>
      </c:scatterChart>
      <c:valAx>
        <c:axId val="1694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446784"/>
        <c:crosses val="autoZero"/>
        <c:crossBetween val="midCat"/>
      </c:valAx>
      <c:valAx>
        <c:axId val="169446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44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63918051910106E-2"/>
          <c:y val="3.8194444444444399E-2"/>
          <c:w val="0.69946212452610101"/>
          <c:h val="0.90625"/>
        </c:manualLayout>
      </c:layout>
      <c:scatterChart>
        <c:scatterStyle val="lineMarker"/>
        <c:varyColors val="0"/>
        <c:ser>
          <c:idx val="0"/>
          <c:order val="0"/>
          <c:tx>
            <c:v>native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27950422863808699"/>
                  <c:y val="-0.48590332458442698"/>
                </c:manualLayout>
              </c:layout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SUMS'!$H$2:$H$15</c:f>
              <c:numCache>
                <c:formatCode>General</c:formatCode>
                <c:ptCount val="14"/>
                <c:pt idx="0">
                  <c:v>88</c:v>
                </c:pt>
                <c:pt idx="1">
                  <c:v>287</c:v>
                </c:pt>
                <c:pt idx="2">
                  <c:v>603</c:v>
                </c:pt>
                <c:pt idx="3">
                  <c:v>931</c:v>
                </c:pt>
                <c:pt idx="4">
                  <c:v>121</c:v>
                </c:pt>
                <c:pt idx="5">
                  <c:v>507</c:v>
                </c:pt>
                <c:pt idx="6">
                  <c:v>46</c:v>
                </c:pt>
                <c:pt idx="7">
                  <c:v>779</c:v>
                </c:pt>
                <c:pt idx="8">
                  <c:v>142</c:v>
                </c:pt>
                <c:pt idx="9">
                  <c:v>320</c:v>
                </c:pt>
                <c:pt idx="10">
                  <c:v>180</c:v>
                </c:pt>
                <c:pt idx="11">
                  <c:v>106</c:v>
                </c:pt>
                <c:pt idx="12">
                  <c:v>901</c:v>
                </c:pt>
                <c:pt idx="1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9-413A-A89C-4662D1BE415E}"/>
            </c:ext>
          </c:extLst>
        </c:ser>
        <c:ser>
          <c:idx val="1"/>
          <c:order val="1"/>
          <c:tx>
            <c:v>exotic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7.8417541557305303E-3"/>
                  <c:y val="-0.20628144138232701"/>
                </c:manualLayout>
              </c:layout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SUMS'!$I$2:$I$15</c:f>
              <c:numCache>
                <c:formatCode>General</c:formatCode>
                <c:ptCount val="14"/>
                <c:pt idx="0">
                  <c:v>24</c:v>
                </c:pt>
                <c:pt idx="1">
                  <c:v>8</c:v>
                </c:pt>
                <c:pt idx="2">
                  <c:v>14</c:v>
                </c:pt>
                <c:pt idx="3">
                  <c:v>97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>27</c:v>
                </c:pt>
                <c:pt idx="8">
                  <c:v>43</c:v>
                </c:pt>
                <c:pt idx="9">
                  <c:v>10</c:v>
                </c:pt>
                <c:pt idx="10">
                  <c:v>25</c:v>
                </c:pt>
                <c:pt idx="11">
                  <c:v>42</c:v>
                </c:pt>
                <c:pt idx="12">
                  <c:v>211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9-413A-A89C-4662D1BE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8512"/>
        <c:axId val="169449088"/>
      </c:scatterChart>
      <c:valAx>
        <c:axId val="1694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449088"/>
        <c:crosses val="autoZero"/>
        <c:crossBetween val="midCat"/>
      </c:valAx>
      <c:valAx>
        <c:axId val="169449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448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605752405949305"/>
          <c:y val="0.37442421259842501"/>
          <c:w val="0.180053587051619"/>
          <c:h val="0.10184601924759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Deer and nonnative sdl abundance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1.0505249343832001E-3"/>
                  <c:y val="-0.15150080198308499"/>
                </c:manualLayout>
              </c:layout>
              <c:numFmt formatCode="General" sourceLinked="0"/>
            </c:trendlineLbl>
          </c:trendline>
          <c:xVal>
            <c:numRef>
              <c:f>playing!$D$2:$D$15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5">
                  <c:v>0.44444444444444442</c:v>
                </c:pt>
                <c:pt idx="6">
                  <c:v>13.167259786476867</c:v>
                </c:pt>
                <c:pt idx="7">
                  <c:v>1.1904761904761905</c:v>
                </c:pt>
                <c:pt idx="8">
                  <c:v>4.6421663442940044</c:v>
                </c:pt>
                <c:pt idx="9">
                  <c:v>10.351966873706004</c:v>
                </c:pt>
                <c:pt idx="10">
                  <c:v>10.864745011086473</c:v>
                </c:pt>
                <c:pt idx="11">
                  <c:v>1.5555555555555556</c:v>
                </c:pt>
                <c:pt idx="12">
                  <c:v>1E-4</c:v>
                </c:pt>
                <c:pt idx="13">
                  <c:v>20.078740157480315</c:v>
                </c:pt>
              </c:numCache>
            </c:numRef>
          </c:xVal>
          <c:yVal>
            <c:numRef>
              <c:f>playing!$I$2:$I$15</c:f>
              <c:numCache>
                <c:formatCode>General</c:formatCode>
                <c:ptCount val="14"/>
                <c:pt idx="0">
                  <c:v>25</c:v>
                </c:pt>
                <c:pt idx="1">
                  <c:v>14</c:v>
                </c:pt>
                <c:pt idx="2">
                  <c:v>14</c:v>
                </c:pt>
                <c:pt idx="3">
                  <c:v>121</c:v>
                </c:pt>
                <c:pt idx="5">
                  <c:v>19</c:v>
                </c:pt>
                <c:pt idx="6">
                  <c:v>12</c:v>
                </c:pt>
                <c:pt idx="7">
                  <c:v>49</c:v>
                </c:pt>
                <c:pt idx="8">
                  <c:v>43</c:v>
                </c:pt>
                <c:pt idx="9">
                  <c:v>10</c:v>
                </c:pt>
                <c:pt idx="10">
                  <c:v>25</c:v>
                </c:pt>
                <c:pt idx="11">
                  <c:v>42</c:v>
                </c:pt>
                <c:pt idx="12">
                  <c:v>211</c:v>
                </c:pt>
                <c:pt idx="13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C-48FB-9CE5-1FE50826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0816"/>
        <c:axId val="170196992"/>
      </c:scatterChart>
      <c:valAx>
        <c:axId val="1694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196992"/>
        <c:crosses val="autoZero"/>
        <c:crossBetween val="midCat"/>
      </c:valAx>
      <c:valAx>
        <c:axId val="17019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45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Both islands deer and sdls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-1.68678915135608E-3"/>
                  <c:y val="-0.200740676646188"/>
                </c:manualLayout>
              </c:layout>
              <c:numFmt formatCode="General" sourceLinked="0"/>
            </c:trendlineLbl>
          </c:trendline>
          <c:xVal>
            <c:numRef>
              <c:f>(playing!$D$2:$D$15,playing!$D$16:$D$22)</c:f>
              <c:numCache>
                <c:formatCode>General</c:formatCode>
                <c:ptCount val="21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5">
                  <c:v>0.44444444444444442</c:v>
                </c:pt>
                <c:pt idx="6">
                  <c:v>13.167259786476867</c:v>
                </c:pt>
                <c:pt idx="7">
                  <c:v>1.1904761904761905</c:v>
                </c:pt>
                <c:pt idx="8">
                  <c:v>4.6421663442940044</c:v>
                </c:pt>
                <c:pt idx="9">
                  <c:v>10.351966873706004</c:v>
                </c:pt>
                <c:pt idx="10">
                  <c:v>10.864745011086473</c:v>
                </c:pt>
                <c:pt idx="11">
                  <c:v>1.5555555555555556</c:v>
                </c:pt>
                <c:pt idx="12">
                  <c:v>1E-4</c:v>
                </c:pt>
                <c:pt idx="13">
                  <c:v>20.078740157480315</c:v>
                </c:pt>
                <c:pt idx="14">
                  <c:v>4.9230769230769234</c:v>
                </c:pt>
                <c:pt idx="16">
                  <c:v>3.9660056657223794</c:v>
                </c:pt>
                <c:pt idx="17">
                  <c:v>1.3605442176870748</c:v>
                </c:pt>
                <c:pt idx="18">
                  <c:v>4.4270833333333339</c:v>
                </c:pt>
                <c:pt idx="19">
                  <c:v>1E-4</c:v>
                </c:pt>
                <c:pt idx="20">
                  <c:v>0.23980815347721821</c:v>
                </c:pt>
              </c:numCache>
            </c:numRef>
          </c:xVal>
          <c:yVal>
            <c:numRef>
              <c:f>(playing!$F$2:$F$15,playing!$F$16:$F$22)</c:f>
              <c:numCache>
                <c:formatCode>General</c:formatCode>
                <c:ptCount val="21"/>
                <c:pt idx="0">
                  <c:v>114</c:v>
                </c:pt>
                <c:pt idx="1">
                  <c:v>303</c:v>
                </c:pt>
                <c:pt idx="2">
                  <c:v>618</c:v>
                </c:pt>
                <c:pt idx="3">
                  <c:v>1028</c:v>
                </c:pt>
                <c:pt idx="5">
                  <c:v>526</c:v>
                </c:pt>
                <c:pt idx="6">
                  <c:v>58</c:v>
                </c:pt>
                <c:pt idx="7">
                  <c:v>833</c:v>
                </c:pt>
                <c:pt idx="8">
                  <c:v>185</c:v>
                </c:pt>
                <c:pt idx="9">
                  <c:v>330</c:v>
                </c:pt>
                <c:pt idx="10">
                  <c:v>207</c:v>
                </c:pt>
                <c:pt idx="11">
                  <c:v>149</c:v>
                </c:pt>
                <c:pt idx="12">
                  <c:v>1114</c:v>
                </c:pt>
                <c:pt idx="13">
                  <c:v>71</c:v>
                </c:pt>
                <c:pt idx="14">
                  <c:v>467</c:v>
                </c:pt>
                <c:pt idx="16">
                  <c:v>94</c:v>
                </c:pt>
                <c:pt idx="17">
                  <c:v>207</c:v>
                </c:pt>
                <c:pt idx="18">
                  <c:v>205</c:v>
                </c:pt>
                <c:pt idx="19">
                  <c:v>160</c:v>
                </c:pt>
                <c:pt idx="20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4EF-94CF-E85EB464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8720"/>
        <c:axId val="170199296"/>
      </c:scatterChart>
      <c:valAx>
        <c:axId val="1701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199296"/>
        <c:crosses val="autoZero"/>
        <c:crossBetween val="midCat"/>
      </c:valAx>
      <c:valAx>
        <c:axId val="17019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 Sdls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Deer and tot sdl abundance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1.1657523578783399E-2"/>
                  <c:y val="-0.144996562929634"/>
                </c:manualLayout>
              </c:layout>
              <c:numFmt formatCode="General" sourceLinked="0"/>
            </c:trendlineLbl>
          </c:trendline>
          <c:xVal>
            <c:numRef>
              <c:f>playing!$D$2:$D$15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5">
                  <c:v>0.44444444444444442</c:v>
                </c:pt>
                <c:pt idx="6">
                  <c:v>13.167259786476867</c:v>
                </c:pt>
                <c:pt idx="7">
                  <c:v>1.1904761904761905</c:v>
                </c:pt>
                <c:pt idx="8">
                  <c:v>4.6421663442940044</c:v>
                </c:pt>
                <c:pt idx="9">
                  <c:v>10.351966873706004</c:v>
                </c:pt>
                <c:pt idx="10">
                  <c:v>10.864745011086473</c:v>
                </c:pt>
                <c:pt idx="11">
                  <c:v>1.5555555555555556</c:v>
                </c:pt>
                <c:pt idx="12">
                  <c:v>1E-4</c:v>
                </c:pt>
                <c:pt idx="13">
                  <c:v>20.078740157480315</c:v>
                </c:pt>
              </c:numCache>
            </c:numRef>
          </c:xVal>
          <c:yVal>
            <c:numRef>
              <c:f>playing!$F$2:$F$15</c:f>
              <c:numCache>
                <c:formatCode>General</c:formatCode>
                <c:ptCount val="14"/>
                <c:pt idx="0">
                  <c:v>114</c:v>
                </c:pt>
                <c:pt idx="1">
                  <c:v>303</c:v>
                </c:pt>
                <c:pt idx="2">
                  <c:v>618</c:v>
                </c:pt>
                <c:pt idx="3">
                  <c:v>1028</c:v>
                </c:pt>
                <c:pt idx="5">
                  <c:v>526</c:v>
                </c:pt>
                <c:pt idx="6">
                  <c:v>58</c:v>
                </c:pt>
                <c:pt idx="7">
                  <c:v>833</c:v>
                </c:pt>
                <c:pt idx="8">
                  <c:v>185</c:v>
                </c:pt>
                <c:pt idx="9">
                  <c:v>330</c:v>
                </c:pt>
                <c:pt idx="10">
                  <c:v>207</c:v>
                </c:pt>
                <c:pt idx="11">
                  <c:v>149</c:v>
                </c:pt>
                <c:pt idx="12">
                  <c:v>1114</c:v>
                </c:pt>
                <c:pt idx="1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D-4CB4-B900-D86717FBDA03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x"/>
            <c:size val="7"/>
          </c:marker>
          <c:trendline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13070675780912"/>
                  <c:y val="-0.25182602174728203"/>
                </c:manualLayout>
              </c:layout>
              <c:numFmt formatCode="General" sourceLinked="0"/>
            </c:trendlineLbl>
          </c:trendline>
          <c:xVal>
            <c:numRef>
              <c:f>playing!$D$16:$D$22</c:f>
              <c:numCache>
                <c:formatCode>General</c:formatCode>
                <c:ptCount val="7"/>
                <c:pt idx="0">
                  <c:v>4.9230769230769234</c:v>
                </c:pt>
                <c:pt idx="2">
                  <c:v>3.9660056657223794</c:v>
                </c:pt>
                <c:pt idx="3">
                  <c:v>1.3605442176870748</c:v>
                </c:pt>
                <c:pt idx="4">
                  <c:v>4.4270833333333339</c:v>
                </c:pt>
                <c:pt idx="5">
                  <c:v>1E-4</c:v>
                </c:pt>
                <c:pt idx="6">
                  <c:v>0.23980815347721821</c:v>
                </c:pt>
              </c:numCache>
            </c:numRef>
          </c:xVal>
          <c:yVal>
            <c:numRef>
              <c:f>playing!$F$16:$F$22</c:f>
              <c:numCache>
                <c:formatCode>General</c:formatCode>
                <c:ptCount val="7"/>
                <c:pt idx="0">
                  <c:v>467</c:v>
                </c:pt>
                <c:pt idx="2">
                  <c:v>94</c:v>
                </c:pt>
                <c:pt idx="3">
                  <c:v>207</c:v>
                </c:pt>
                <c:pt idx="4">
                  <c:v>205</c:v>
                </c:pt>
                <c:pt idx="5">
                  <c:v>160</c:v>
                </c:pt>
                <c:pt idx="6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D-4CB4-B900-D86717FB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1024"/>
        <c:axId val="170201600"/>
      </c:scatterChart>
      <c:valAx>
        <c:axId val="1702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201600"/>
        <c:crosses val="autoZero"/>
        <c:crossBetween val="midCat"/>
      </c:valAx>
      <c:valAx>
        <c:axId val="17020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20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7331314354936"/>
          <c:y val="0.41719910011248601"/>
          <c:w val="0.16948187245825"/>
          <c:h val="0.112427196600424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(playing!$C$2:$C$8,playing!$C$10:$C$15)</c:f>
              <c:numCache>
                <c:formatCode>General</c:formatCode>
                <c:ptCount val="13"/>
                <c:pt idx="0">
                  <c:v>0.33333333333333337</c:v>
                </c:pt>
                <c:pt idx="1">
                  <c:v>0.44247787610619471</c:v>
                </c:pt>
                <c:pt idx="2">
                  <c:v>0.25641025641025639</c:v>
                </c:pt>
                <c:pt idx="3">
                  <c:v>1E-4</c:v>
                </c:pt>
                <c:pt idx="5">
                  <c:v>1E-4</c:v>
                </c:pt>
                <c:pt idx="6">
                  <c:v>0.35587188612099641</c:v>
                </c:pt>
                <c:pt idx="7">
                  <c:v>0.96711798839458418</c:v>
                </c:pt>
                <c:pt idx="8">
                  <c:v>0.82815734989648038</c:v>
                </c:pt>
                <c:pt idx="9">
                  <c:v>1.1086474501108647</c:v>
                </c:pt>
                <c:pt idx="10">
                  <c:v>0.44444444444444442</c:v>
                </c:pt>
                <c:pt idx="11">
                  <c:v>0.2583979328165375</c:v>
                </c:pt>
                <c:pt idx="12">
                  <c:v>0.78740157480314954</c:v>
                </c:pt>
              </c:numCache>
            </c:numRef>
          </c:xVal>
          <c:yVal>
            <c:numRef>
              <c:f>(playing!$H$2:$H$8,playing!$H$10:$H$15)</c:f>
              <c:numCache>
                <c:formatCode>General</c:formatCode>
                <c:ptCount val="13"/>
                <c:pt idx="0">
                  <c:v>87</c:v>
                </c:pt>
                <c:pt idx="1">
                  <c:v>281</c:v>
                </c:pt>
                <c:pt idx="2">
                  <c:v>603</c:v>
                </c:pt>
                <c:pt idx="3">
                  <c:v>907</c:v>
                </c:pt>
                <c:pt idx="5">
                  <c:v>507</c:v>
                </c:pt>
                <c:pt idx="6">
                  <c:v>46</c:v>
                </c:pt>
                <c:pt idx="7">
                  <c:v>142</c:v>
                </c:pt>
                <c:pt idx="8">
                  <c:v>320</c:v>
                </c:pt>
                <c:pt idx="9">
                  <c:v>180</c:v>
                </c:pt>
                <c:pt idx="10">
                  <c:v>106</c:v>
                </c:pt>
                <c:pt idx="11">
                  <c:v>903</c:v>
                </c:pt>
                <c:pt idx="12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6-4906-8A4F-26CD816A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3904"/>
        <c:axId val="170204480"/>
      </c:scatterChart>
      <c:valAx>
        <c:axId val="1702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204480"/>
        <c:crosses val="autoZero"/>
        <c:crossBetween val="midCat"/>
      </c:valAx>
      <c:valAx>
        <c:axId val="17020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20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Vine abundance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-9.2596348533356299E-2"/>
                  <c:y val="-0.127633390231815"/>
                </c:manualLayout>
              </c:layout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SUMS'!$L$2:$L$15</c:f>
              <c:numCache>
                <c:formatCode>General</c:formatCode>
                <c:ptCount val="14"/>
                <c:pt idx="0">
                  <c:v>23</c:v>
                </c:pt>
                <c:pt idx="1">
                  <c:v>126</c:v>
                </c:pt>
                <c:pt idx="2">
                  <c:v>68</c:v>
                </c:pt>
                <c:pt idx="3">
                  <c:v>296</c:v>
                </c:pt>
                <c:pt idx="4">
                  <c:v>17</c:v>
                </c:pt>
                <c:pt idx="5">
                  <c:v>109</c:v>
                </c:pt>
                <c:pt idx="6">
                  <c:v>9</c:v>
                </c:pt>
                <c:pt idx="7">
                  <c:v>183</c:v>
                </c:pt>
                <c:pt idx="8">
                  <c:v>29</c:v>
                </c:pt>
                <c:pt idx="9">
                  <c:v>9</c:v>
                </c:pt>
                <c:pt idx="10">
                  <c:v>28</c:v>
                </c:pt>
                <c:pt idx="11">
                  <c:v>83</c:v>
                </c:pt>
                <c:pt idx="12">
                  <c:v>250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D-4DDA-8192-EFE1C0CAEC4C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800000"/>
                </a:solidFill>
              </a:ln>
            </c:spPr>
            <c:trendlineType val="log"/>
            <c:dispRSqr val="1"/>
            <c:dispEq val="0"/>
            <c:trendlineLbl>
              <c:layout>
                <c:manualLayout>
                  <c:x val="0.118614346283638"/>
                  <c:y val="-7.322972303287260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'2011 SUMS'!$F$16:$F$22</c:f>
              <c:numCache>
                <c:formatCode>General</c:formatCode>
                <c:ptCount val="7"/>
                <c:pt idx="0">
                  <c:v>4.9230769230769234</c:v>
                </c:pt>
                <c:pt idx="1">
                  <c:v>0.18975332068311196</c:v>
                </c:pt>
                <c:pt idx="2">
                  <c:v>4.2492917847025495</c:v>
                </c:pt>
                <c:pt idx="3">
                  <c:v>1.3605442176870748</c:v>
                </c:pt>
                <c:pt idx="4">
                  <c:v>5.7291666666666661</c:v>
                </c:pt>
                <c:pt idx="5">
                  <c:v>1E-4</c:v>
                </c:pt>
                <c:pt idx="6">
                  <c:v>0.71942446043165476</c:v>
                </c:pt>
              </c:numCache>
            </c:numRef>
          </c:xVal>
          <c:yVal>
            <c:numRef>
              <c:f>'2011 SUMS'!$L$16:$L$22</c:f>
              <c:numCache>
                <c:formatCode>General</c:formatCode>
                <c:ptCount val="7"/>
                <c:pt idx="0">
                  <c:v>154</c:v>
                </c:pt>
                <c:pt idx="1">
                  <c:v>8</c:v>
                </c:pt>
                <c:pt idx="2">
                  <c:v>61</c:v>
                </c:pt>
                <c:pt idx="3">
                  <c:v>124</c:v>
                </c:pt>
                <c:pt idx="4">
                  <c:v>48</c:v>
                </c:pt>
                <c:pt idx="5">
                  <c:v>35</c:v>
                </c:pt>
                <c:pt idx="6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D-4DDA-8192-EFE1C0CA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6192"/>
        <c:axId val="130056768"/>
      </c:scatterChart>
      <c:valAx>
        <c:axId val="13005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Deer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56768"/>
        <c:crosses val="autoZero"/>
        <c:crossBetween val="midCat"/>
      </c:valAx>
      <c:valAx>
        <c:axId val="13005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vines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56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742585042482"/>
          <c:y val="0.429744691004533"/>
          <c:w val="0.15239970744763601"/>
          <c:h val="0.10212677960709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playing!$D$2:$D$14</c:f>
              <c:numCache>
                <c:formatCode>General</c:formatCode>
                <c:ptCount val="13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5">
                  <c:v>0.44444444444444442</c:v>
                </c:pt>
                <c:pt idx="6">
                  <c:v>13.167259786476867</c:v>
                </c:pt>
                <c:pt idx="7">
                  <c:v>1.1904761904761905</c:v>
                </c:pt>
                <c:pt idx="8">
                  <c:v>4.6421663442940044</c:v>
                </c:pt>
                <c:pt idx="9">
                  <c:v>10.351966873706004</c:v>
                </c:pt>
                <c:pt idx="10">
                  <c:v>10.864745011086473</c:v>
                </c:pt>
                <c:pt idx="11">
                  <c:v>1.5555555555555556</c:v>
                </c:pt>
                <c:pt idx="12">
                  <c:v>1E-4</c:v>
                </c:pt>
              </c:numCache>
            </c:numRef>
          </c:xVal>
          <c:yVal>
            <c:numRef>
              <c:f>playing!$O$2:$O$14</c:f>
              <c:numCache>
                <c:formatCode>General</c:formatCode>
                <c:ptCount val="13"/>
                <c:pt idx="0">
                  <c:v>2.4562598623504845</c:v>
                </c:pt>
                <c:pt idx="1">
                  <c:v>2.4872048830840314</c:v>
                </c:pt>
                <c:pt idx="2">
                  <c:v>1.3878015345745094</c:v>
                </c:pt>
                <c:pt idx="3">
                  <c:v>1.5011991242640117</c:v>
                </c:pt>
                <c:pt idx="5">
                  <c:v>2.124259415561939</c:v>
                </c:pt>
                <c:pt idx="6">
                  <c:v>1.8594788083619145</c:v>
                </c:pt>
                <c:pt idx="7">
                  <c:v>1.4612427302033655</c:v>
                </c:pt>
                <c:pt idx="8">
                  <c:v>2.3592178140514797</c:v>
                </c:pt>
                <c:pt idx="9">
                  <c:v>1.6828864813698203</c:v>
                </c:pt>
                <c:pt idx="10">
                  <c:v>2.315807769002868</c:v>
                </c:pt>
                <c:pt idx="11">
                  <c:v>2.4106364686194302</c:v>
                </c:pt>
                <c:pt idx="12">
                  <c:v>1.6081401468470673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5-4352-B0E0-BEB3C125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152"/>
        <c:axId val="170009728"/>
      </c:scatterChart>
      <c:valAx>
        <c:axId val="1700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09728"/>
        <c:crosses val="autoZero"/>
        <c:crossBetween val="midCat"/>
      </c:valAx>
      <c:valAx>
        <c:axId val="1700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0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>
                <a:latin typeface="Arial"/>
                <a:cs typeface="Arial"/>
              </a:defRPr>
            </a:pPr>
            <a:r>
              <a:rPr lang="en-US" sz="1600" b="0" baseline="0">
                <a:latin typeface="Arial"/>
                <a:cs typeface="Arial"/>
              </a:rPr>
              <a:t>Total s</a:t>
            </a:r>
            <a:r>
              <a:rPr lang="en-US" sz="1600" b="0">
                <a:latin typeface="Arial"/>
                <a:cs typeface="Arial"/>
              </a:rPr>
              <a:t>eedling abundance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40754195913401"/>
          <c:y val="0.209823241922346"/>
          <c:w val="0.76532672459767204"/>
          <c:h val="0.61900991983252796"/>
        </c:manualLayout>
      </c:layout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5875"/>
            </c:spPr>
            <c:trendlineType val="log"/>
            <c:dispRSqr val="1"/>
            <c:dispEq val="1"/>
            <c:trendlineLbl>
              <c:layout>
                <c:manualLayout>
                  <c:x val="9.9822756219218305E-3"/>
                  <c:y val="-0.51947900262467195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latin typeface="Arial"/>
                        <a:cs typeface="Arial"/>
                      </a:defRPr>
                    </a:pPr>
                    <a:r>
                      <a:rPr lang="en-US" baseline="0"/>
                      <a:t>y = -76.32ln(x) + 373.97
R² = 0.7102</a:t>
                    </a:r>
                  </a:p>
                  <a:p>
                    <a:pPr>
                      <a:defRPr sz="1400">
                        <a:latin typeface="Arial"/>
                        <a:cs typeface="Arial"/>
                      </a:defRPr>
                    </a:pPr>
                    <a:r>
                      <a:rPr lang="en-US" baseline="0"/>
                      <a:t>P &lt;0.001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SUMS'!$G$2:$G$15</c:f>
              <c:numCache>
                <c:formatCode>General</c:formatCode>
                <c:ptCount val="14"/>
                <c:pt idx="0">
                  <c:v>114</c:v>
                </c:pt>
                <c:pt idx="1">
                  <c:v>303</c:v>
                </c:pt>
                <c:pt idx="2">
                  <c:v>618</c:v>
                </c:pt>
                <c:pt idx="3">
                  <c:v>1028</c:v>
                </c:pt>
                <c:pt idx="4">
                  <c:v>145</c:v>
                </c:pt>
                <c:pt idx="5">
                  <c:v>526</c:v>
                </c:pt>
                <c:pt idx="6">
                  <c:v>58</c:v>
                </c:pt>
                <c:pt idx="7">
                  <c:v>833</c:v>
                </c:pt>
                <c:pt idx="8">
                  <c:v>185</c:v>
                </c:pt>
                <c:pt idx="9">
                  <c:v>330</c:v>
                </c:pt>
                <c:pt idx="10">
                  <c:v>207</c:v>
                </c:pt>
                <c:pt idx="11">
                  <c:v>149</c:v>
                </c:pt>
                <c:pt idx="12">
                  <c:v>1116</c:v>
                </c:pt>
                <c:pt idx="1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F-4EA3-A19D-95B90F2A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2032"/>
        <c:axId val="170012608"/>
      </c:scatterChart>
      <c:valAx>
        <c:axId val="1700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Deer scat per </a:t>
                </a:r>
                <a:r>
                  <a:rPr lang="en-US" sz="1400" b="0" i="0" u="none" strike="noStrike" baseline="0"/>
                  <a:t>200m</a:t>
                </a:r>
                <a:r>
                  <a:rPr lang="en-US" sz="1400" b="0" i="0" u="none" strike="noStrike" baseline="30000"/>
                  <a:t>2</a:t>
                </a:r>
                <a:r>
                  <a:rPr lang="en-US" sz="1400" b="0" i="0" u="none" strike="noStrike" baseline="0"/>
                  <a:t> </a:t>
                </a:r>
                <a:endParaRPr lang="en-US" sz="1400" b="0"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0012608"/>
        <c:crosses val="autoZero"/>
        <c:crossBetween val="midCat"/>
      </c:valAx>
      <c:valAx>
        <c:axId val="17001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Total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001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>
                <a:latin typeface="Arial"/>
                <a:cs typeface="Arial"/>
              </a:defRPr>
            </a:pPr>
            <a:r>
              <a:rPr lang="en-US" sz="1600" b="0">
                <a:latin typeface="Arial"/>
                <a:cs typeface="Arial"/>
              </a:rPr>
              <a:t>Native seedling abundance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26069774986"/>
          <c:y val="0.13950177935943101"/>
          <c:w val="0.76866048179621105"/>
          <c:h val="0.70649171967383095"/>
        </c:manualLayout>
      </c:layout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5875"/>
            </c:spPr>
            <c:trendlineType val="log"/>
            <c:dispRSqr val="1"/>
            <c:dispEq val="1"/>
            <c:trendlineLbl>
              <c:layout>
                <c:manualLayout>
                  <c:x val="1.6672331800109099E-2"/>
                  <c:y val="-0.53913343493353605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latin typeface="Arial"/>
                        <a:cs typeface="Arial"/>
                      </a:defRPr>
                    </a:pPr>
                    <a:r>
                      <a:rPr lang="en-US" baseline="0"/>
                      <a:t>y = -64.85ln(x) + 335.84
R² = 0.64716</a:t>
                    </a:r>
                  </a:p>
                  <a:p>
                    <a:pPr>
                      <a:defRPr sz="1400">
                        <a:latin typeface="Arial"/>
                        <a:cs typeface="Arial"/>
                      </a:defRPr>
                    </a:pPr>
                    <a:r>
                      <a:rPr lang="en-US" baseline="0"/>
                      <a:t>P &lt; 0.001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SUMS'!$H$2:$H$15</c:f>
              <c:numCache>
                <c:formatCode>General</c:formatCode>
                <c:ptCount val="14"/>
                <c:pt idx="0">
                  <c:v>88</c:v>
                </c:pt>
                <c:pt idx="1">
                  <c:v>287</c:v>
                </c:pt>
                <c:pt idx="2">
                  <c:v>603</c:v>
                </c:pt>
                <c:pt idx="3">
                  <c:v>931</c:v>
                </c:pt>
                <c:pt idx="4">
                  <c:v>121</c:v>
                </c:pt>
                <c:pt idx="5">
                  <c:v>507</c:v>
                </c:pt>
                <c:pt idx="6">
                  <c:v>46</c:v>
                </c:pt>
                <c:pt idx="7">
                  <c:v>779</c:v>
                </c:pt>
                <c:pt idx="8">
                  <c:v>142</c:v>
                </c:pt>
                <c:pt idx="9">
                  <c:v>320</c:v>
                </c:pt>
                <c:pt idx="10">
                  <c:v>180</c:v>
                </c:pt>
                <c:pt idx="11">
                  <c:v>106</c:v>
                </c:pt>
                <c:pt idx="12">
                  <c:v>901</c:v>
                </c:pt>
                <c:pt idx="1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5-4454-8968-317D5B0EE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4912"/>
        <c:axId val="170015488"/>
      </c:scatterChart>
      <c:valAx>
        <c:axId val="1700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Deer scat per </a:t>
                </a:r>
                <a:r>
                  <a:rPr lang="en-US" sz="1400" b="0" i="0" u="none" strike="noStrike" baseline="0"/>
                  <a:t>200m</a:t>
                </a:r>
                <a:r>
                  <a:rPr lang="en-US" sz="1400" b="0" i="0" u="none" strike="noStrike" baseline="30000"/>
                  <a:t>2</a:t>
                </a:r>
                <a:r>
                  <a:rPr lang="en-US" sz="1400" b="0" i="0" u="none" strike="noStrike" baseline="0"/>
                  <a:t> </a:t>
                </a:r>
                <a:endParaRPr lang="en-US" sz="1400" b="0"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n-lt"/>
                <a:cs typeface="Arial"/>
              </a:defRPr>
            </a:pPr>
            <a:endParaRPr lang="en-US"/>
          </a:p>
        </c:txPr>
        <c:crossAx val="170015488"/>
        <c:crosses val="autoZero"/>
        <c:crossBetween val="midCat"/>
      </c:valAx>
      <c:valAx>
        <c:axId val="17001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Native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001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>
                <a:latin typeface="Arial"/>
                <a:cs typeface="Arial"/>
              </a:defRPr>
            </a:pPr>
            <a:r>
              <a:rPr lang="en-US" sz="1600" b="0">
                <a:latin typeface="Arial"/>
                <a:cs typeface="Arial"/>
              </a:rPr>
              <a:t>Exotic seedling abundance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402102843653"/>
          <c:y val="0.11063829787234"/>
          <c:w val="0.78307521471058705"/>
          <c:h val="0.73776595744680795"/>
        </c:manualLayout>
      </c:layout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5875"/>
            </c:spPr>
            <c:trendlineType val="log"/>
            <c:dispRSqr val="1"/>
            <c:dispEq val="1"/>
            <c:trendlineLbl>
              <c:layout>
                <c:manualLayout>
                  <c:x val="2.9247231670005698E-3"/>
                  <c:y val="-0.57416129167364705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latin typeface="Arial"/>
                        <a:cs typeface="Arial"/>
                      </a:defRPr>
                    </a:pPr>
                    <a:r>
                      <a:rPr lang="en-US" baseline="0"/>
                      <a:t>y = -11.45ln(x) + 34.92
R² = 0.6957</a:t>
                    </a:r>
                  </a:p>
                  <a:p>
                    <a:pPr>
                      <a:defRPr sz="1400">
                        <a:latin typeface="Arial"/>
                        <a:cs typeface="Arial"/>
                      </a:defRPr>
                    </a:pPr>
                    <a:r>
                      <a:rPr lang="en-US" baseline="0"/>
                      <a:t>P &lt; 0.001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SUMS'!$I$2:$I$15</c:f>
              <c:numCache>
                <c:formatCode>General</c:formatCode>
                <c:ptCount val="14"/>
                <c:pt idx="0">
                  <c:v>24</c:v>
                </c:pt>
                <c:pt idx="1">
                  <c:v>8</c:v>
                </c:pt>
                <c:pt idx="2">
                  <c:v>14</c:v>
                </c:pt>
                <c:pt idx="3">
                  <c:v>97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>27</c:v>
                </c:pt>
                <c:pt idx="8">
                  <c:v>43</c:v>
                </c:pt>
                <c:pt idx="9">
                  <c:v>10</c:v>
                </c:pt>
                <c:pt idx="10">
                  <c:v>25</c:v>
                </c:pt>
                <c:pt idx="11">
                  <c:v>42</c:v>
                </c:pt>
                <c:pt idx="12">
                  <c:v>211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4-4658-BF69-572F7E68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79840"/>
        <c:axId val="163980416"/>
      </c:scatterChart>
      <c:valAx>
        <c:axId val="1639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Deer scat per </a:t>
                </a:r>
                <a:r>
                  <a:rPr lang="en-US" sz="1400" b="0" i="0" u="none" strike="noStrike" baseline="0"/>
                  <a:t>200m</a:t>
                </a:r>
                <a:r>
                  <a:rPr lang="en-US" sz="1400" b="0" i="0" u="none" strike="noStrike" baseline="30000"/>
                  <a:t>2</a:t>
                </a:r>
                <a:r>
                  <a:rPr lang="en-US" sz="1400" b="0" i="0" u="none" strike="noStrike" baseline="0"/>
                  <a:t> </a:t>
                </a:r>
                <a:endParaRPr lang="en-US" sz="1400" b="0"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3980416"/>
        <c:crosses val="autoZero"/>
        <c:crossBetween val="midCat"/>
      </c:valAx>
      <c:valAx>
        <c:axId val="1639804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exotic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397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>
                <a:latin typeface="Arial"/>
                <a:cs typeface="Arial"/>
              </a:defRPr>
            </a:pPr>
            <a:r>
              <a:rPr lang="en-US" sz="1600" b="0">
                <a:latin typeface="Arial"/>
                <a:cs typeface="Arial"/>
              </a:rPr>
              <a:t>Vine abundance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746796356338"/>
          <c:y val="0.110933333333333"/>
          <c:w val="0.81180222325150497"/>
          <c:h val="0.71766446194225697"/>
        </c:manualLayout>
      </c:layout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5875"/>
            </c:spPr>
            <c:trendlineType val="log"/>
            <c:dispRSqr val="1"/>
            <c:dispEq val="1"/>
            <c:trendlineLbl>
              <c:layout>
                <c:manualLayout>
                  <c:x val="-3.48000617569863E-2"/>
                  <c:y val="-0.5585173079780120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latin typeface="Arial"/>
                        <a:cs typeface="Arial"/>
                      </a:defRPr>
                    </a:pPr>
                    <a:r>
                      <a:rPr lang="en-US" baseline="0"/>
                      <a:t>y = -20.68ln(x) + 79.196
R² = 0.75085</a:t>
                    </a:r>
                  </a:p>
                  <a:p>
                    <a:pPr>
                      <a:defRPr sz="1400">
                        <a:latin typeface="Arial"/>
                        <a:cs typeface="Arial"/>
                      </a:defRPr>
                    </a:pPr>
                    <a:r>
                      <a:rPr lang="en-US" baseline="0"/>
                      <a:t>P &lt; 0.001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SUMS'!$L$2:$L$15</c:f>
              <c:numCache>
                <c:formatCode>General</c:formatCode>
                <c:ptCount val="14"/>
                <c:pt idx="0">
                  <c:v>23</c:v>
                </c:pt>
                <c:pt idx="1">
                  <c:v>126</c:v>
                </c:pt>
                <c:pt idx="2">
                  <c:v>68</c:v>
                </c:pt>
                <c:pt idx="3">
                  <c:v>296</c:v>
                </c:pt>
                <c:pt idx="4">
                  <c:v>17</c:v>
                </c:pt>
                <c:pt idx="5">
                  <c:v>109</c:v>
                </c:pt>
                <c:pt idx="6">
                  <c:v>9</c:v>
                </c:pt>
                <c:pt idx="7">
                  <c:v>183</c:v>
                </c:pt>
                <c:pt idx="8">
                  <c:v>29</c:v>
                </c:pt>
                <c:pt idx="9">
                  <c:v>9</c:v>
                </c:pt>
                <c:pt idx="10">
                  <c:v>28</c:v>
                </c:pt>
                <c:pt idx="11">
                  <c:v>83</c:v>
                </c:pt>
                <c:pt idx="12">
                  <c:v>250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C-43A7-9268-2045BDDC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1568"/>
        <c:axId val="163982144"/>
      </c:scatterChart>
      <c:valAx>
        <c:axId val="1639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Deer scat per </a:t>
                </a:r>
                <a:r>
                  <a:rPr lang="en-US" sz="1400" b="0" i="0" u="none" strike="noStrike" baseline="0"/>
                  <a:t>200m</a:t>
                </a:r>
                <a:r>
                  <a:rPr lang="en-US" sz="1400" b="0" i="0" u="none" strike="noStrike" baseline="30000"/>
                  <a:t>2</a:t>
                </a:r>
                <a:r>
                  <a:rPr lang="en-US" sz="1400" b="0" i="0" u="none" strike="noStrike" baseline="0"/>
                  <a:t> </a:t>
                </a:r>
                <a:endParaRPr lang="en-US" sz="1400" b="0"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3982144"/>
        <c:crosses val="autoZero"/>
        <c:crossBetween val="midCat"/>
      </c:valAx>
      <c:valAx>
        <c:axId val="16398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Total number of vines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398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>
                <a:latin typeface="Arial"/>
                <a:cs typeface="Arial"/>
              </a:defRPr>
            </a:pPr>
            <a:r>
              <a:rPr lang="en-US" sz="1600" b="0">
                <a:latin typeface="Arial"/>
                <a:cs typeface="Arial"/>
              </a:rPr>
              <a:t>Shannon diversity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8481765388202201"/>
                  <c:y val="-3.7205742042785803E-2"/>
                </c:manualLayout>
              </c:layout>
              <c:tx>
                <c:rich>
                  <a:bodyPr/>
                  <a:lstStyle/>
                  <a:p>
                    <a:pPr>
                      <a:defRPr sz="1400" baseline="30000">
                        <a:latin typeface="Arial"/>
                        <a:cs typeface="Arial"/>
                      </a:defRPr>
                    </a:pPr>
                    <a:r>
                      <a:rPr lang="en-US" baseline="0"/>
                      <a:t>y = -0.0065x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+ 0.1087x + 1.7829
R² = 0.50644</a:t>
                    </a:r>
                  </a:p>
                  <a:p>
                    <a:pPr>
                      <a:defRPr sz="1400" baseline="30000">
                        <a:latin typeface="Arial"/>
                        <a:cs typeface="Arial"/>
                      </a:defRPr>
                    </a:pPr>
                    <a:r>
                      <a:rPr lang="en-US" baseline="0"/>
                      <a:t>P &lt; 0.001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SUMS'!$Q$2:$Q$15</c:f>
              <c:numCache>
                <c:formatCode>General</c:formatCode>
                <c:ptCount val="14"/>
                <c:pt idx="0">
                  <c:v>2.4562598623504845</c:v>
                </c:pt>
                <c:pt idx="1">
                  <c:v>2.4872048830840314</c:v>
                </c:pt>
                <c:pt idx="2">
                  <c:v>1.3878015345745094</c:v>
                </c:pt>
                <c:pt idx="3">
                  <c:v>1.5011991242640117</c:v>
                </c:pt>
                <c:pt idx="4">
                  <c:v>1.7625169864050136</c:v>
                </c:pt>
                <c:pt idx="5">
                  <c:v>2.124259415561939</c:v>
                </c:pt>
                <c:pt idx="6">
                  <c:v>1.8594788083619145</c:v>
                </c:pt>
                <c:pt idx="7">
                  <c:v>1.4612427302033655</c:v>
                </c:pt>
                <c:pt idx="8">
                  <c:v>2.3592178140514797</c:v>
                </c:pt>
                <c:pt idx="9">
                  <c:v>1.6828864813698203</c:v>
                </c:pt>
                <c:pt idx="10">
                  <c:v>2.315807769002868</c:v>
                </c:pt>
                <c:pt idx="11">
                  <c:v>2.4106364686194302</c:v>
                </c:pt>
                <c:pt idx="12">
                  <c:v>1.6081401468470673</c:v>
                </c:pt>
                <c:pt idx="13">
                  <c:v>0.91900531167068888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F-424F-B24A-2E5A1D97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3872"/>
        <c:axId val="163984448"/>
      </c:scatterChart>
      <c:valAx>
        <c:axId val="1639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Deer scat per 200m</a:t>
                </a:r>
                <a:r>
                  <a:rPr lang="en-US" sz="1400" b="0" baseline="30000">
                    <a:latin typeface="Arial"/>
                    <a:cs typeface="Arial"/>
                  </a:rPr>
                  <a:t>2</a:t>
                </a:r>
                <a:endParaRPr lang="en-US" sz="1400" b="0"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3984448"/>
        <c:crosses val="autoZero"/>
        <c:crossBetween val="midCat"/>
      </c:valAx>
      <c:valAx>
        <c:axId val="163984448"/>
        <c:scaling>
          <c:orientation val="minMax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Shannon diversity (H')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Arial"/>
                <a:cs typeface="Arial"/>
              </a:defRPr>
            </a:pPr>
            <a:r>
              <a:rPr lang="en-US" b="0">
                <a:latin typeface="Arial"/>
                <a:cs typeface="Arial"/>
              </a:rPr>
              <a:t>Native and exotic seedlings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83194360111201"/>
          <c:y val="3.8194444444444399E-2"/>
          <c:w val="0.73536634744446905"/>
          <c:h val="0.90625"/>
        </c:manualLayout>
      </c:layout>
      <c:scatterChart>
        <c:scatterStyle val="lineMarker"/>
        <c:varyColors val="0"/>
        <c:ser>
          <c:idx val="0"/>
          <c:order val="0"/>
          <c:tx>
            <c:v>native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-0.21535577406645001"/>
                  <c:y val="-0.419006021117106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1"/>
                        </a:solidFill>
                        <a:latin typeface="Arial"/>
                        <a:cs typeface="Arial"/>
                      </a:defRPr>
                    </a:pPr>
                    <a:r>
                      <a:rPr lang="en-US" baseline="0"/>
                      <a:t>native</a:t>
                    </a:r>
                  </a:p>
                  <a:p>
                    <a:pPr>
                      <a:defRPr sz="1200">
                        <a:solidFill>
                          <a:schemeClr val="tx1"/>
                        </a:solidFill>
                        <a:latin typeface="Arial"/>
                        <a:cs typeface="Arial"/>
                      </a:defRPr>
                    </a:pPr>
                    <a:r>
                      <a:rPr lang="en-US" baseline="0"/>
                      <a:t>y = -64.85ln(x) + 335.84
R² = 0.64716</a:t>
                    </a:r>
                  </a:p>
                  <a:p>
                    <a:pPr>
                      <a:defRPr sz="1200">
                        <a:solidFill>
                          <a:schemeClr val="tx1"/>
                        </a:solidFill>
                        <a:latin typeface="Arial"/>
                        <a:cs typeface="Arial"/>
                      </a:defRPr>
                    </a:pPr>
                    <a:r>
                      <a:rPr lang="en-US" baseline="0"/>
                      <a:t>P &lt; 0.001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SUMS'!$H$2:$H$15</c:f>
              <c:numCache>
                <c:formatCode>General</c:formatCode>
                <c:ptCount val="14"/>
                <c:pt idx="0">
                  <c:v>88</c:v>
                </c:pt>
                <c:pt idx="1">
                  <c:v>287</c:v>
                </c:pt>
                <c:pt idx="2">
                  <c:v>603</c:v>
                </c:pt>
                <c:pt idx="3">
                  <c:v>931</c:v>
                </c:pt>
                <c:pt idx="4">
                  <c:v>121</c:v>
                </c:pt>
                <c:pt idx="5">
                  <c:v>507</c:v>
                </c:pt>
                <c:pt idx="6">
                  <c:v>46</c:v>
                </c:pt>
                <c:pt idx="7">
                  <c:v>779</c:v>
                </c:pt>
                <c:pt idx="8">
                  <c:v>142</c:v>
                </c:pt>
                <c:pt idx="9">
                  <c:v>320</c:v>
                </c:pt>
                <c:pt idx="10">
                  <c:v>180</c:v>
                </c:pt>
                <c:pt idx="11">
                  <c:v>106</c:v>
                </c:pt>
                <c:pt idx="12">
                  <c:v>901</c:v>
                </c:pt>
                <c:pt idx="1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F-4F1F-BE96-33152B68C84C}"/>
            </c:ext>
          </c:extLst>
        </c:ser>
        <c:ser>
          <c:idx val="1"/>
          <c:order val="1"/>
          <c:tx>
            <c:v>exotic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0.11493821044791699"/>
                  <c:y val="-0.202444464199039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tx1"/>
                        </a:solidFill>
                        <a:latin typeface="Arial"/>
                        <a:cs typeface="Arial"/>
                      </a:defRPr>
                    </a:pPr>
                    <a:r>
                      <a:rPr lang="en-US" baseline="0"/>
                      <a:t>exotic</a:t>
                    </a:r>
                  </a:p>
                  <a:p>
                    <a:pPr>
                      <a:defRPr sz="1200">
                        <a:solidFill>
                          <a:schemeClr val="tx1"/>
                        </a:solidFill>
                        <a:latin typeface="Arial"/>
                        <a:cs typeface="Arial"/>
                      </a:defRPr>
                    </a:pPr>
                    <a:r>
                      <a:rPr lang="en-US" baseline="0"/>
                      <a:t>y = -11.45ln(x) + 34.92
R² = 0.6957</a:t>
                    </a:r>
                  </a:p>
                  <a:p>
                    <a:pPr>
                      <a:defRPr sz="1200">
                        <a:solidFill>
                          <a:schemeClr val="tx1"/>
                        </a:solidFill>
                        <a:latin typeface="Arial"/>
                        <a:cs typeface="Arial"/>
                      </a:defRPr>
                    </a:pPr>
                    <a:r>
                      <a:rPr lang="en-US" baseline="0"/>
                      <a:t>P &lt; 0.001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SUMS'!$I$2:$I$15</c:f>
              <c:numCache>
                <c:formatCode>General</c:formatCode>
                <c:ptCount val="14"/>
                <c:pt idx="0">
                  <c:v>24</c:v>
                </c:pt>
                <c:pt idx="1">
                  <c:v>8</c:v>
                </c:pt>
                <c:pt idx="2">
                  <c:v>14</c:v>
                </c:pt>
                <c:pt idx="3">
                  <c:v>97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>27</c:v>
                </c:pt>
                <c:pt idx="8">
                  <c:v>43</c:v>
                </c:pt>
                <c:pt idx="9">
                  <c:v>10</c:v>
                </c:pt>
                <c:pt idx="10">
                  <c:v>25</c:v>
                </c:pt>
                <c:pt idx="11">
                  <c:v>42</c:v>
                </c:pt>
                <c:pt idx="12">
                  <c:v>211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F-4F1F-BE96-33152B68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6752"/>
        <c:axId val="170672128"/>
      </c:scatterChart>
      <c:valAx>
        <c:axId val="1639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Deer scat per 200m</a:t>
                </a:r>
                <a:r>
                  <a:rPr lang="en-US" sz="1400" b="0" baseline="30000">
                    <a:latin typeface="Arial"/>
                    <a:cs typeface="Arial"/>
                  </a:rPr>
                  <a:t>2</a:t>
                </a:r>
                <a:r>
                  <a:rPr lang="en-US" sz="1400" b="0"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33315894275015301"/>
              <c:y val="0.90999208285911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0672128"/>
        <c:crosses val="autoZero"/>
        <c:crossBetween val="midCat"/>
      </c:valAx>
      <c:valAx>
        <c:axId val="17067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>
                    <a:latin typeface="Arial"/>
                    <a:cs typeface="Arial"/>
                  </a:defRPr>
                </a:pPr>
                <a:r>
                  <a:rPr lang="en-US" sz="1400" b="0">
                    <a:latin typeface="Arial"/>
                    <a:cs typeface="Arial"/>
                  </a:rPr>
                  <a:t>Seedling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3986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14794436380196"/>
          <c:y val="0.31081998124426402"/>
          <c:w val="0.18803226168199599"/>
          <c:h val="0.1601499457235540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Pig and seedling abundance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3589371672670494E-2"/>
                  <c:y val="-0.34421413960265601"/>
                </c:manualLayout>
              </c:layout>
              <c:numFmt formatCode="General" sourceLinked="0"/>
            </c:trendlineLbl>
          </c:trendline>
          <c:xVal>
            <c:numRef>
              <c:f>('2011 SUMS'!$C$2:$C$8,'2011 SUMS'!$C$10:$C$15)</c:f>
              <c:numCache>
                <c:formatCode>General</c:formatCode>
                <c:ptCount val="13"/>
                <c:pt idx="0">
                  <c:v>0.33333333333333337</c:v>
                </c:pt>
                <c:pt idx="1">
                  <c:v>0.44247787610619471</c:v>
                </c:pt>
                <c:pt idx="2">
                  <c:v>0.25641025641025639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0.71174377224199281</c:v>
                </c:pt>
                <c:pt idx="7">
                  <c:v>1.3539651837524178</c:v>
                </c:pt>
                <c:pt idx="8">
                  <c:v>1.0351966873706004</c:v>
                </c:pt>
                <c:pt idx="9">
                  <c:v>0.44444444444444442</c:v>
                </c:pt>
                <c:pt idx="10">
                  <c:v>1.1086474501108647</c:v>
                </c:pt>
                <c:pt idx="11">
                  <c:v>0.2583979328165375</c:v>
                </c:pt>
                <c:pt idx="12">
                  <c:v>0.78740157480314954</c:v>
                </c:pt>
              </c:numCache>
            </c:numRef>
          </c:xVal>
          <c:yVal>
            <c:numRef>
              <c:f>('2011 SUMS'!$G$2:$G$8,'2011 SUMS'!$G$10:$G$15)</c:f>
              <c:numCache>
                <c:formatCode>General</c:formatCode>
                <c:ptCount val="13"/>
                <c:pt idx="0">
                  <c:v>114</c:v>
                </c:pt>
                <c:pt idx="1">
                  <c:v>303</c:v>
                </c:pt>
                <c:pt idx="2">
                  <c:v>618</c:v>
                </c:pt>
                <c:pt idx="3">
                  <c:v>1028</c:v>
                </c:pt>
                <c:pt idx="4">
                  <c:v>145</c:v>
                </c:pt>
                <c:pt idx="5">
                  <c:v>526</c:v>
                </c:pt>
                <c:pt idx="6">
                  <c:v>58</c:v>
                </c:pt>
                <c:pt idx="7">
                  <c:v>185</c:v>
                </c:pt>
                <c:pt idx="8">
                  <c:v>330</c:v>
                </c:pt>
                <c:pt idx="9">
                  <c:v>207</c:v>
                </c:pt>
                <c:pt idx="10">
                  <c:v>149</c:v>
                </c:pt>
                <c:pt idx="11">
                  <c:v>1116</c:v>
                </c:pt>
                <c:pt idx="12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6-4B27-BC0B-CD3D8D9AD585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80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15289744652363799"/>
                  <c:y val="2.8406422506795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'2011 SUMS'!$C$16:$C$22</c:f>
              <c:numCache>
                <c:formatCode>General</c:formatCode>
                <c:ptCount val="7"/>
                <c:pt idx="0">
                  <c:v>1E-4</c:v>
                </c:pt>
                <c:pt idx="1">
                  <c:v>0.18975332068311196</c:v>
                </c:pt>
                <c:pt idx="2">
                  <c:v>1.1331444759206799</c:v>
                </c:pt>
                <c:pt idx="3">
                  <c:v>0.3401360544217687</c:v>
                </c:pt>
                <c:pt idx="4">
                  <c:v>2.083333333333333</c:v>
                </c:pt>
                <c:pt idx="5">
                  <c:v>1E-4</c:v>
                </c:pt>
                <c:pt idx="6">
                  <c:v>0.23980815347721821</c:v>
                </c:pt>
              </c:numCache>
            </c:numRef>
          </c:xVal>
          <c:yVal>
            <c:numRef>
              <c:f>'2011 SUMS'!$G$16:$G$22</c:f>
              <c:numCache>
                <c:formatCode>General</c:formatCode>
                <c:ptCount val="7"/>
                <c:pt idx="0">
                  <c:v>467</c:v>
                </c:pt>
                <c:pt idx="1">
                  <c:v>28</c:v>
                </c:pt>
                <c:pt idx="2">
                  <c:v>94</c:v>
                </c:pt>
                <c:pt idx="3">
                  <c:v>207</c:v>
                </c:pt>
                <c:pt idx="4">
                  <c:v>205</c:v>
                </c:pt>
                <c:pt idx="5">
                  <c:v>160</c:v>
                </c:pt>
                <c:pt idx="6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6-4B27-BC0B-CD3D8D9A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7920"/>
        <c:axId val="130058496"/>
      </c:scatterChart>
      <c:valAx>
        <c:axId val="1300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Pig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58496"/>
        <c:crosses val="autoZero"/>
        <c:crossBetween val="midCat"/>
      </c:valAx>
      <c:valAx>
        <c:axId val="13005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5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752526379547"/>
          <c:y val="0.42574438871297698"/>
          <c:w val="0.156101724632599"/>
          <c:h val="0.157763891613191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Pigs and vines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3.3608360650197698E-2"/>
                  <c:y val="-0.124629163622588"/>
                </c:manualLayout>
              </c:layout>
              <c:numFmt formatCode="General" sourceLinked="0"/>
            </c:trendlineLbl>
          </c:trendline>
          <c:xVal>
            <c:numRef>
              <c:f>('2011 SUMS'!$C$2:$C$8,'2011 SUMS'!$C$10:$C$15)</c:f>
              <c:numCache>
                <c:formatCode>General</c:formatCode>
                <c:ptCount val="13"/>
                <c:pt idx="0">
                  <c:v>0.33333333333333337</c:v>
                </c:pt>
                <c:pt idx="1">
                  <c:v>0.44247787610619471</c:v>
                </c:pt>
                <c:pt idx="2">
                  <c:v>0.25641025641025639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0.71174377224199281</c:v>
                </c:pt>
                <c:pt idx="7">
                  <c:v>1.3539651837524178</c:v>
                </c:pt>
                <c:pt idx="8">
                  <c:v>1.0351966873706004</c:v>
                </c:pt>
                <c:pt idx="9">
                  <c:v>0.44444444444444442</c:v>
                </c:pt>
                <c:pt idx="10">
                  <c:v>1.1086474501108647</c:v>
                </c:pt>
                <c:pt idx="11">
                  <c:v>0.2583979328165375</c:v>
                </c:pt>
                <c:pt idx="12">
                  <c:v>0.78740157480314954</c:v>
                </c:pt>
              </c:numCache>
            </c:numRef>
          </c:xVal>
          <c:yVal>
            <c:numRef>
              <c:f>('2011 SUMS'!$I$2:$I$8,'2011 SUMS'!$I$10:$I$15)</c:f>
              <c:numCache>
                <c:formatCode>General</c:formatCode>
                <c:ptCount val="13"/>
                <c:pt idx="0">
                  <c:v>24</c:v>
                </c:pt>
                <c:pt idx="1">
                  <c:v>8</c:v>
                </c:pt>
                <c:pt idx="2">
                  <c:v>14</c:v>
                </c:pt>
                <c:pt idx="3">
                  <c:v>97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>43</c:v>
                </c:pt>
                <c:pt idx="8">
                  <c:v>10</c:v>
                </c:pt>
                <c:pt idx="9">
                  <c:v>25</c:v>
                </c:pt>
                <c:pt idx="10">
                  <c:v>42</c:v>
                </c:pt>
                <c:pt idx="11">
                  <c:v>211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2-4A8B-B849-FFC024FB3434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80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2.92293264844041E-2"/>
                  <c:y val="-6.044781773412340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'2011 SUMS'!$C$16:$C$22</c:f>
              <c:numCache>
                <c:formatCode>General</c:formatCode>
                <c:ptCount val="7"/>
                <c:pt idx="0">
                  <c:v>1E-4</c:v>
                </c:pt>
                <c:pt idx="1">
                  <c:v>0.18975332068311196</c:v>
                </c:pt>
                <c:pt idx="2">
                  <c:v>1.1331444759206799</c:v>
                </c:pt>
                <c:pt idx="3">
                  <c:v>0.3401360544217687</c:v>
                </c:pt>
                <c:pt idx="4">
                  <c:v>2.083333333333333</c:v>
                </c:pt>
                <c:pt idx="5">
                  <c:v>1E-4</c:v>
                </c:pt>
                <c:pt idx="6">
                  <c:v>0.23980815347721821</c:v>
                </c:pt>
              </c:numCache>
            </c:numRef>
          </c:xVal>
          <c:yVal>
            <c:numRef>
              <c:f>'2011 SUMS'!$L$16:$L$22</c:f>
              <c:numCache>
                <c:formatCode>General</c:formatCode>
                <c:ptCount val="7"/>
                <c:pt idx="0">
                  <c:v>154</c:v>
                </c:pt>
                <c:pt idx="1">
                  <c:v>8</c:v>
                </c:pt>
                <c:pt idx="2">
                  <c:v>61</c:v>
                </c:pt>
                <c:pt idx="3">
                  <c:v>124</c:v>
                </c:pt>
                <c:pt idx="4">
                  <c:v>48</c:v>
                </c:pt>
                <c:pt idx="5">
                  <c:v>35</c:v>
                </c:pt>
                <c:pt idx="6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B2-4A8B-B849-FFC024FB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0224"/>
        <c:axId val="130060800"/>
      </c:scatterChart>
      <c:valAx>
        <c:axId val="13006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Pig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60800"/>
        <c:crosses val="autoZero"/>
        <c:crossBetween val="midCat"/>
      </c:valAx>
      <c:valAx>
        <c:axId val="13006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Vine abundance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60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64323611908996"/>
          <c:y val="0.42829612793246202"/>
          <c:w val="0.165481227400223"/>
          <c:h val="9.7359634169440101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Deer and epiphytes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3.5806139205861302E-3"/>
                  <c:y val="-0.10598995965702"/>
                </c:manualLayout>
              </c:layout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SUMS'!$M$2:$M$15</c:f>
              <c:numCache>
                <c:formatCode>General</c:formatCode>
                <c:ptCount val="14"/>
                <c:pt idx="0">
                  <c:v>4</c:v>
                </c:pt>
                <c:pt idx="1">
                  <c:v>37</c:v>
                </c:pt>
                <c:pt idx="2">
                  <c:v>9</c:v>
                </c:pt>
                <c:pt idx="3">
                  <c:v>71</c:v>
                </c:pt>
                <c:pt idx="4">
                  <c:v>17</c:v>
                </c:pt>
                <c:pt idx="5">
                  <c:v>22</c:v>
                </c:pt>
                <c:pt idx="6">
                  <c:v>4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  <c:pt idx="10">
                  <c:v>19</c:v>
                </c:pt>
                <c:pt idx="11">
                  <c:v>18</c:v>
                </c:pt>
                <c:pt idx="12">
                  <c:v>55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0-4736-A660-B708B46F7B4E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800000"/>
                </a:solidFill>
              </a:ln>
            </c:spPr>
            <c:trendlineType val="log"/>
            <c:dispRSqr val="1"/>
            <c:dispEq val="0"/>
            <c:trendlineLbl>
              <c:layout>
                <c:manualLayout>
                  <c:x val="4.5979347131108003E-2"/>
                  <c:y val="-0.2100234235426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'2011 SUMS'!$F$16:$F$22</c:f>
              <c:numCache>
                <c:formatCode>General</c:formatCode>
                <c:ptCount val="7"/>
                <c:pt idx="0">
                  <c:v>4.9230769230769234</c:v>
                </c:pt>
                <c:pt idx="1">
                  <c:v>0.18975332068311196</c:v>
                </c:pt>
                <c:pt idx="2">
                  <c:v>4.2492917847025495</c:v>
                </c:pt>
                <c:pt idx="3">
                  <c:v>1.3605442176870748</c:v>
                </c:pt>
                <c:pt idx="4">
                  <c:v>5.7291666666666661</c:v>
                </c:pt>
                <c:pt idx="5">
                  <c:v>1E-4</c:v>
                </c:pt>
                <c:pt idx="6">
                  <c:v>0.71942446043165476</c:v>
                </c:pt>
              </c:numCache>
            </c:numRef>
          </c:xVal>
          <c:yVal>
            <c:numRef>
              <c:f>'2011 SUMS'!$M$16:$M$22</c:f>
              <c:numCache>
                <c:formatCode>General</c:formatCode>
                <c:ptCount val="7"/>
                <c:pt idx="0">
                  <c:v>27</c:v>
                </c:pt>
                <c:pt idx="1">
                  <c:v>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18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0-4736-A660-B708B46F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2528"/>
        <c:axId val="130063104"/>
      </c:scatterChart>
      <c:valAx>
        <c:axId val="13006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Deer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63104"/>
        <c:crosses val="autoZero"/>
        <c:crossBetween val="midCat"/>
      </c:valAx>
      <c:valAx>
        <c:axId val="13006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epiphytes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62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21550381068698"/>
          <c:y val="0.43124933518400799"/>
          <c:w val="0.164950271590383"/>
          <c:h val="9.33497645578487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Pig and seedling abundance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('2011 SUMS'!$E$2:$E$8,'2011 SUMS'!$E$10:$E$15)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xVal>
          <c:yVal>
            <c:numRef>
              <c:f>('2011 SUMS'!$G$2:$G$8,'2011 SUMS'!$G$10:$G$15)</c:f>
              <c:numCache>
                <c:formatCode>General</c:formatCode>
                <c:ptCount val="13"/>
                <c:pt idx="0">
                  <c:v>114</c:v>
                </c:pt>
                <c:pt idx="1">
                  <c:v>303</c:v>
                </c:pt>
                <c:pt idx="2">
                  <c:v>618</c:v>
                </c:pt>
                <c:pt idx="3">
                  <c:v>1028</c:v>
                </c:pt>
                <c:pt idx="4">
                  <c:v>145</c:v>
                </c:pt>
                <c:pt idx="5">
                  <c:v>526</c:v>
                </c:pt>
                <c:pt idx="6">
                  <c:v>58</c:v>
                </c:pt>
                <c:pt idx="7">
                  <c:v>185</c:v>
                </c:pt>
                <c:pt idx="8">
                  <c:v>330</c:v>
                </c:pt>
                <c:pt idx="9">
                  <c:v>207</c:v>
                </c:pt>
                <c:pt idx="10">
                  <c:v>149</c:v>
                </c:pt>
                <c:pt idx="11">
                  <c:v>1116</c:v>
                </c:pt>
                <c:pt idx="12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0-4070-83ED-CDF1BEFAA8E9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'2011 SUMS'!$E$16:$E$22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'2011 SUMS'!$G$16:$G$22</c:f>
              <c:numCache>
                <c:formatCode>General</c:formatCode>
                <c:ptCount val="7"/>
                <c:pt idx="0">
                  <c:v>467</c:v>
                </c:pt>
                <c:pt idx="1">
                  <c:v>28</c:v>
                </c:pt>
                <c:pt idx="2">
                  <c:v>94</c:v>
                </c:pt>
                <c:pt idx="3">
                  <c:v>207</c:v>
                </c:pt>
                <c:pt idx="4">
                  <c:v>205</c:v>
                </c:pt>
                <c:pt idx="5">
                  <c:v>160</c:v>
                </c:pt>
                <c:pt idx="6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0-4070-83ED-CDF1BEFAA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4528"/>
        <c:axId val="169215104"/>
      </c:scatterChart>
      <c:valAx>
        <c:axId val="169214528"/>
        <c:scaling>
          <c:orientation val="minMax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Low - High Pig Abundance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15104"/>
        <c:crosses val="autoZero"/>
        <c:crossBetween val="midCat"/>
        <c:majorUnit val="1"/>
        <c:minorUnit val="0.04"/>
      </c:valAx>
      <c:valAx>
        <c:axId val="16921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seedling abundance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1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Deer and seedling abundance low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8.8783902012248492E-3"/>
                  <c:y val="-0.16988188976377899"/>
                </c:manualLayout>
              </c:layout>
              <c:numFmt formatCode="General" sourceLinked="0"/>
            </c:trendlineLbl>
          </c:trendline>
          <c:xVal>
            <c:numRef>
              <c:f>('2011 SUMS'!$F$2:$F$7,'2011 SUMS'!$F$9:$F$14)</c:f>
              <c:numCache>
                <c:formatCode>General</c:formatCode>
                <c:ptCount val="12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1.4285714285714286</c:v>
                </c:pt>
                <c:pt idx="7">
                  <c:v>4.8355899419729207</c:v>
                </c:pt>
                <c:pt idx="8">
                  <c:v>12.836438923395447</c:v>
                </c:pt>
                <c:pt idx="9">
                  <c:v>1.7777777777777777</c:v>
                </c:pt>
                <c:pt idx="10">
                  <c:v>10.864745011086473</c:v>
                </c:pt>
                <c:pt idx="11">
                  <c:v>1E-4</c:v>
                </c:pt>
              </c:numCache>
            </c:numRef>
          </c:xVal>
          <c:yVal>
            <c:numRef>
              <c:f>('2011 SUMS'!$G$2:$G$7,'2011 SUMS'!$G$9:$G$14)</c:f>
              <c:numCache>
                <c:formatCode>General</c:formatCode>
                <c:ptCount val="12"/>
                <c:pt idx="0">
                  <c:v>114</c:v>
                </c:pt>
                <c:pt idx="1">
                  <c:v>303</c:v>
                </c:pt>
                <c:pt idx="2">
                  <c:v>618</c:v>
                </c:pt>
                <c:pt idx="3">
                  <c:v>1028</c:v>
                </c:pt>
                <c:pt idx="4">
                  <c:v>145</c:v>
                </c:pt>
                <c:pt idx="5">
                  <c:v>526</c:v>
                </c:pt>
                <c:pt idx="6">
                  <c:v>833</c:v>
                </c:pt>
                <c:pt idx="7">
                  <c:v>185</c:v>
                </c:pt>
                <c:pt idx="8">
                  <c:v>330</c:v>
                </c:pt>
                <c:pt idx="9">
                  <c:v>207</c:v>
                </c:pt>
                <c:pt idx="10">
                  <c:v>149</c:v>
                </c:pt>
                <c:pt idx="11">
                  <c:v>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3-4160-89AD-295F9AF544F2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xVal>
            <c:numRef>
              <c:f>'2011 SUMS'!$F$16:$F$22</c:f>
              <c:numCache>
                <c:formatCode>General</c:formatCode>
                <c:ptCount val="7"/>
                <c:pt idx="0">
                  <c:v>4.9230769230769234</c:v>
                </c:pt>
                <c:pt idx="1">
                  <c:v>0.18975332068311196</c:v>
                </c:pt>
                <c:pt idx="2">
                  <c:v>4.2492917847025495</c:v>
                </c:pt>
                <c:pt idx="3">
                  <c:v>1.3605442176870748</c:v>
                </c:pt>
                <c:pt idx="4">
                  <c:v>5.7291666666666661</c:v>
                </c:pt>
                <c:pt idx="5">
                  <c:v>1E-4</c:v>
                </c:pt>
                <c:pt idx="6">
                  <c:v>0.71942446043165476</c:v>
                </c:pt>
              </c:numCache>
            </c:numRef>
          </c:xVal>
          <c:yVal>
            <c:numRef>
              <c:f>'2011 SUMS'!$G$16:$G$22</c:f>
              <c:numCache>
                <c:formatCode>General</c:formatCode>
                <c:ptCount val="7"/>
                <c:pt idx="0">
                  <c:v>467</c:v>
                </c:pt>
                <c:pt idx="1">
                  <c:v>28</c:v>
                </c:pt>
                <c:pt idx="2">
                  <c:v>94</c:v>
                </c:pt>
                <c:pt idx="3">
                  <c:v>207</c:v>
                </c:pt>
                <c:pt idx="4">
                  <c:v>205</c:v>
                </c:pt>
                <c:pt idx="5">
                  <c:v>160</c:v>
                </c:pt>
                <c:pt idx="6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3-4160-89AD-295F9AF5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6832"/>
        <c:axId val="169217408"/>
      </c:scatterChart>
      <c:valAx>
        <c:axId val="1692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Deer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17408"/>
        <c:crosses val="autoZero"/>
        <c:crossBetween val="midCat"/>
      </c:valAx>
      <c:valAx>
        <c:axId val="169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1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12707786526702"/>
          <c:y val="0.44525736366287499"/>
          <c:w val="0.21420625546806599"/>
          <c:h val="0.1168923155438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Pigs and non-native seedlings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('2011 SUMS'!$C$2:$C$8,'2011 SUMS'!$C$10:$C$15)</c:f>
              <c:numCache>
                <c:formatCode>General</c:formatCode>
                <c:ptCount val="13"/>
                <c:pt idx="0">
                  <c:v>0.33333333333333337</c:v>
                </c:pt>
                <c:pt idx="1">
                  <c:v>0.44247787610619471</c:v>
                </c:pt>
                <c:pt idx="2">
                  <c:v>0.25641025641025639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0.71174377224199281</c:v>
                </c:pt>
                <c:pt idx="7">
                  <c:v>1.3539651837524178</c:v>
                </c:pt>
                <c:pt idx="8">
                  <c:v>1.0351966873706004</c:v>
                </c:pt>
                <c:pt idx="9">
                  <c:v>0.44444444444444442</c:v>
                </c:pt>
                <c:pt idx="10">
                  <c:v>1.1086474501108647</c:v>
                </c:pt>
                <c:pt idx="11">
                  <c:v>0.2583979328165375</c:v>
                </c:pt>
                <c:pt idx="12">
                  <c:v>0.78740157480314954</c:v>
                </c:pt>
              </c:numCache>
            </c:numRef>
          </c:xVal>
          <c:yVal>
            <c:numRef>
              <c:f>('2011 SUMS'!$I$2:$I$8,'2011 SUMS'!$I$10:$I$15)</c:f>
              <c:numCache>
                <c:formatCode>General</c:formatCode>
                <c:ptCount val="13"/>
                <c:pt idx="0">
                  <c:v>24</c:v>
                </c:pt>
                <c:pt idx="1">
                  <c:v>8</c:v>
                </c:pt>
                <c:pt idx="2">
                  <c:v>14</c:v>
                </c:pt>
                <c:pt idx="3">
                  <c:v>97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>43</c:v>
                </c:pt>
                <c:pt idx="8">
                  <c:v>10</c:v>
                </c:pt>
                <c:pt idx="9">
                  <c:v>25</c:v>
                </c:pt>
                <c:pt idx="10">
                  <c:v>42</c:v>
                </c:pt>
                <c:pt idx="11">
                  <c:v>211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2-46F5-99E1-65743EFE1A9D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'2011 SUMS'!$C$16:$C$22</c:f>
              <c:numCache>
                <c:formatCode>General</c:formatCode>
                <c:ptCount val="7"/>
                <c:pt idx="0">
                  <c:v>1E-4</c:v>
                </c:pt>
                <c:pt idx="1">
                  <c:v>0.18975332068311196</c:v>
                </c:pt>
                <c:pt idx="2">
                  <c:v>1.1331444759206799</c:v>
                </c:pt>
                <c:pt idx="3">
                  <c:v>0.3401360544217687</c:v>
                </c:pt>
                <c:pt idx="4">
                  <c:v>2.083333333333333</c:v>
                </c:pt>
                <c:pt idx="5">
                  <c:v>1E-4</c:v>
                </c:pt>
                <c:pt idx="6">
                  <c:v>0.23980815347721821</c:v>
                </c:pt>
              </c:numCache>
            </c:numRef>
          </c:xVal>
          <c:yVal>
            <c:numRef>
              <c:f>'2011 SUMS'!$I$16:$I$22</c:f>
              <c:numCache>
                <c:formatCode>General</c:formatCode>
                <c:ptCount val="7"/>
                <c:pt idx="0">
                  <c:v>327</c:v>
                </c:pt>
                <c:pt idx="1">
                  <c:v>5</c:v>
                </c:pt>
                <c:pt idx="2">
                  <c:v>67</c:v>
                </c:pt>
                <c:pt idx="3">
                  <c:v>5</c:v>
                </c:pt>
                <c:pt idx="4">
                  <c:v>33</c:v>
                </c:pt>
                <c:pt idx="5">
                  <c:v>33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E2-46F5-99E1-65743EF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9136"/>
        <c:axId val="169219712"/>
      </c:scatterChart>
      <c:valAx>
        <c:axId val="1692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Pig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19712"/>
        <c:crosses val="autoZero"/>
        <c:crossBetween val="midCat"/>
      </c:valAx>
      <c:valAx>
        <c:axId val="16921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Non-native seedlings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1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74501556870604"/>
          <c:y val="0.42878557415817897"/>
          <c:w val="0.17683262418284701"/>
          <c:h val="8.9869124721184607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Deer and Epiphytes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Guam</c:v>
          </c:tx>
          <c:spPr>
            <a:ln w="2857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-5.2760084925690003E-2"/>
                  <c:y val="-0.115467907420663"/>
                </c:manualLayout>
              </c:layout>
              <c:numFmt formatCode="General" sourceLinked="0"/>
            </c:trendlineLbl>
          </c:trendline>
          <c:xVal>
            <c:numRef>
              <c:f>'2011 SUMS'!$F$2:$F$15</c:f>
              <c:numCache>
                <c:formatCode>General</c:formatCode>
                <c:ptCount val="14"/>
                <c:pt idx="0">
                  <c:v>7.6666666666666661</c:v>
                </c:pt>
                <c:pt idx="1">
                  <c:v>0.73746312684365778</c:v>
                </c:pt>
                <c:pt idx="2">
                  <c:v>0.76923076923076927</c:v>
                </c:pt>
                <c:pt idx="3">
                  <c:v>1E-4</c:v>
                </c:pt>
                <c:pt idx="4">
                  <c:v>0.25974025974025972</c:v>
                </c:pt>
                <c:pt idx="5">
                  <c:v>0.44444444444444442</c:v>
                </c:pt>
                <c:pt idx="6">
                  <c:v>14.23487544483986</c:v>
                </c:pt>
                <c:pt idx="7">
                  <c:v>1.4285714285714286</c:v>
                </c:pt>
                <c:pt idx="8">
                  <c:v>4.8355899419729207</c:v>
                </c:pt>
                <c:pt idx="9">
                  <c:v>12.836438923395447</c:v>
                </c:pt>
                <c:pt idx="10">
                  <c:v>1.7777777777777777</c:v>
                </c:pt>
                <c:pt idx="11">
                  <c:v>10.864745011086473</c:v>
                </c:pt>
                <c:pt idx="12">
                  <c:v>1E-4</c:v>
                </c:pt>
                <c:pt idx="13">
                  <c:v>23.228346456692915</c:v>
                </c:pt>
              </c:numCache>
            </c:numRef>
          </c:xVal>
          <c:yVal>
            <c:numRef>
              <c:f>'2011 SUMS'!$P$2:$P$15</c:f>
              <c:numCache>
                <c:formatCode>General</c:formatCode>
                <c:ptCount val="14"/>
                <c:pt idx="0">
                  <c:v>4.3956044E-2</c:v>
                </c:pt>
                <c:pt idx="1">
                  <c:v>0.144144144</c:v>
                </c:pt>
                <c:pt idx="2">
                  <c:v>5.6603774000000003E-2</c:v>
                </c:pt>
                <c:pt idx="3">
                  <c:v>0.22489959800000001</c:v>
                </c:pt>
                <c:pt idx="4">
                  <c:v>9.0909090999999997E-2</c:v>
                </c:pt>
                <c:pt idx="5">
                  <c:v>9.7402596999999994E-2</c:v>
                </c:pt>
                <c:pt idx="6">
                  <c:v>1.6666667E-2</c:v>
                </c:pt>
                <c:pt idx="7">
                  <c:v>9.4117646999999999E-2</c:v>
                </c:pt>
                <c:pt idx="8">
                  <c:v>3.4090909000000003E-2</c:v>
                </c:pt>
                <c:pt idx="9">
                  <c:v>1.4218009E-2</c:v>
                </c:pt>
                <c:pt idx="10">
                  <c:v>9.9378882000000002E-2</c:v>
                </c:pt>
                <c:pt idx="11">
                  <c:v>0.171717172</c:v>
                </c:pt>
                <c:pt idx="12">
                  <c:v>0.222222222</c:v>
                </c:pt>
                <c:pt idx="13">
                  <c:v>8.2568806999999994E-2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C-4F16-99C3-3D88DCB06B79}"/>
            </c:ext>
          </c:extLst>
        </c:ser>
        <c:ser>
          <c:idx val="1"/>
          <c:order val="1"/>
          <c:tx>
            <c:v>Rota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FF0000"/>
                </a:solidFill>
              </a:ln>
            </c:spPr>
            <c:trendlineType val="log"/>
            <c:dispRSqr val="1"/>
            <c:dispEq val="0"/>
            <c:trendlineLbl>
              <c:layout>
                <c:manualLayout>
                  <c:x val="6.1746178786475203E-2"/>
                  <c:y val="-0.129644240014552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'2011 SUMS'!$F$16:$F$22</c:f>
              <c:numCache>
                <c:formatCode>General</c:formatCode>
                <c:ptCount val="7"/>
                <c:pt idx="0">
                  <c:v>4.9230769230769234</c:v>
                </c:pt>
                <c:pt idx="1">
                  <c:v>0.18975332068311196</c:v>
                </c:pt>
                <c:pt idx="2">
                  <c:v>4.2492917847025495</c:v>
                </c:pt>
                <c:pt idx="3">
                  <c:v>1.3605442176870748</c:v>
                </c:pt>
                <c:pt idx="4">
                  <c:v>5.7291666666666661</c:v>
                </c:pt>
                <c:pt idx="5">
                  <c:v>1E-4</c:v>
                </c:pt>
                <c:pt idx="6">
                  <c:v>0.71942446043165476</c:v>
                </c:pt>
              </c:numCache>
            </c:numRef>
          </c:xVal>
          <c:yVal>
            <c:numRef>
              <c:f>'2011 SUMS'!$P$16:$P$22</c:f>
              <c:numCache>
                <c:formatCode>General</c:formatCode>
                <c:ptCount val="7"/>
                <c:pt idx="0">
                  <c:v>0.13440860199999999</c:v>
                </c:pt>
                <c:pt idx="1">
                  <c:v>0</c:v>
                </c:pt>
                <c:pt idx="2">
                  <c:v>5.2980131999999999E-2</c:v>
                </c:pt>
                <c:pt idx="3">
                  <c:v>6.0606061000000003E-2</c:v>
                </c:pt>
                <c:pt idx="4">
                  <c:v>4.2253521000000002E-2</c:v>
                </c:pt>
                <c:pt idx="5">
                  <c:v>0.115942029</c:v>
                </c:pt>
                <c:pt idx="6">
                  <c:v>0.113821138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C-4F16-99C3-3D88DCB0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2992"/>
        <c:axId val="169173568"/>
      </c:scatterChart>
      <c:valAx>
        <c:axId val="1691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Deer scat per 100m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73568"/>
        <c:crosses val="autoZero"/>
        <c:crossBetween val="midCat"/>
      </c:valAx>
      <c:valAx>
        <c:axId val="16917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adult plants with epiphytes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17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2319832569904"/>
          <c:y val="0.43113588524206797"/>
          <c:w val="0.16800490624946399"/>
          <c:h val="7.4278470045613207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72</xdr:row>
      <xdr:rowOff>25400</xdr:rowOff>
    </xdr:from>
    <xdr:to>
      <xdr:col>7</xdr:col>
      <xdr:colOff>165100</xdr:colOff>
      <xdr:row>94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95</xdr:row>
      <xdr:rowOff>101600</xdr:rowOff>
    </xdr:from>
    <xdr:to>
      <xdr:col>7</xdr:col>
      <xdr:colOff>228600</xdr:colOff>
      <xdr:row>118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25</xdr:row>
      <xdr:rowOff>127000</xdr:rowOff>
    </xdr:from>
    <xdr:to>
      <xdr:col>13</xdr:col>
      <xdr:colOff>876300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546100</xdr:colOff>
      <xdr:row>96</xdr:row>
      <xdr:rowOff>12700</xdr:rowOff>
    </xdr:from>
    <xdr:to>
      <xdr:col>14</xdr:col>
      <xdr:colOff>304800</xdr:colOff>
      <xdr:row>118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946150</xdr:colOff>
      <xdr:row>119</xdr:row>
      <xdr:rowOff>158750</xdr:rowOff>
    </xdr:from>
    <xdr:to>
      <xdr:col>7</xdr:col>
      <xdr:colOff>863600</xdr:colOff>
      <xdr:row>143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177800</xdr:colOff>
      <xdr:row>26</xdr:row>
      <xdr:rowOff>12700</xdr:rowOff>
    </xdr:from>
    <xdr:to>
      <xdr:col>19</xdr:col>
      <xdr:colOff>609600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152400</xdr:colOff>
      <xdr:row>25</xdr:row>
      <xdr:rowOff>139700</xdr:rowOff>
    </xdr:from>
    <xdr:to>
      <xdr:col>26</xdr:col>
      <xdr:colOff>177800</xdr:colOff>
      <xdr:row>45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698500</xdr:colOff>
      <xdr:row>72</xdr:row>
      <xdr:rowOff>76200</xdr:rowOff>
    </xdr:from>
    <xdr:to>
      <xdr:col>14</xdr:col>
      <xdr:colOff>165100</xdr:colOff>
      <xdr:row>95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431800</xdr:colOff>
      <xdr:row>144</xdr:row>
      <xdr:rowOff>152400</xdr:rowOff>
    </xdr:from>
    <xdr:to>
      <xdr:col>7</xdr:col>
      <xdr:colOff>76200</xdr:colOff>
      <xdr:row>168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241300</xdr:colOff>
      <xdr:row>43</xdr:row>
      <xdr:rowOff>139700</xdr:rowOff>
    </xdr:from>
    <xdr:to>
      <xdr:col>9</xdr:col>
      <xdr:colOff>482600</xdr:colOff>
      <xdr:row>65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</xdr:row>
      <xdr:rowOff>50800</xdr:rowOff>
    </xdr:from>
    <xdr:to>
      <xdr:col>7</xdr:col>
      <xdr:colOff>101600</xdr:colOff>
      <xdr:row>48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304800</xdr:colOff>
      <xdr:row>49</xdr:row>
      <xdr:rowOff>0</xdr:rowOff>
    </xdr:from>
    <xdr:to>
      <xdr:col>13</xdr:col>
      <xdr:colOff>787400</xdr:colOff>
      <xdr:row>70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48</xdr:row>
      <xdr:rowOff>88900</xdr:rowOff>
    </xdr:from>
    <xdr:to>
      <xdr:col>7</xdr:col>
      <xdr:colOff>114300</xdr:colOff>
      <xdr:row>70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660400</xdr:colOff>
      <xdr:row>10</xdr:row>
      <xdr:rowOff>101600</xdr:rowOff>
    </xdr:from>
    <xdr:to>
      <xdr:col>17</xdr:col>
      <xdr:colOff>469900</xdr:colOff>
      <xdr:row>27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660400</xdr:colOff>
      <xdr:row>10</xdr:row>
      <xdr:rowOff>101600</xdr:rowOff>
    </xdr:from>
    <xdr:to>
      <xdr:col>13</xdr:col>
      <xdr:colOff>431800</xdr:colOff>
      <xdr:row>32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44</xdr:row>
      <xdr:rowOff>25400</xdr:rowOff>
    </xdr:from>
    <xdr:to>
      <xdr:col>6</xdr:col>
      <xdr:colOff>355600</xdr:colOff>
      <xdr:row>63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64</xdr:row>
      <xdr:rowOff>139700</xdr:rowOff>
    </xdr:from>
    <xdr:to>
      <xdr:col>6</xdr:col>
      <xdr:colOff>342900</xdr:colOff>
      <xdr:row>85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23</xdr:row>
      <xdr:rowOff>101600</xdr:rowOff>
    </xdr:from>
    <xdr:to>
      <xdr:col>6</xdr:col>
      <xdr:colOff>406400</xdr:colOff>
      <xdr:row>43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17</xdr:row>
      <xdr:rowOff>0</xdr:rowOff>
    </xdr:from>
    <xdr:to>
      <xdr:col>11</xdr:col>
      <xdr:colOff>800100</xdr:colOff>
      <xdr:row>33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660400</xdr:colOff>
      <xdr:row>10</xdr:row>
      <xdr:rowOff>101600</xdr:rowOff>
    </xdr:from>
    <xdr:to>
      <xdr:col>9</xdr:col>
      <xdr:colOff>469900</xdr:colOff>
      <xdr:row>27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0</xdr:rowOff>
    </xdr:from>
    <xdr:to>
      <xdr:col>6</xdr:col>
      <xdr:colOff>889000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31</xdr:row>
      <xdr:rowOff>25400</xdr:rowOff>
    </xdr:from>
    <xdr:to>
      <xdr:col>6</xdr:col>
      <xdr:colOff>914400</xdr:colOff>
      <xdr:row>59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61</xdr:row>
      <xdr:rowOff>12700</xdr:rowOff>
    </xdr:from>
    <xdr:to>
      <xdr:col>7</xdr:col>
      <xdr:colOff>0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91</xdr:row>
      <xdr:rowOff>12700</xdr:rowOff>
    </xdr:from>
    <xdr:to>
      <xdr:col>7</xdr:col>
      <xdr:colOff>0</xdr:colOff>
      <xdr:row>119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237067</xdr:colOff>
      <xdr:row>121</xdr:row>
      <xdr:rowOff>16932</xdr:rowOff>
    </xdr:from>
    <xdr:to>
      <xdr:col>6</xdr:col>
      <xdr:colOff>880533</xdr:colOff>
      <xdr:row>149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220133</xdr:colOff>
      <xdr:row>151</xdr:row>
      <xdr:rowOff>84667</xdr:rowOff>
    </xdr:from>
    <xdr:to>
      <xdr:col>6</xdr:col>
      <xdr:colOff>897467</xdr:colOff>
      <xdr:row>179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opLeftCell="A154" workbookViewId="0">
      <pane ySplit="780"/>
      <selection activeCell="B155" sqref="B155"/>
      <selection pane="bottomLeft" activeCell="A155" sqref="A2:A155"/>
    </sheetView>
  </sheetViews>
  <sheetFormatPr defaultColWidth="10.921875" defaultRowHeight="13.5" x14ac:dyDescent="0.3"/>
  <sheetData>
    <row r="1" spans="1:13" x14ac:dyDescent="0.3">
      <c r="A1" t="s">
        <v>2111</v>
      </c>
      <c r="B1" t="s">
        <v>772</v>
      </c>
      <c r="C1" s="1">
        <v>38974</v>
      </c>
      <c r="M1">
        <v>8580378</v>
      </c>
    </row>
    <row r="2" spans="1:13" x14ac:dyDescent="0.3">
      <c r="A2" t="s">
        <v>598</v>
      </c>
      <c r="B2" t="s">
        <v>599</v>
      </c>
      <c r="C2" t="s">
        <v>773</v>
      </c>
      <c r="D2" t="s">
        <v>774</v>
      </c>
      <c r="E2" t="s">
        <v>1134</v>
      </c>
      <c r="F2" t="s">
        <v>1135</v>
      </c>
      <c r="G2" t="s">
        <v>1492</v>
      </c>
      <c r="H2" t="s">
        <v>1773</v>
      </c>
      <c r="I2" t="s">
        <v>739</v>
      </c>
      <c r="J2" t="s">
        <v>1235</v>
      </c>
    </row>
    <row r="3" spans="1:13" x14ac:dyDescent="0.3">
      <c r="A3">
        <v>44</v>
      </c>
      <c r="B3" t="s">
        <v>154</v>
      </c>
      <c r="E3">
        <v>1</v>
      </c>
      <c r="I3" t="s">
        <v>2014</v>
      </c>
      <c r="J3" t="s">
        <v>2187</v>
      </c>
    </row>
    <row r="4" spans="1:13" x14ac:dyDescent="0.3">
      <c r="A4">
        <v>45</v>
      </c>
      <c r="B4" t="s">
        <v>55</v>
      </c>
      <c r="E4">
        <v>2</v>
      </c>
      <c r="H4" t="s">
        <v>266</v>
      </c>
      <c r="I4" t="s">
        <v>2187</v>
      </c>
      <c r="J4" t="s">
        <v>2032</v>
      </c>
    </row>
    <row r="5" spans="1:13" x14ac:dyDescent="0.3">
      <c r="A5">
        <v>48.8</v>
      </c>
      <c r="B5" t="s">
        <v>1784</v>
      </c>
      <c r="H5" t="s">
        <v>59</v>
      </c>
      <c r="I5" t="s">
        <v>2187</v>
      </c>
      <c r="J5" t="s">
        <v>2187</v>
      </c>
    </row>
    <row r="6" spans="1:13" x14ac:dyDescent="0.3">
      <c r="A6">
        <v>31.8</v>
      </c>
      <c r="B6" t="s">
        <v>2188</v>
      </c>
      <c r="H6" t="s">
        <v>187</v>
      </c>
      <c r="I6" t="s">
        <v>2187</v>
      </c>
      <c r="J6" t="s">
        <v>2187</v>
      </c>
    </row>
    <row r="7" spans="1:13" x14ac:dyDescent="0.3">
      <c r="A7">
        <v>6</v>
      </c>
      <c r="B7" t="s">
        <v>1778</v>
      </c>
      <c r="I7" t="s">
        <v>1156</v>
      </c>
      <c r="J7" t="s">
        <v>812</v>
      </c>
    </row>
    <row r="8" spans="1:13" x14ac:dyDescent="0.3">
      <c r="A8">
        <v>45.4</v>
      </c>
      <c r="B8" t="s">
        <v>316</v>
      </c>
      <c r="I8" t="s">
        <v>812</v>
      </c>
      <c r="J8" t="s">
        <v>812</v>
      </c>
    </row>
    <row r="9" spans="1:13" x14ac:dyDescent="0.3">
      <c r="A9">
        <v>15.7</v>
      </c>
      <c r="B9" t="s">
        <v>690</v>
      </c>
      <c r="H9" t="s">
        <v>1040</v>
      </c>
      <c r="I9" t="s">
        <v>2010</v>
      </c>
      <c r="J9" t="s">
        <v>2010</v>
      </c>
    </row>
    <row r="10" spans="1:13" x14ac:dyDescent="0.3">
      <c r="A10">
        <v>38.4</v>
      </c>
      <c r="B10" t="s">
        <v>403</v>
      </c>
      <c r="E10">
        <v>1</v>
      </c>
      <c r="I10" t="s">
        <v>697</v>
      </c>
      <c r="J10" t="s">
        <v>813</v>
      </c>
    </row>
    <row r="11" spans="1:13" x14ac:dyDescent="0.3">
      <c r="A11">
        <v>46</v>
      </c>
      <c r="B11" t="s">
        <v>403</v>
      </c>
      <c r="I11" t="s">
        <v>697</v>
      </c>
      <c r="J11" t="s">
        <v>813</v>
      </c>
    </row>
    <row r="12" spans="1:13" x14ac:dyDescent="0.3">
      <c r="A12">
        <v>45.1</v>
      </c>
      <c r="B12" t="s">
        <v>403</v>
      </c>
      <c r="I12" t="s">
        <v>697</v>
      </c>
      <c r="J12" t="s">
        <v>813</v>
      </c>
    </row>
    <row r="13" spans="1:13" x14ac:dyDescent="0.3">
      <c r="A13">
        <v>40.200000000000003</v>
      </c>
      <c r="B13" t="s">
        <v>403</v>
      </c>
      <c r="I13" t="s">
        <v>697</v>
      </c>
      <c r="J13" t="s">
        <v>813</v>
      </c>
    </row>
    <row r="14" spans="1:13" x14ac:dyDescent="0.3">
      <c r="A14">
        <v>39.4</v>
      </c>
      <c r="B14" t="s">
        <v>403</v>
      </c>
      <c r="I14" t="s">
        <v>697</v>
      </c>
      <c r="J14" t="s">
        <v>813</v>
      </c>
    </row>
    <row r="15" spans="1:13" x14ac:dyDescent="0.3">
      <c r="A15">
        <v>39.700000000000003</v>
      </c>
      <c r="B15" t="s">
        <v>403</v>
      </c>
      <c r="I15" t="s">
        <v>697</v>
      </c>
      <c r="J15" t="s">
        <v>813</v>
      </c>
    </row>
    <row r="16" spans="1:13" x14ac:dyDescent="0.3">
      <c r="A16">
        <v>38.5</v>
      </c>
      <c r="B16" t="s">
        <v>0</v>
      </c>
      <c r="C16">
        <v>0.15</v>
      </c>
      <c r="H16" t="s">
        <v>64</v>
      </c>
      <c r="I16" t="s">
        <v>1832</v>
      </c>
      <c r="J16" t="s">
        <v>1486</v>
      </c>
    </row>
    <row r="17" spans="1:10" x14ac:dyDescent="0.3">
      <c r="A17">
        <v>31.1</v>
      </c>
      <c r="B17" t="s">
        <v>0</v>
      </c>
      <c r="H17" t="s">
        <v>188</v>
      </c>
      <c r="I17" t="s">
        <v>1832</v>
      </c>
      <c r="J17" t="s">
        <v>1486</v>
      </c>
    </row>
    <row r="18" spans="1:10" x14ac:dyDescent="0.3">
      <c r="A18">
        <v>38.4</v>
      </c>
      <c r="B18" t="s">
        <v>0</v>
      </c>
      <c r="C18">
        <v>0.1</v>
      </c>
      <c r="I18" t="s">
        <v>1832</v>
      </c>
      <c r="J18" t="s">
        <v>1486</v>
      </c>
    </row>
    <row r="19" spans="1:10" x14ac:dyDescent="0.3">
      <c r="A19">
        <v>38.200000000000003</v>
      </c>
      <c r="B19" t="s">
        <v>0</v>
      </c>
      <c r="H19" t="s">
        <v>240</v>
      </c>
      <c r="I19" t="s">
        <v>1832</v>
      </c>
      <c r="J19" t="s">
        <v>1486</v>
      </c>
    </row>
    <row r="20" spans="1:10" x14ac:dyDescent="0.3">
      <c r="A20">
        <v>39.4</v>
      </c>
      <c r="B20" t="s">
        <v>63</v>
      </c>
      <c r="H20" t="s">
        <v>109</v>
      </c>
      <c r="I20" t="s">
        <v>1832</v>
      </c>
      <c r="J20" t="s">
        <v>1486</v>
      </c>
    </row>
    <row r="21" spans="1:10" x14ac:dyDescent="0.3">
      <c r="A21">
        <v>39.6</v>
      </c>
      <c r="B21" t="s">
        <v>238</v>
      </c>
      <c r="C21">
        <v>0.1</v>
      </c>
      <c r="I21" t="s">
        <v>2008</v>
      </c>
      <c r="J21" t="s">
        <v>1486</v>
      </c>
    </row>
    <row r="22" spans="1:10" x14ac:dyDescent="0.3">
      <c r="A22">
        <v>49.1</v>
      </c>
      <c r="B22" t="s">
        <v>1782</v>
      </c>
      <c r="E22">
        <v>1</v>
      </c>
      <c r="I22" t="s">
        <v>1074</v>
      </c>
      <c r="J22" t="s">
        <v>1236</v>
      </c>
    </row>
    <row r="23" spans="1:10" x14ac:dyDescent="0.3">
      <c r="A23">
        <v>47</v>
      </c>
      <c r="B23" t="s">
        <v>105</v>
      </c>
      <c r="E23">
        <v>1</v>
      </c>
      <c r="I23" t="s">
        <v>1074</v>
      </c>
      <c r="J23" t="s">
        <v>1236</v>
      </c>
    </row>
    <row r="24" spans="1:10" x14ac:dyDescent="0.3">
      <c r="A24">
        <v>46</v>
      </c>
      <c r="B24" t="s">
        <v>413</v>
      </c>
      <c r="E24">
        <v>1</v>
      </c>
      <c r="I24" t="s">
        <v>1074</v>
      </c>
      <c r="J24" t="s">
        <v>1236</v>
      </c>
    </row>
    <row r="25" spans="1:10" x14ac:dyDescent="0.3">
      <c r="A25">
        <v>42.9</v>
      </c>
      <c r="B25" t="s">
        <v>105</v>
      </c>
      <c r="E25">
        <v>1</v>
      </c>
      <c r="I25" t="s">
        <v>1074</v>
      </c>
      <c r="J25" t="s">
        <v>1236</v>
      </c>
    </row>
    <row r="26" spans="1:10" x14ac:dyDescent="0.3">
      <c r="A26">
        <v>41.2</v>
      </c>
      <c r="B26" t="s">
        <v>410</v>
      </c>
      <c r="E26">
        <v>1</v>
      </c>
      <c r="I26" t="s">
        <v>1074</v>
      </c>
      <c r="J26" t="s">
        <v>1236</v>
      </c>
    </row>
    <row r="27" spans="1:10" x14ac:dyDescent="0.3">
      <c r="A27">
        <v>40.4</v>
      </c>
      <c r="B27" t="s">
        <v>410</v>
      </c>
      <c r="E27">
        <v>1</v>
      </c>
      <c r="I27" t="s">
        <v>1074</v>
      </c>
      <c r="J27" t="s">
        <v>1236</v>
      </c>
    </row>
    <row r="28" spans="1:10" x14ac:dyDescent="0.3">
      <c r="A28">
        <v>31.1</v>
      </c>
      <c r="B28" t="s">
        <v>410</v>
      </c>
      <c r="E28">
        <v>1</v>
      </c>
      <c r="I28" t="s">
        <v>1074</v>
      </c>
      <c r="J28" t="s">
        <v>1236</v>
      </c>
    </row>
    <row r="29" spans="1:10" x14ac:dyDescent="0.3">
      <c r="A29">
        <v>28</v>
      </c>
      <c r="B29" t="s">
        <v>16</v>
      </c>
      <c r="E29">
        <v>1</v>
      </c>
      <c r="I29" t="s">
        <v>1074</v>
      </c>
      <c r="J29" t="s">
        <v>1236</v>
      </c>
    </row>
    <row r="30" spans="1:10" x14ac:dyDescent="0.3">
      <c r="A30">
        <v>20.7</v>
      </c>
      <c r="B30" t="s">
        <v>336</v>
      </c>
      <c r="E30">
        <v>1</v>
      </c>
      <c r="I30" t="s">
        <v>1074</v>
      </c>
      <c r="J30" t="s">
        <v>1236</v>
      </c>
    </row>
    <row r="31" spans="1:10" x14ac:dyDescent="0.3">
      <c r="A31">
        <v>0.8</v>
      </c>
      <c r="B31" t="s">
        <v>1779</v>
      </c>
      <c r="E31">
        <v>1</v>
      </c>
      <c r="I31" t="s">
        <v>1074</v>
      </c>
      <c r="J31" t="s">
        <v>1236</v>
      </c>
    </row>
    <row r="32" spans="1:10" x14ac:dyDescent="0.3">
      <c r="A32">
        <v>41.9</v>
      </c>
      <c r="B32" t="s">
        <v>108</v>
      </c>
      <c r="E32">
        <v>1</v>
      </c>
      <c r="I32" t="s">
        <v>1074</v>
      </c>
      <c r="J32" t="s">
        <v>813</v>
      </c>
    </row>
    <row r="33" spans="1:10" x14ac:dyDescent="0.3">
      <c r="A33">
        <v>27.2</v>
      </c>
      <c r="B33" t="s">
        <v>152</v>
      </c>
      <c r="E33">
        <v>1</v>
      </c>
      <c r="I33" t="s">
        <v>1074</v>
      </c>
      <c r="J33" t="s">
        <v>813</v>
      </c>
    </row>
    <row r="34" spans="1:10" x14ac:dyDescent="0.3">
      <c r="A34">
        <v>6.2</v>
      </c>
      <c r="B34" t="s">
        <v>700</v>
      </c>
      <c r="E34">
        <v>1</v>
      </c>
      <c r="I34" t="s">
        <v>1074</v>
      </c>
      <c r="J34" t="s">
        <v>813</v>
      </c>
    </row>
    <row r="35" spans="1:10" x14ac:dyDescent="0.3">
      <c r="A35">
        <v>20.8</v>
      </c>
      <c r="B35" t="s">
        <v>513</v>
      </c>
      <c r="E35">
        <v>1</v>
      </c>
      <c r="I35" t="s">
        <v>1669</v>
      </c>
      <c r="J35" t="s">
        <v>1486</v>
      </c>
    </row>
    <row r="36" spans="1:10" x14ac:dyDescent="0.3">
      <c r="A36">
        <v>20</v>
      </c>
      <c r="B36" t="s">
        <v>510</v>
      </c>
      <c r="E36">
        <v>1</v>
      </c>
      <c r="I36" t="s">
        <v>1669</v>
      </c>
      <c r="J36" t="s">
        <v>1486</v>
      </c>
    </row>
    <row r="37" spans="1:10" x14ac:dyDescent="0.3">
      <c r="A37">
        <v>25.8</v>
      </c>
      <c r="B37" t="s">
        <v>105</v>
      </c>
      <c r="E37">
        <v>2</v>
      </c>
      <c r="I37" t="s">
        <v>1074</v>
      </c>
      <c r="J37" t="s">
        <v>1236</v>
      </c>
    </row>
    <row r="38" spans="1:10" x14ac:dyDescent="0.3">
      <c r="A38">
        <v>18</v>
      </c>
      <c r="B38" t="s">
        <v>336</v>
      </c>
      <c r="E38">
        <v>2</v>
      </c>
      <c r="I38" t="s">
        <v>1074</v>
      </c>
      <c r="J38" t="s">
        <v>1236</v>
      </c>
    </row>
    <row r="39" spans="1:10" x14ac:dyDescent="0.3">
      <c r="A39">
        <v>12.5</v>
      </c>
      <c r="B39" t="s">
        <v>511</v>
      </c>
      <c r="E39">
        <v>2</v>
      </c>
      <c r="I39" t="s">
        <v>1669</v>
      </c>
      <c r="J39" t="s">
        <v>1670</v>
      </c>
    </row>
    <row r="40" spans="1:10" x14ac:dyDescent="0.3">
      <c r="A40">
        <v>24.5</v>
      </c>
      <c r="B40" t="s">
        <v>30</v>
      </c>
      <c r="E40">
        <v>2</v>
      </c>
      <c r="I40" t="s">
        <v>2007</v>
      </c>
      <c r="J40" t="s">
        <v>1670</v>
      </c>
    </row>
    <row r="41" spans="1:10" x14ac:dyDescent="0.3">
      <c r="A41">
        <v>3</v>
      </c>
      <c r="B41" t="s">
        <v>698</v>
      </c>
      <c r="E41">
        <v>4</v>
      </c>
      <c r="I41" t="s">
        <v>2007</v>
      </c>
      <c r="J41" t="s">
        <v>1486</v>
      </c>
    </row>
    <row r="42" spans="1:10" x14ac:dyDescent="0.3">
      <c r="A42">
        <v>2</v>
      </c>
      <c r="B42" t="s">
        <v>1042</v>
      </c>
      <c r="E42">
        <v>4</v>
      </c>
      <c r="I42" t="s">
        <v>2007</v>
      </c>
      <c r="J42" t="s">
        <v>1486</v>
      </c>
    </row>
    <row r="43" spans="1:10" x14ac:dyDescent="0.3">
      <c r="A43">
        <v>1</v>
      </c>
      <c r="B43" t="s">
        <v>698</v>
      </c>
      <c r="E43">
        <v>4</v>
      </c>
      <c r="I43" t="s">
        <v>2007</v>
      </c>
      <c r="J43" t="s">
        <v>1486</v>
      </c>
    </row>
    <row r="44" spans="1:10" x14ac:dyDescent="0.3">
      <c r="A44">
        <v>0</v>
      </c>
      <c r="B44" t="s">
        <v>1938</v>
      </c>
      <c r="E44">
        <v>4</v>
      </c>
      <c r="I44" t="s">
        <v>2007</v>
      </c>
      <c r="J44" t="s">
        <v>1486</v>
      </c>
    </row>
    <row r="45" spans="1:10" x14ac:dyDescent="0.3">
      <c r="A45">
        <v>15</v>
      </c>
      <c r="B45" t="s">
        <v>1041</v>
      </c>
      <c r="E45">
        <v>6</v>
      </c>
      <c r="I45" t="s">
        <v>2007</v>
      </c>
      <c r="J45" t="s">
        <v>1486</v>
      </c>
    </row>
    <row r="46" spans="1:10" x14ac:dyDescent="0.3">
      <c r="A46">
        <v>14</v>
      </c>
      <c r="B46" t="s">
        <v>1042</v>
      </c>
      <c r="E46">
        <v>6</v>
      </c>
      <c r="I46" t="s">
        <v>2007</v>
      </c>
      <c r="J46" t="s">
        <v>1486</v>
      </c>
    </row>
    <row r="47" spans="1:10" x14ac:dyDescent="0.3">
      <c r="A47">
        <v>13</v>
      </c>
      <c r="B47" t="s">
        <v>1042</v>
      </c>
      <c r="E47">
        <v>6</v>
      </c>
      <c r="I47" t="s">
        <v>2007</v>
      </c>
      <c r="J47" t="s">
        <v>1486</v>
      </c>
    </row>
    <row r="48" spans="1:10" x14ac:dyDescent="0.3">
      <c r="A48">
        <v>13</v>
      </c>
      <c r="B48" t="s">
        <v>699</v>
      </c>
      <c r="E48">
        <v>9</v>
      </c>
      <c r="I48" t="s">
        <v>2007</v>
      </c>
      <c r="J48" t="s">
        <v>1486</v>
      </c>
    </row>
    <row r="49" spans="1:12" x14ac:dyDescent="0.3">
      <c r="A49">
        <v>11</v>
      </c>
      <c r="B49" t="s">
        <v>1042</v>
      </c>
      <c r="E49">
        <v>9</v>
      </c>
      <c r="I49" t="s">
        <v>2007</v>
      </c>
      <c r="J49" t="s">
        <v>1486</v>
      </c>
    </row>
    <row r="50" spans="1:12" x14ac:dyDescent="0.3">
      <c r="A50">
        <v>12</v>
      </c>
      <c r="B50" t="s">
        <v>698</v>
      </c>
      <c r="E50">
        <v>10</v>
      </c>
      <c r="I50" t="s">
        <v>2007</v>
      </c>
      <c r="J50" t="s">
        <v>1486</v>
      </c>
    </row>
    <row r="51" spans="1:12" x14ac:dyDescent="0.3">
      <c r="A51">
        <v>23</v>
      </c>
      <c r="B51" t="s">
        <v>513</v>
      </c>
      <c r="E51">
        <v>11</v>
      </c>
      <c r="I51" t="s">
        <v>1669</v>
      </c>
      <c r="J51" t="s">
        <v>1486</v>
      </c>
    </row>
    <row r="52" spans="1:12" x14ac:dyDescent="0.3">
      <c r="A52">
        <v>22</v>
      </c>
      <c r="B52" t="s">
        <v>513</v>
      </c>
      <c r="E52">
        <v>11</v>
      </c>
      <c r="I52" t="s">
        <v>1669</v>
      </c>
      <c r="J52" t="s">
        <v>1486</v>
      </c>
    </row>
    <row r="53" spans="1:12" x14ac:dyDescent="0.3">
      <c r="A53">
        <v>10</v>
      </c>
      <c r="B53" t="s">
        <v>1042</v>
      </c>
      <c r="E53">
        <v>13</v>
      </c>
      <c r="I53" t="s">
        <v>2007</v>
      </c>
      <c r="J53" t="s">
        <v>1486</v>
      </c>
      <c r="K53">
        <f>SUM(E10:E23)</f>
        <v>3</v>
      </c>
      <c r="L53" t="s">
        <v>767</v>
      </c>
    </row>
    <row r="54" spans="1:12" x14ac:dyDescent="0.3">
      <c r="A54">
        <v>9</v>
      </c>
      <c r="B54" t="s">
        <v>1042</v>
      </c>
      <c r="E54">
        <v>13</v>
      </c>
      <c r="I54" t="s">
        <v>2007</v>
      </c>
      <c r="J54" t="s">
        <v>1486</v>
      </c>
    </row>
    <row r="55" spans="1:12" x14ac:dyDescent="0.3">
      <c r="A55">
        <v>11</v>
      </c>
      <c r="B55" t="s">
        <v>698</v>
      </c>
      <c r="E55">
        <v>14</v>
      </c>
      <c r="I55" t="s">
        <v>2007</v>
      </c>
      <c r="J55" t="s">
        <v>1486</v>
      </c>
    </row>
    <row r="56" spans="1:12" x14ac:dyDescent="0.3">
      <c r="A56">
        <v>49.7</v>
      </c>
      <c r="B56" t="s">
        <v>1935</v>
      </c>
      <c r="C56">
        <v>0.25</v>
      </c>
      <c r="G56" t="s">
        <v>2287</v>
      </c>
      <c r="I56" t="s">
        <v>1074</v>
      </c>
      <c r="J56" t="s">
        <v>1236</v>
      </c>
    </row>
    <row r="57" spans="1:12" x14ac:dyDescent="0.3">
      <c r="A57">
        <v>49.5</v>
      </c>
      <c r="B57" t="s">
        <v>105</v>
      </c>
      <c r="C57">
        <v>0.2</v>
      </c>
      <c r="I57" t="s">
        <v>1074</v>
      </c>
      <c r="J57" t="s">
        <v>1236</v>
      </c>
    </row>
    <row r="58" spans="1:12" x14ac:dyDescent="0.3">
      <c r="A58">
        <v>49.1</v>
      </c>
      <c r="B58" t="s">
        <v>105</v>
      </c>
      <c r="C58">
        <v>0.2</v>
      </c>
      <c r="I58" t="s">
        <v>1074</v>
      </c>
      <c r="J58" t="s">
        <v>1236</v>
      </c>
    </row>
    <row r="59" spans="1:12" x14ac:dyDescent="0.3">
      <c r="A59">
        <v>49.1</v>
      </c>
      <c r="B59" t="s">
        <v>105</v>
      </c>
      <c r="C59">
        <v>0.15</v>
      </c>
      <c r="I59" t="s">
        <v>1074</v>
      </c>
      <c r="J59" t="s">
        <v>1236</v>
      </c>
    </row>
    <row r="60" spans="1:12" x14ac:dyDescent="0.3">
      <c r="A60">
        <v>47.9</v>
      </c>
      <c r="B60" t="s">
        <v>410</v>
      </c>
      <c r="C60">
        <f>1.65+2.62</f>
        <v>4.2699999999999996</v>
      </c>
      <c r="D60">
        <v>8.1</v>
      </c>
      <c r="I60" t="s">
        <v>1074</v>
      </c>
      <c r="J60" t="s">
        <v>1236</v>
      </c>
    </row>
    <row r="61" spans="1:12" x14ac:dyDescent="0.3">
      <c r="A61">
        <v>47.1</v>
      </c>
      <c r="B61" t="s">
        <v>105</v>
      </c>
      <c r="C61">
        <v>0.15</v>
      </c>
      <c r="I61" t="s">
        <v>1074</v>
      </c>
      <c r="J61" t="s">
        <v>1236</v>
      </c>
    </row>
    <row r="62" spans="1:12" x14ac:dyDescent="0.3">
      <c r="A62">
        <v>37.700000000000003</v>
      </c>
      <c r="B62" t="s">
        <v>410</v>
      </c>
      <c r="C62">
        <f>1.65+4</f>
        <v>5.65</v>
      </c>
      <c r="D62">
        <v>8.8000000000000007</v>
      </c>
      <c r="I62" t="s">
        <v>1074</v>
      </c>
      <c r="J62" t="s">
        <v>1236</v>
      </c>
    </row>
    <row r="63" spans="1:12" x14ac:dyDescent="0.3">
      <c r="A63">
        <v>18.8</v>
      </c>
      <c r="B63" t="s">
        <v>336</v>
      </c>
      <c r="C63">
        <f>1.65+5.5</f>
        <v>7.15</v>
      </c>
      <c r="D63">
        <v>6.6</v>
      </c>
      <c r="I63" t="s">
        <v>1074</v>
      </c>
      <c r="J63" t="s">
        <v>1236</v>
      </c>
    </row>
    <row r="64" spans="1:12" x14ac:dyDescent="0.3">
      <c r="A64">
        <v>18.5</v>
      </c>
      <c r="B64" t="s">
        <v>688</v>
      </c>
      <c r="C64">
        <f>1.65+6.1</f>
        <v>7.75</v>
      </c>
      <c r="D64">
        <v>7.1</v>
      </c>
      <c r="I64" t="s">
        <v>1074</v>
      </c>
      <c r="J64" t="s">
        <v>1236</v>
      </c>
    </row>
    <row r="65" spans="1:12" x14ac:dyDescent="0.3">
      <c r="A65">
        <v>5.8</v>
      </c>
      <c r="B65" t="s">
        <v>1779</v>
      </c>
      <c r="C65">
        <f>1.65+5.6</f>
        <v>7.25</v>
      </c>
      <c r="D65">
        <v>7.2</v>
      </c>
      <c r="I65" t="s">
        <v>1074</v>
      </c>
      <c r="J65" t="s">
        <v>1236</v>
      </c>
    </row>
    <row r="66" spans="1:12" x14ac:dyDescent="0.3">
      <c r="A66">
        <v>0.9</v>
      </c>
      <c r="B66" t="s">
        <v>1779</v>
      </c>
      <c r="C66">
        <f>1.65+3.5</f>
        <v>5.15</v>
      </c>
      <c r="D66">
        <v>4.0999999999999996</v>
      </c>
      <c r="I66" t="s">
        <v>1074</v>
      </c>
      <c r="J66" t="s">
        <v>1236</v>
      </c>
    </row>
    <row r="67" spans="1:12" x14ac:dyDescent="0.3">
      <c r="A67">
        <v>45.7</v>
      </c>
      <c r="B67" t="s">
        <v>404</v>
      </c>
      <c r="C67">
        <v>0.9</v>
      </c>
      <c r="I67" t="s">
        <v>1669</v>
      </c>
      <c r="J67" t="s">
        <v>1670</v>
      </c>
    </row>
    <row r="68" spans="1:12" x14ac:dyDescent="0.3">
      <c r="A68">
        <v>34.9</v>
      </c>
      <c r="B68" t="s">
        <v>491</v>
      </c>
      <c r="C68">
        <f>1.65+2.6</f>
        <v>4.25</v>
      </c>
      <c r="D68" t="s">
        <v>142</v>
      </c>
      <c r="I68" t="s">
        <v>1669</v>
      </c>
      <c r="J68" t="s">
        <v>1670</v>
      </c>
    </row>
    <row r="69" spans="1:12" x14ac:dyDescent="0.3">
      <c r="A69">
        <v>34.299999999999997</v>
      </c>
      <c r="B69" t="s">
        <v>491</v>
      </c>
      <c r="C69">
        <f>1.65+1.44</f>
        <v>3.09</v>
      </c>
      <c r="D69">
        <v>5.5</v>
      </c>
      <c r="G69" t="s">
        <v>771</v>
      </c>
      <c r="I69" t="s">
        <v>1669</v>
      </c>
      <c r="J69" t="s">
        <v>1670</v>
      </c>
    </row>
    <row r="70" spans="1:12" x14ac:dyDescent="0.3">
      <c r="A70">
        <v>33.4</v>
      </c>
      <c r="B70" t="s">
        <v>455</v>
      </c>
      <c r="C70">
        <v>0.2</v>
      </c>
      <c r="I70" t="s">
        <v>1669</v>
      </c>
      <c r="J70" t="s">
        <v>1670</v>
      </c>
    </row>
    <row r="71" spans="1:12" x14ac:dyDescent="0.3">
      <c r="A71">
        <v>33.4</v>
      </c>
      <c r="B71" t="s">
        <v>491</v>
      </c>
      <c r="C71">
        <v>0.2</v>
      </c>
      <c r="I71" t="s">
        <v>1669</v>
      </c>
      <c r="J71" t="s">
        <v>1670</v>
      </c>
    </row>
    <row r="72" spans="1:12" x14ac:dyDescent="0.3">
      <c r="A72">
        <v>33.299999999999997</v>
      </c>
      <c r="B72" t="s">
        <v>491</v>
      </c>
      <c r="C72">
        <v>0.25</v>
      </c>
      <c r="I72" t="s">
        <v>1669</v>
      </c>
      <c r="J72" t="s">
        <v>1670</v>
      </c>
    </row>
    <row r="73" spans="1:12" x14ac:dyDescent="0.3">
      <c r="A73">
        <v>33.299999999999997</v>
      </c>
      <c r="B73" t="s">
        <v>491</v>
      </c>
      <c r="C73">
        <f>1.65+2.6</f>
        <v>4.25</v>
      </c>
      <c r="D73">
        <v>1.8</v>
      </c>
      <c r="I73" t="s">
        <v>1669</v>
      </c>
      <c r="J73" t="s">
        <v>1670</v>
      </c>
    </row>
    <row r="74" spans="1:12" x14ac:dyDescent="0.3">
      <c r="A74">
        <v>25.3</v>
      </c>
      <c r="B74" t="s">
        <v>455</v>
      </c>
      <c r="C74">
        <v>0.35</v>
      </c>
      <c r="I74" t="s">
        <v>1669</v>
      </c>
      <c r="J74" t="s">
        <v>1670</v>
      </c>
    </row>
    <row r="75" spans="1:12" x14ac:dyDescent="0.3">
      <c r="A75">
        <v>20.8</v>
      </c>
      <c r="B75" t="s">
        <v>514</v>
      </c>
      <c r="C75">
        <v>2.2000000000000002</v>
      </c>
      <c r="D75">
        <v>1.8</v>
      </c>
      <c r="I75" t="s">
        <v>1669</v>
      </c>
      <c r="J75" t="s">
        <v>1670</v>
      </c>
    </row>
    <row r="76" spans="1:12" x14ac:dyDescent="0.3">
      <c r="A76">
        <v>19.899999999999999</v>
      </c>
      <c r="B76" t="s">
        <v>514</v>
      </c>
      <c r="C76">
        <f>1.65+4.7</f>
        <v>6.35</v>
      </c>
      <c r="D76">
        <v>6.8</v>
      </c>
      <c r="I76" t="s">
        <v>1669</v>
      </c>
      <c r="J76" t="s">
        <v>1670</v>
      </c>
    </row>
    <row r="77" spans="1:12" x14ac:dyDescent="0.3">
      <c r="A77">
        <v>19.2</v>
      </c>
      <c r="B77" t="s">
        <v>511</v>
      </c>
      <c r="C77">
        <f>1.65+5.3</f>
        <v>6.9499999999999993</v>
      </c>
      <c r="D77">
        <v>6</v>
      </c>
      <c r="I77" t="s">
        <v>1669</v>
      </c>
      <c r="J77" t="s">
        <v>1670</v>
      </c>
      <c r="K77">
        <f>SUM(E54:E77)</f>
        <v>27</v>
      </c>
      <c r="L77" t="s">
        <v>1125</v>
      </c>
    </row>
    <row r="78" spans="1:12" x14ac:dyDescent="0.3">
      <c r="A78">
        <v>18.5</v>
      </c>
      <c r="B78" t="s">
        <v>689</v>
      </c>
      <c r="C78">
        <v>2.2999999999999998</v>
      </c>
      <c r="D78">
        <v>2.8</v>
      </c>
      <c r="I78" t="s">
        <v>1669</v>
      </c>
      <c r="J78" t="s">
        <v>1670</v>
      </c>
    </row>
    <row r="79" spans="1:12" x14ac:dyDescent="0.3">
      <c r="A79">
        <v>4.5999999999999996</v>
      </c>
      <c r="B79" t="s">
        <v>511</v>
      </c>
      <c r="C79">
        <f>1.65+4.6</f>
        <v>6.25</v>
      </c>
      <c r="D79">
        <v>5.6</v>
      </c>
      <c r="I79" t="s">
        <v>1669</v>
      </c>
      <c r="J79" t="s">
        <v>1670</v>
      </c>
    </row>
    <row r="80" spans="1:12" x14ac:dyDescent="0.3">
      <c r="A80">
        <v>29.5</v>
      </c>
      <c r="B80" t="s">
        <v>189</v>
      </c>
      <c r="C80">
        <f>1.65+5.6</f>
        <v>7.25</v>
      </c>
      <c r="D80" t="s">
        <v>15</v>
      </c>
      <c r="I80" t="s">
        <v>1669</v>
      </c>
      <c r="J80" t="s">
        <v>1670</v>
      </c>
    </row>
    <row r="81" spans="1:10" x14ac:dyDescent="0.3">
      <c r="A81">
        <v>37.700000000000003</v>
      </c>
      <c r="B81" t="s">
        <v>489</v>
      </c>
      <c r="C81">
        <v>2</v>
      </c>
      <c r="D81">
        <v>1.2</v>
      </c>
      <c r="I81" t="s">
        <v>2009</v>
      </c>
      <c r="J81" t="s">
        <v>1670</v>
      </c>
    </row>
    <row r="82" spans="1:10" x14ac:dyDescent="0.3">
      <c r="A82">
        <v>33.9</v>
      </c>
      <c r="B82" t="s">
        <v>489</v>
      </c>
      <c r="C82">
        <v>1.1000000000000001</v>
      </c>
      <c r="I82" t="s">
        <v>2009</v>
      </c>
      <c r="J82" t="s">
        <v>1670</v>
      </c>
    </row>
    <row r="83" spans="1:10" x14ac:dyDescent="0.3">
      <c r="A83">
        <v>13.4</v>
      </c>
      <c r="B83" t="s">
        <v>1222</v>
      </c>
      <c r="C83">
        <f>1.65+4.1</f>
        <v>5.75</v>
      </c>
      <c r="D83" t="s">
        <v>1223</v>
      </c>
      <c r="I83" t="s">
        <v>2009</v>
      </c>
      <c r="J83" t="s">
        <v>1670</v>
      </c>
    </row>
    <row r="84" spans="1:10" x14ac:dyDescent="0.3">
      <c r="A84">
        <v>24.5</v>
      </c>
      <c r="B84" t="s">
        <v>153</v>
      </c>
      <c r="C84">
        <f>1.65+3.6</f>
        <v>5.25</v>
      </c>
      <c r="D84">
        <v>18</v>
      </c>
      <c r="I84" t="s">
        <v>2007</v>
      </c>
      <c r="J84" t="s">
        <v>1670</v>
      </c>
    </row>
    <row r="85" spans="1:10" x14ac:dyDescent="0.3">
      <c r="A85">
        <v>23.5</v>
      </c>
      <c r="B85" t="s">
        <v>168</v>
      </c>
      <c r="H85" t="s">
        <v>169</v>
      </c>
      <c r="I85" t="s">
        <v>2007</v>
      </c>
      <c r="J85" t="s">
        <v>1670</v>
      </c>
    </row>
    <row r="86" spans="1:10" x14ac:dyDescent="0.3">
      <c r="A86">
        <v>20.8</v>
      </c>
      <c r="B86" t="s">
        <v>27</v>
      </c>
      <c r="C86">
        <v>2</v>
      </c>
      <c r="D86">
        <v>12.8</v>
      </c>
      <c r="H86" t="s">
        <v>508</v>
      </c>
      <c r="I86" t="s">
        <v>647</v>
      </c>
      <c r="J86" t="s">
        <v>813</v>
      </c>
    </row>
    <row r="87" spans="1:10" x14ac:dyDescent="0.3">
      <c r="A87">
        <v>32.9</v>
      </c>
      <c r="B87" t="s">
        <v>183</v>
      </c>
      <c r="C87">
        <v>3.3</v>
      </c>
      <c r="D87" t="s">
        <v>356</v>
      </c>
      <c r="H87" t="s">
        <v>186</v>
      </c>
      <c r="I87" t="s">
        <v>647</v>
      </c>
      <c r="J87" t="s">
        <v>813</v>
      </c>
    </row>
    <row r="88" spans="1:10" x14ac:dyDescent="0.3">
      <c r="A88">
        <v>13.8</v>
      </c>
      <c r="B88" t="s">
        <v>1221</v>
      </c>
      <c r="C88">
        <v>0.8</v>
      </c>
      <c r="I88" t="s">
        <v>1074</v>
      </c>
      <c r="J88" t="s">
        <v>813</v>
      </c>
    </row>
    <row r="89" spans="1:10" x14ac:dyDescent="0.3">
      <c r="A89">
        <v>13.1</v>
      </c>
      <c r="B89" t="s">
        <v>698</v>
      </c>
      <c r="C89">
        <v>1.2</v>
      </c>
      <c r="I89" t="s">
        <v>2007</v>
      </c>
      <c r="J89" t="s">
        <v>1486</v>
      </c>
    </row>
    <row r="90" spans="1:10" x14ac:dyDescent="0.3">
      <c r="A90">
        <v>11.4</v>
      </c>
      <c r="B90" t="s">
        <v>1042</v>
      </c>
      <c r="C90">
        <v>0.5</v>
      </c>
      <c r="I90" t="s">
        <v>2007</v>
      </c>
      <c r="J90" t="s">
        <v>1486</v>
      </c>
    </row>
    <row r="91" spans="1:10" x14ac:dyDescent="0.3">
      <c r="A91">
        <v>11.4</v>
      </c>
      <c r="B91" t="s">
        <v>698</v>
      </c>
      <c r="C91">
        <f>1.65+6.1</f>
        <v>7.75</v>
      </c>
      <c r="D91">
        <v>26.9</v>
      </c>
      <c r="I91" t="s">
        <v>2007</v>
      </c>
      <c r="J91" t="s">
        <v>1486</v>
      </c>
    </row>
    <row r="92" spans="1:10" x14ac:dyDescent="0.3">
      <c r="A92">
        <v>9.6999999999999993</v>
      </c>
      <c r="B92" t="s">
        <v>1042</v>
      </c>
      <c r="C92">
        <v>0.9</v>
      </c>
      <c r="I92" t="s">
        <v>2007</v>
      </c>
      <c r="J92" t="s">
        <v>1486</v>
      </c>
    </row>
    <row r="93" spans="1:10" x14ac:dyDescent="0.3">
      <c r="A93">
        <v>1.3</v>
      </c>
      <c r="B93" t="s">
        <v>1042</v>
      </c>
      <c r="C93">
        <f>1.65+6</f>
        <v>7.65</v>
      </c>
      <c r="D93">
        <v>15.5</v>
      </c>
      <c r="I93" t="s">
        <v>2007</v>
      </c>
      <c r="J93" t="s">
        <v>1486</v>
      </c>
    </row>
    <row r="94" spans="1:10" x14ac:dyDescent="0.3">
      <c r="A94">
        <v>8</v>
      </c>
      <c r="B94" t="s">
        <v>510</v>
      </c>
      <c r="C94">
        <v>0.5</v>
      </c>
      <c r="I94" t="s">
        <v>1669</v>
      </c>
      <c r="J94" t="s">
        <v>1486</v>
      </c>
    </row>
    <row r="95" spans="1:10" x14ac:dyDescent="0.3">
      <c r="A95">
        <v>8</v>
      </c>
      <c r="B95" t="s">
        <v>510</v>
      </c>
      <c r="C95">
        <v>0.5</v>
      </c>
      <c r="I95" t="s">
        <v>1669</v>
      </c>
      <c r="J95" t="s">
        <v>1486</v>
      </c>
    </row>
    <row r="96" spans="1:10" x14ac:dyDescent="0.3">
      <c r="A96">
        <v>3.3</v>
      </c>
      <c r="B96" t="s">
        <v>513</v>
      </c>
      <c r="C96">
        <f>1.65+5</f>
        <v>6.65</v>
      </c>
      <c r="D96">
        <v>14</v>
      </c>
      <c r="I96" t="s">
        <v>1669</v>
      </c>
      <c r="J96" t="s">
        <v>1486</v>
      </c>
    </row>
    <row r="97" spans="1:10" x14ac:dyDescent="0.3">
      <c r="A97">
        <v>48.6</v>
      </c>
      <c r="B97" t="s">
        <v>53</v>
      </c>
      <c r="E97">
        <v>1</v>
      </c>
      <c r="I97" t="s">
        <v>1487</v>
      </c>
      <c r="J97" t="s">
        <v>1671</v>
      </c>
    </row>
    <row r="98" spans="1:10" x14ac:dyDescent="0.3">
      <c r="A98">
        <v>48</v>
      </c>
      <c r="B98" t="s">
        <v>53</v>
      </c>
      <c r="E98">
        <v>1</v>
      </c>
      <c r="I98" t="s">
        <v>1487</v>
      </c>
      <c r="J98" t="s">
        <v>1671</v>
      </c>
    </row>
    <row r="99" spans="1:10" x14ac:dyDescent="0.3">
      <c r="A99">
        <v>27.3</v>
      </c>
      <c r="B99" t="s">
        <v>53</v>
      </c>
      <c r="E99">
        <v>1</v>
      </c>
      <c r="I99" t="s">
        <v>1487</v>
      </c>
      <c r="J99" t="s">
        <v>1671</v>
      </c>
    </row>
    <row r="100" spans="1:10" x14ac:dyDescent="0.3">
      <c r="A100">
        <v>25</v>
      </c>
      <c r="B100" t="s">
        <v>53</v>
      </c>
      <c r="E100">
        <v>1</v>
      </c>
      <c r="I100" t="s">
        <v>1487</v>
      </c>
      <c r="J100" t="s">
        <v>1671</v>
      </c>
    </row>
    <row r="101" spans="1:10" x14ac:dyDescent="0.3">
      <c r="A101">
        <v>46</v>
      </c>
      <c r="B101" t="s">
        <v>2287</v>
      </c>
      <c r="E101">
        <v>1</v>
      </c>
      <c r="I101" t="s">
        <v>2011</v>
      </c>
      <c r="J101" t="s">
        <v>1671</v>
      </c>
    </row>
    <row r="102" spans="1:10" x14ac:dyDescent="0.3">
      <c r="A102">
        <v>44</v>
      </c>
      <c r="B102" t="s">
        <v>61</v>
      </c>
      <c r="E102">
        <v>1</v>
      </c>
      <c r="I102" t="s">
        <v>2011</v>
      </c>
      <c r="J102" t="s">
        <v>1671</v>
      </c>
    </row>
    <row r="103" spans="1:10" x14ac:dyDescent="0.3">
      <c r="A103">
        <v>43</v>
      </c>
      <c r="B103" t="s">
        <v>447</v>
      </c>
      <c r="E103">
        <v>1</v>
      </c>
      <c r="I103" t="s">
        <v>2011</v>
      </c>
      <c r="J103" t="s">
        <v>1671</v>
      </c>
    </row>
    <row r="104" spans="1:10" x14ac:dyDescent="0.3">
      <c r="A104">
        <v>49.1</v>
      </c>
      <c r="B104" t="s">
        <v>1783</v>
      </c>
      <c r="E104">
        <v>1</v>
      </c>
      <c r="I104" t="s">
        <v>1487</v>
      </c>
      <c r="J104" t="s">
        <v>1486</v>
      </c>
    </row>
    <row r="105" spans="1:10" x14ac:dyDescent="0.3">
      <c r="A105">
        <v>0.8</v>
      </c>
      <c r="B105" t="s">
        <v>1771</v>
      </c>
      <c r="E105">
        <v>1</v>
      </c>
      <c r="I105" t="s">
        <v>1487</v>
      </c>
      <c r="J105" t="s">
        <v>1486</v>
      </c>
    </row>
    <row r="106" spans="1:10" x14ac:dyDescent="0.3">
      <c r="A106">
        <v>47</v>
      </c>
      <c r="B106" t="s">
        <v>61</v>
      </c>
      <c r="E106">
        <v>2</v>
      </c>
      <c r="I106" t="s">
        <v>2011</v>
      </c>
      <c r="J106" t="s">
        <v>1671</v>
      </c>
    </row>
    <row r="107" spans="1:10" x14ac:dyDescent="0.3">
      <c r="A107">
        <v>43</v>
      </c>
      <c r="B107" t="s">
        <v>447</v>
      </c>
      <c r="E107">
        <v>2</v>
      </c>
      <c r="I107" t="s">
        <v>2011</v>
      </c>
      <c r="J107" t="s">
        <v>1671</v>
      </c>
    </row>
    <row r="108" spans="1:10" x14ac:dyDescent="0.3">
      <c r="A108">
        <v>42</v>
      </c>
      <c r="B108" t="s">
        <v>447</v>
      </c>
      <c r="E108">
        <v>2</v>
      </c>
      <c r="I108" t="s">
        <v>2011</v>
      </c>
      <c r="J108" t="s">
        <v>1671</v>
      </c>
    </row>
    <row r="109" spans="1:10" x14ac:dyDescent="0.3">
      <c r="A109">
        <v>37.1</v>
      </c>
      <c r="B109" t="s">
        <v>447</v>
      </c>
      <c r="E109">
        <v>2</v>
      </c>
      <c r="I109" t="s">
        <v>2011</v>
      </c>
      <c r="J109" t="s">
        <v>1671</v>
      </c>
    </row>
    <row r="110" spans="1:10" x14ac:dyDescent="0.3">
      <c r="A110">
        <v>47</v>
      </c>
      <c r="B110" t="s">
        <v>412</v>
      </c>
      <c r="E110">
        <v>2</v>
      </c>
      <c r="I110" t="s">
        <v>1487</v>
      </c>
      <c r="J110" t="s">
        <v>1486</v>
      </c>
    </row>
    <row r="111" spans="1:10" x14ac:dyDescent="0.3">
      <c r="A111">
        <v>48</v>
      </c>
      <c r="B111" t="s">
        <v>396</v>
      </c>
      <c r="E111">
        <v>3</v>
      </c>
      <c r="I111" t="s">
        <v>1487</v>
      </c>
      <c r="J111" t="s">
        <v>1486</v>
      </c>
    </row>
    <row r="112" spans="1:10" x14ac:dyDescent="0.3">
      <c r="A112">
        <v>39</v>
      </c>
      <c r="B112" t="s">
        <v>396</v>
      </c>
      <c r="E112">
        <v>3</v>
      </c>
      <c r="I112" t="s">
        <v>1487</v>
      </c>
      <c r="J112" t="s">
        <v>1486</v>
      </c>
    </row>
    <row r="113" spans="1:12" x14ac:dyDescent="0.3">
      <c r="A113">
        <v>38.299999999999997</v>
      </c>
      <c r="B113" t="s">
        <v>396</v>
      </c>
      <c r="E113">
        <v>3</v>
      </c>
      <c r="I113" t="s">
        <v>1487</v>
      </c>
      <c r="J113" t="s">
        <v>1486</v>
      </c>
    </row>
    <row r="114" spans="1:12" x14ac:dyDescent="0.3">
      <c r="A114">
        <v>48.3</v>
      </c>
      <c r="B114" t="s">
        <v>53</v>
      </c>
      <c r="E114">
        <v>4</v>
      </c>
      <c r="I114" t="s">
        <v>1487</v>
      </c>
      <c r="J114" t="s">
        <v>1671</v>
      </c>
    </row>
    <row r="115" spans="1:12" x14ac:dyDescent="0.3">
      <c r="A115">
        <v>47</v>
      </c>
      <c r="B115" t="s">
        <v>53</v>
      </c>
      <c r="E115">
        <v>4</v>
      </c>
      <c r="I115" t="s">
        <v>1487</v>
      </c>
      <c r="J115" t="s">
        <v>1671</v>
      </c>
    </row>
    <row r="116" spans="1:12" x14ac:dyDescent="0.3">
      <c r="A116">
        <v>48</v>
      </c>
      <c r="B116" t="s">
        <v>2287</v>
      </c>
      <c r="E116">
        <v>4</v>
      </c>
      <c r="I116" t="s">
        <v>2011</v>
      </c>
      <c r="J116" t="s">
        <v>1671</v>
      </c>
    </row>
    <row r="117" spans="1:12" x14ac:dyDescent="0.3">
      <c r="A117">
        <v>47</v>
      </c>
      <c r="B117" t="s">
        <v>411</v>
      </c>
      <c r="E117">
        <v>4</v>
      </c>
      <c r="I117" t="s">
        <v>2011</v>
      </c>
      <c r="J117" t="s">
        <v>1671</v>
      </c>
    </row>
    <row r="118" spans="1:12" x14ac:dyDescent="0.3">
      <c r="A118">
        <v>45</v>
      </c>
      <c r="B118" t="s">
        <v>224</v>
      </c>
      <c r="E118">
        <v>4</v>
      </c>
      <c r="I118" t="s">
        <v>2011</v>
      </c>
      <c r="J118" t="s">
        <v>1671</v>
      </c>
    </row>
    <row r="119" spans="1:12" x14ac:dyDescent="0.3">
      <c r="A119">
        <v>45</v>
      </c>
      <c r="B119" t="s">
        <v>447</v>
      </c>
      <c r="E119">
        <v>4</v>
      </c>
      <c r="I119" t="s">
        <v>2011</v>
      </c>
      <c r="J119" t="s">
        <v>1671</v>
      </c>
      <c r="K119">
        <f>SUM(E83:E119)</f>
        <v>52</v>
      </c>
      <c r="L119" t="s">
        <v>1126</v>
      </c>
    </row>
    <row r="120" spans="1:12" x14ac:dyDescent="0.3">
      <c r="A120">
        <v>44</v>
      </c>
      <c r="B120" t="s">
        <v>61</v>
      </c>
      <c r="E120">
        <v>4</v>
      </c>
      <c r="I120" t="s">
        <v>2011</v>
      </c>
      <c r="J120" t="s">
        <v>1671</v>
      </c>
      <c r="K120">
        <f>K119+K53</f>
        <v>55</v>
      </c>
      <c r="L120" t="s">
        <v>1303</v>
      </c>
    </row>
    <row r="121" spans="1:12" x14ac:dyDescent="0.3">
      <c r="A121">
        <v>48.2</v>
      </c>
      <c r="B121" t="s">
        <v>1783</v>
      </c>
      <c r="E121">
        <v>4</v>
      </c>
      <c r="I121" t="s">
        <v>1487</v>
      </c>
      <c r="J121" t="s">
        <v>1486</v>
      </c>
    </row>
    <row r="122" spans="1:12" x14ac:dyDescent="0.3">
      <c r="A122">
        <v>42</v>
      </c>
      <c r="B122" t="s">
        <v>396</v>
      </c>
      <c r="E122">
        <v>4</v>
      </c>
      <c r="I122" t="s">
        <v>1487</v>
      </c>
      <c r="J122" t="s">
        <v>1486</v>
      </c>
    </row>
    <row r="123" spans="1:12" x14ac:dyDescent="0.3">
      <c r="A123">
        <v>40</v>
      </c>
      <c r="B123" t="s">
        <v>396</v>
      </c>
      <c r="E123">
        <v>4</v>
      </c>
      <c r="I123" t="s">
        <v>1487</v>
      </c>
      <c r="J123" t="s">
        <v>1486</v>
      </c>
    </row>
    <row r="124" spans="1:12" x14ac:dyDescent="0.3">
      <c r="A124">
        <v>46</v>
      </c>
      <c r="B124" t="s">
        <v>53</v>
      </c>
      <c r="E124">
        <v>5</v>
      </c>
      <c r="I124" t="s">
        <v>1487</v>
      </c>
      <c r="J124" t="s">
        <v>1671</v>
      </c>
    </row>
    <row r="125" spans="1:12" x14ac:dyDescent="0.3">
      <c r="A125">
        <v>44</v>
      </c>
      <c r="B125" t="s">
        <v>396</v>
      </c>
      <c r="E125">
        <v>5</v>
      </c>
      <c r="I125" t="s">
        <v>1487</v>
      </c>
      <c r="J125" t="s">
        <v>1486</v>
      </c>
    </row>
    <row r="126" spans="1:12" x14ac:dyDescent="0.3">
      <c r="A126">
        <v>43</v>
      </c>
      <c r="B126" t="s">
        <v>60</v>
      </c>
      <c r="E126">
        <v>5</v>
      </c>
      <c r="I126" t="s">
        <v>1487</v>
      </c>
      <c r="J126" t="s">
        <v>1486</v>
      </c>
    </row>
    <row r="127" spans="1:12" x14ac:dyDescent="0.3">
      <c r="A127">
        <v>41</v>
      </c>
      <c r="B127" t="s">
        <v>60</v>
      </c>
      <c r="E127">
        <v>5</v>
      </c>
      <c r="I127" t="s">
        <v>1487</v>
      </c>
      <c r="J127" t="s">
        <v>1486</v>
      </c>
    </row>
    <row r="128" spans="1:12" x14ac:dyDescent="0.3">
      <c r="A128">
        <v>40</v>
      </c>
      <c r="B128" t="s">
        <v>396</v>
      </c>
      <c r="E128">
        <v>5</v>
      </c>
      <c r="I128" t="s">
        <v>1487</v>
      </c>
      <c r="J128" t="s">
        <v>1486</v>
      </c>
    </row>
    <row r="129" spans="1:10" x14ac:dyDescent="0.3">
      <c r="A129">
        <v>41</v>
      </c>
      <c r="B129" t="s">
        <v>396</v>
      </c>
      <c r="E129">
        <v>6</v>
      </c>
      <c r="I129" t="s">
        <v>1487</v>
      </c>
      <c r="J129" t="s">
        <v>1486</v>
      </c>
    </row>
    <row r="130" spans="1:10" x14ac:dyDescent="0.3">
      <c r="A130">
        <v>32</v>
      </c>
      <c r="B130" t="s">
        <v>53</v>
      </c>
      <c r="E130">
        <v>7</v>
      </c>
      <c r="I130" t="s">
        <v>1487</v>
      </c>
      <c r="J130" t="s">
        <v>1671</v>
      </c>
    </row>
    <row r="131" spans="1:10" x14ac:dyDescent="0.3">
      <c r="A131">
        <v>31</v>
      </c>
      <c r="B131" t="s">
        <v>53</v>
      </c>
      <c r="E131">
        <v>7</v>
      </c>
      <c r="I131" t="s">
        <v>1487</v>
      </c>
      <c r="J131" t="s">
        <v>1671</v>
      </c>
    </row>
    <row r="132" spans="1:10" x14ac:dyDescent="0.3">
      <c r="A132">
        <v>30</v>
      </c>
      <c r="B132" t="s">
        <v>53</v>
      </c>
      <c r="E132">
        <v>7</v>
      </c>
      <c r="I132" t="s">
        <v>1487</v>
      </c>
      <c r="J132" t="s">
        <v>1671</v>
      </c>
    </row>
    <row r="133" spans="1:10" x14ac:dyDescent="0.3">
      <c r="A133">
        <v>43</v>
      </c>
      <c r="B133" t="s">
        <v>396</v>
      </c>
      <c r="E133">
        <v>10</v>
      </c>
      <c r="I133" t="s">
        <v>1487</v>
      </c>
      <c r="J133" t="s">
        <v>1486</v>
      </c>
    </row>
    <row r="134" spans="1:10" x14ac:dyDescent="0.3">
      <c r="A134">
        <v>42</v>
      </c>
      <c r="B134" t="s">
        <v>396</v>
      </c>
      <c r="E134">
        <v>10</v>
      </c>
      <c r="I134" t="s">
        <v>1487</v>
      </c>
      <c r="J134" t="s">
        <v>1486</v>
      </c>
    </row>
    <row r="135" spans="1:10" x14ac:dyDescent="0.3">
      <c r="A135">
        <v>47</v>
      </c>
      <c r="B135" t="s">
        <v>53</v>
      </c>
      <c r="E135">
        <v>17</v>
      </c>
      <c r="I135" t="s">
        <v>1487</v>
      </c>
      <c r="J135" t="s">
        <v>1671</v>
      </c>
    </row>
    <row r="136" spans="1:10" x14ac:dyDescent="0.3">
      <c r="A136">
        <v>48</v>
      </c>
      <c r="B136" t="s">
        <v>53</v>
      </c>
      <c r="E136">
        <v>18</v>
      </c>
      <c r="I136" t="s">
        <v>1487</v>
      </c>
      <c r="J136" t="s">
        <v>1671</v>
      </c>
    </row>
    <row r="137" spans="1:10" x14ac:dyDescent="0.3">
      <c r="A137">
        <v>23.8</v>
      </c>
      <c r="B137" t="s">
        <v>31</v>
      </c>
      <c r="H137" t="s">
        <v>28</v>
      </c>
      <c r="I137" t="s">
        <v>1075</v>
      </c>
      <c r="J137" t="s">
        <v>1257</v>
      </c>
    </row>
    <row r="138" spans="1:10" x14ac:dyDescent="0.3">
      <c r="A138">
        <v>49</v>
      </c>
      <c r="B138" t="s">
        <v>447</v>
      </c>
      <c r="I138" t="s">
        <v>2011</v>
      </c>
      <c r="J138" t="s">
        <v>1671</v>
      </c>
    </row>
    <row r="139" spans="1:10" x14ac:dyDescent="0.3">
      <c r="A139">
        <v>48.3</v>
      </c>
      <c r="B139" t="s">
        <v>61</v>
      </c>
      <c r="H139" t="s">
        <v>62</v>
      </c>
      <c r="I139" t="s">
        <v>2011</v>
      </c>
      <c r="J139" t="s">
        <v>1671</v>
      </c>
    </row>
    <row r="140" spans="1:10" x14ac:dyDescent="0.3">
      <c r="A140">
        <v>38.4</v>
      </c>
      <c r="B140" t="s">
        <v>2287</v>
      </c>
      <c r="H140" t="s">
        <v>239</v>
      </c>
      <c r="I140" t="s">
        <v>2011</v>
      </c>
      <c r="J140" t="s">
        <v>1671</v>
      </c>
    </row>
    <row r="141" spans="1:10" x14ac:dyDescent="0.3">
      <c r="A141">
        <v>35.700000000000003</v>
      </c>
      <c r="B141" t="s">
        <v>61</v>
      </c>
      <c r="H141" t="s">
        <v>490</v>
      </c>
      <c r="I141" t="s">
        <v>2011</v>
      </c>
      <c r="J141" t="s">
        <v>1671</v>
      </c>
    </row>
    <row r="142" spans="1:10" x14ac:dyDescent="0.3">
      <c r="A142">
        <v>49.3</v>
      </c>
      <c r="B142" t="s">
        <v>396</v>
      </c>
      <c r="C142">
        <v>0.2</v>
      </c>
      <c r="I142" t="s">
        <v>1487</v>
      </c>
      <c r="J142" t="s">
        <v>1486</v>
      </c>
    </row>
    <row r="143" spans="1:10" x14ac:dyDescent="0.3">
      <c r="A143">
        <v>48.9</v>
      </c>
      <c r="B143" t="s">
        <v>60</v>
      </c>
      <c r="C143">
        <v>0.15</v>
      </c>
      <c r="I143" t="s">
        <v>1487</v>
      </c>
      <c r="J143" t="s">
        <v>1486</v>
      </c>
    </row>
    <row r="144" spans="1:10" x14ac:dyDescent="0.3">
      <c r="A144">
        <v>45.4</v>
      </c>
      <c r="B144" t="s">
        <v>396</v>
      </c>
      <c r="C144">
        <v>0.2</v>
      </c>
      <c r="I144" t="s">
        <v>1487</v>
      </c>
      <c r="J144" t="s">
        <v>1486</v>
      </c>
    </row>
    <row r="145" spans="1:11" x14ac:dyDescent="0.3">
      <c r="A145">
        <v>40.299999999999997</v>
      </c>
      <c r="B145" t="s">
        <v>60</v>
      </c>
      <c r="C145">
        <v>0.2</v>
      </c>
      <c r="I145" t="s">
        <v>1487</v>
      </c>
      <c r="J145" t="s">
        <v>1486</v>
      </c>
    </row>
    <row r="146" spans="1:11" x14ac:dyDescent="0.3">
      <c r="A146">
        <v>38.9</v>
      </c>
      <c r="B146" t="s">
        <v>396</v>
      </c>
      <c r="C146">
        <v>0.15</v>
      </c>
      <c r="I146" t="s">
        <v>1487</v>
      </c>
      <c r="J146" t="s">
        <v>1486</v>
      </c>
    </row>
    <row r="147" spans="1:11" x14ac:dyDescent="0.3">
      <c r="A147">
        <v>38.9</v>
      </c>
      <c r="B147" t="s">
        <v>412</v>
      </c>
      <c r="C147">
        <v>0.15</v>
      </c>
      <c r="I147" t="s">
        <v>1487</v>
      </c>
      <c r="J147" t="s">
        <v>1486</v>
      </c>
      <c r="K147">
        <v>2</v>
      </c>
    </row>
    <row r="148" spans="1:11" x14ac:dyDescent="0.3">
      <c r="A148">
        <v>38.700000000000003</v>
      </c>
      <c r="B148" t="s">
        <v>396</v>
      </c>
      <c r="C148">
        <v>0.15</v>
      </c>
      <c r="I148" t="s">
        <v>1487</v>
      </c>
      <c r="J148" t="s">
        <v>1486</v>
      </c>
    </row>
    <row r="149" spans="1:11" x14ac:dyDescent="0.3">
      <c r="A149">
        <v>38</v>
      </c>
      <c r="B149" t="s">
        <v>396</v>
      </c>
      <c r="C149">
        <v>0.15</v>
      </c>
      <c r="I149" t="s">
        <v>1487</v>
      </c>
      <c r="J149" t="s">
        <v>1486</v>
      </c>
    </row>
    <row r="150" spans="1:11" x14ac:dyDescent="0.3">
      <c r="A150">
        <v>38.299999999999997</v>
      </c>
      <c r="B150" t="s">
        <v>396</v>
      </c>
      <c r="C150">
        <v>0.15</v>
      </c>
      <c r="I150" t="s">
        <v>1487</v>
      </c>
      <c r="J150" t="s">
        <v>1486</v>
      </c>
    </row>
    <row r="151" spans="1:11" x14ac:dyDescent="0.3">
      <c r="A151">
        <v>37.1</v>
      </c>
      <c r="B151" t="s">
        <v>396</v>
      </c>
      <c r="C151">
        <v>0.2</v>
      </c>
      <c r="I151" t="s">
        <v>1487</v>
      </c>
      <c r="J151" t="s">
        <v>1486</v>
      </c>
    </row>
    <row r="152" spans="1:11" x14ac:dyDescent="0.3">
      <c r="A152">
        <v>36.299999999999997</v>
      </c>
      <c r="B152" t="s">
        <v>396</v>
      </c>
      <c r="C152">
        <v>0.15</v>
      </c>
      <c r="I152" t="s">
        <v>1487</v>
      </c>
      <c r="J152" t="s">
        <v>1486</v>
      </c>
    </row>
    <row r="153" spans="1:11" x14ac:dyDescent="0.3">
      <c r="A153">
        <v>44</v>
      </c>
      <c r="B153" t="s">
        <v>456</v>
      </c>
      <c r="H153" t="s">
        <v>269</v>
      </c>
    </row>
    <row r="154" spans="1:11" x14ac:dyDescent="0.3">
      <c r="A154">
        <v>43.5</v>
      </c>
      <c r="B154" t="s">
        <v>270</v>
      </c>
      <c r="H154" t="s">
        <v>107</v>
      </c>
    </row>
    <row r="156" spans="1:11" x14ac:dyDescent="0.3">
      <c r="E156">
        <f>SUM(E3:E154)</f>
        <v>326</v>
      </c>
    </row>
    <row r="157" spans="1:11" x14ac:dyDescent="0.3">
      <c r="D157" t="s">
        <v>731</v>
      </c>
      <c r="E157">
        <f>E156-(SUM(E100:E112))</f>
        <v>304</v>
      </c>
    </row>
    <row r="158" spans="1:11" x14ac:dyDescent="0.3">
      <c r="H158" t="s">
        <v>1392</v>
      </c>
      <c r="I158">
        <f>152-96</f>
        <v>56</v>
      </c>
    </row>
    <row r="159" spans="1:11" x14ac:dyDescent="0.3">
      <c r="H159" t="s">
        <v>2079</v>
      </c>
      <c r="I159">
        <v>150</v>
      </c>
    </row>
    <row r="160" spans="1:11" x14ac:dyDescent="0.3">
      <c r="H160" t="s">
        <v>2080</v>
      </c>
      <c r="I160">
        <f>I158/150</f>
        <v>0.37333333333333335</v>
      </c>
    </row>
  </sheetData>
  <sortState ref="A3:J286">
    <sortCondition ref="B4:B286"/>
    <sortCondition ref="E4:E28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workbookViewId="0">
      <pane ySplit="1040" topLeftCell="A118" activePane="bottomLeft"/>
      <selection activeCell="A3" sqref="A3:J155"/>
      <selection pane="bottomLeft" activeCell="A137" sqref="A137:C141"/>
    </sheetView>
  </sheetViews>
  <sheetFormatPr defaultColWidth="10.921875" defaultRowHeight="13.5" x14ac:dyDescent="0.3"/>
  <sheetData>
    <row r="1" spans="1:10" x14ac:dyDescent="0.3">
      <c r="A1" t="s">
        <v>323</v>
      </c>
      <c r="B1" t="s">
        <v>324</v>
      </c>
      <c r="C1" s="1">
        <v>39025</v>
      </c>
    </row>
    <row r="2" spans="1:10" x14ac:dyDescent="0.3">
      <c r="A2" t="s">
        <v>598</v>
      </c>
      <c r="B2" t="s">
        <v>599</v>
      </c>
      <c r="C2" t="s">
        <v>773</v>
      </c>
      <c r="D2" t="s">
        <v>774</v>
      </c>
      <c r="E2" t="s">
        <v>1134</v>
      </c>
      <c r="F2" t="s">
        <v>1135</v>
      </c>
      <c r="G2" t="s">
        <v>1492</v>
      </c>
      <c r="H2" t="s">
        <v>1702</v>
      </c>
      <c r="I2" t="s">
        <v>1668</v>
      </c>
      <c r="J2" t="s">
        <v>1831</v>
      </c>
    </row>
    <row r="3" spans="1:10" x14ac:dyDescent="0.3">
      <c r="A3">
        <v>23</v>
      </c>
      <c r="B3" t="s">
        <v>1038</v>
      </c>
      <c r="C3">
        <v>2.5</v>
      </c>
      <c r="D3">
        <v>3.9</v>
      </c>
      <c r="I3" t="s">
        <v>2187</v>
      </c>
      <c r="J3" t="s">
        <v>1703</v>
      </c>
    </row>
    <row r="4" spans="1:10" x14ac:dyDescent="0.3">
      <c r="A4">
        <v>9.4</v>
      </c>
      <c r="B4" t="s">
        <v>423</v>
      </c>
      <c r="I4" t="s">
        <v>1696</v>
      </c>
      <c r="J4" t="s">
        <v>2010</v>
      </c>
    </row>
    <row r="5" spans="1:10" x14ac:dyDescent="0.3">
      <c r="A5">
        <v>45</v>
      </c>
      <c r="B5" t="s">
        <v>1904</v>
      </c>
      <c r="I5" t="s">
        <v>2010</v>
      </c>
      <c r="J5" t="s">
        <v>2010</v>
      </c>
    </row>
    <row r="6" spans="1:10" x14ac:dyDescent="0.3">
      <c r="A6">
        <v>29.6</v>
      </c>
      <c r="B6" t="s">
        <v>1479</v>
      </c>
      <c r="I6" t="s">
        <v>1697</v>
      </c>
      <c r="J6" t="s">
        <v>2010</v>
      </c>
    </row>
    <row r="7" spans="1:10" x14ac:dyDescent="0.3">
      <c r="A7">
        <v>38.799999999999997</v>
      </c>
      <c r="B7" t="s">
        <v>1395</v>
      </c>
      <c r="I7" t="s">
        <v>2010</v>
      </c>
      <c r="J7" t="s">
        <v>2010</v>
      </c>
    </row>
    <row r="8" spans="1:10" x14ac:dyDescent="0.3">
      <c r="A8">
        <v>22</v>
      </c>
      <c r="B8" t="s">
        <v>1531</v>
      </c>
      <c r="E8">
        <v>1</v>
      </c>
      <c r="I8" t="s">
        <v>1832</v>
      </c>
      <c r="J8" t="s">
        <v>1678</v>
      </c>
    </row>
    <row r="9" spans="1:10" x14ac:dyDescent="0.3">
      <c r="A9">
        <v>34.700000000000003</v>
      </c>
      <c r="B9" t="s">
        <v>1699</v>
      </c>
      <c r="I9" t="s">
        <v>1832</v>
      </c>
      <c r="J9" t="s">
        <v>1486</v>
      </c>
    </row>
    <row r="10" spans="1:10" x14ac:dyDescent="0.3">
      <c r="A10">
        <v>45.7</v>
      </c>
      <c r="B10" t="s">
        <v>1903</v>
      </c>
      <c r="C10">
        <v>0.1</v>
      </c>
      <c r="H10" t="s">
        <v>271</v>
      </c>
      <c r="I10" t="s">
        <v>753</v>
      </c>
      <c r="J10" t="s">
        <v>754</v>
      </c>
    </row>
    <row r="11" spans="1:10" x14ac:dyDescent="0.3">
      <c r="A11">
        <v>44.8</v>
      </c>
      <c r="B11" t="s">
        <v>272</v>
      </c>
      <c r="H11">
        <v>45.7</v>
      </c>
      <c r="I11" t="s">
        <v>753</v>
      </c>
      <c r="J11" t="s">
        <v>754</v>
      </c>
    </row>
    <row r="12" spans="1:10" x14ac:dyDescent="0.3">
      <c r="A12">
        <v>44.2</v>
      </c>
      <c r="B12" t="s">
        <v>1903</v>
      </c>
      <c r="C12">
        <v>0.1</v>
      </c>
      <c r="I12" t="s">
        <v>753</v>
      </c>
      <c r="J12" t="s">
        <v>754</v>
      </c>
    </row>
    <row r="13" spans="1:10" x14ac:dyDescent="0.3">
      <c r="A13">
        <v>44.2</v>
      </c>
      <c r="B13" t="s">
        <v>1903</v>
      </c>
      <c r="C13">
        <v>0.1</v>
      </c>
      <c r="I13" t="s">
        <v>753</v>
      </c>
      <c r="J13" t="s">
        <v>754</v>
      </c>
    </row>
    <row r="14" spans="1:10" x14ac:dyDescent="0.3">
      <c r="A14">
        <v>42</v>
      </c>
      <c r="B14" t="s">
        <v>1216</v>
      </c>
      <c r="I14" t="s">
        <v>753</v>
      </c>
      <c r="J14" t="s">
        <v>754</v>
      </c>
    </row>
    <row r="15" spans="1:10" x14ac:dyDescent="0.3">
      <c r="A15">
        <v>34.700000000000003</v>
      </c>
      <c r="B15" t="s">
        <v>1402</v>
      </c>
      <c r="I15" t="s">
        <v>753</v>
      </c>
      <c r="J15" t="s">
        <v>754</v>
      </c>
    </row>
    <row r="16" spans="1:10" x14ac:dyDescent="0.3">
      <c r="A16">
        <v>33.4</v>
      </c>
      <c r="B16" t="s">
        <v>1402</v>
      </c>
      <c r="C16" t="s">
        <v>1309</v>
      </c>
      <c r="I16" t="s">
        <v>753</v>
      </c>
      <c r="J16" t="s">
        <v>754</v>
      </c>
    </row>
    <row r="17" spans="1:12" x14ac:dyDescent="0.3">
      <c r="A17">
        <v>19.8</v>
      </c>
      <c r="B17" t="s">
        <v>452</v>
      </c>
      <c r="H17" t="s">
        <v>453</v>
      </c>
      <c r="I17" t="s">
        <v>1914</v>
      </c>
      <c r="J17" t="s">
        <v>1288</v>
      </c>
    </row>
    <row r="18" spans="1:12" x14ac:dyDescent="0.3">
      <c r="A18">
        <v>16.600000000000001</v>
      </c>
      <c r="B18" t="s">
        <v>456</v>
      </c>
      <c r="H18" t="s">
        <v>112</v>
      </c>
      <c r="I18" t="s">
        <v>1914</v>
      </c>
      <c r="J18" t="s">
        <v>1288</v>
      </c>
    </row>
    <row r="19" spans="1:12" x14ac:dyDescent="0.3">
      <c r="A19">
        <v>15.1</v>
      </c>
      <c r="B19" t="s">
        <v>456</v>
      </c>
      <c r="H19" t="s">
        <v>283</v>
      </c>
      <c r="I19" t="s">
        <v>1914</v>
      </c>
      <c r="J19" t="s">
        <v>1288</v>
      </c>
    </row>
    <row r="20" spans="1:12" x14ac:dyDescent="0.3">
      <c r="A20">
        <v>13</v>
      </c>
      <c r="B20" t="s">
        <v>285</v>
      </c>
      <c r="H20" t="s">
        <v>286</v>
      </c>
      <c r="I20" t="s">
        <v>1914</v>
      </c>
      <c r="J20" t="s">
        <v>1288</v>
      </c>
      <c r="K20">
        <f>SUM(E15:E20)</f>
        <v>0</v>
      </c>
      <c r="L20" s="2" t="s">
        <v>1167</v>
      </c>
    </row>
    <row r="21" spans="1:12" x14ac:dyDescent="0.3">
      <c r="A21">
        <v>11.9</v>
      </c>
      <c r="B21" t="s">
        <v>285</v>
      </c>
      <c r="H21" t="s">
        <v>248</v>
      </c>
      <c r="I21" t="s">
        <v>1914</v>
      </c>
      <c r="J21" t="s">
        <v>1288</v>
      </c>
    </row>
    <row r="22" spans="1:12" x14ac:dyDescent="0.3">
      <c r="A22">
        <v>9</v>
      </c>
      <c r="B22" t="s">
        <v>456</v>
      </c>
      <c r="G22" t="s">
        <v>596</v>
      </c>
      <c r="I22" t="s">
        <v>1914</v>
      </c>
      <c r="J22" t="s">
        <v>1288</v>
      </c>
    </row>
    <row r="23" spans="1:12" x14ac:dyDescent="0.3">
      <c r="A23">
        <v>46.3</v>
      </c>
      <c r="B23" t="s">
        <v>1565</v>
      </c>
      <c r="E23">
        <v>1</v>
      </c>
      <c r="I23" t="s">
        <v>1704</v>
      </c>
      <c r="J23" t="s">
        <v>1670</v>
      </c>
    </row>
    <row r="24" spans="1:12" x14ac:dyDescent="0.3">
      <c r="A24">
        <v>44.6</v>
      </c>
      <c r="B24" t="s">
        <v>273</v>
      </c>
      <c r="E24">
        <v>1</v>
      </c>
      <c r="I24" t="s">
        <v>1704</v>
      </c>
      <c r="J24" t="s">
        <v>1670</v>
      </c>
    </row>
    <row r="25" spans="1:12" x14ac:dyDescent="0.3">
      <c r="A25">
        <v>38</v>
      </c>
      <c r="B25" t="s">
        <v>1397</v>
      </c>
      <c r="E25">
        <v>1</v>
      </c>
      <c r="I25" t="s">
        <v>1704</v>
      </c>
      <c r="J25" t="s">
        <v>1670</v>
      </c>
    </row>
    <row r="26" spans="1:12" x14ac:dyDescent="0.3">
      <c r="A26">
        <v>22</v>
      </c>
      <c r="B26" t="s">
        <v>105</v>
      </c>
      <c r="E26">
        <v>1</v>
      </c>
      <c r="I26" t="s">
        <v>1704</v>
      </c>
      <c r="J26" t="s">
        <v>1670</v>
      </c>
    </row>
    <row r="27" spans="1:12" x14ac:dyDescent="0.3">
      <c r="A27">
        <v>17.3</v>
      </c>
      <c r="B27" t="s">
        <v>455</v>
      </c>
      <c r="E27">
        <v>1</v>
      </c>
      <c r="I27" t="s">
        <v>2009</v>
      </c>
      <c r="J27" t="s">
        <v>1670</v>
      </c>
    </row>
    <row r="28" spans="1:12" x14ac:dyDescent="0.3">
      <c r="A28">
        <v>44.5</v>
      </c>
      <c r="B28" t="s">
        <v>274</v>
      </c>
      <c r="E28">
        <v>1</v>
      </c>
      <c r="I28" t="s">
        <v>2007</v>
      </c>
      <c r="J28" t="s">
        <v>1527</v>
      </c>
    </row>
    <row r="29" spans="1:12" x14ac:dyDescent="0.3">
      <c r="A29">
        <v>42.8</v>
      </c>
      <c r="B29" t="s">
        <v>483</v>
      </c>
      <c r="E29">
        <v>1</v>
      </c>
      <c r="I29" t="s">
        <v>2007</v>
      </c>
      <c r="J29" t="s">
        <v>1527</v>
      </c>
    </row>
    <row r="30" spans="1:12" x14ac:dyDescent="0.3">
      <c r="A30">
        <v>42.4</v>
      </c>
      <c r="B30" t="s">
        <v>277</v>
      </c>
      <c r="E30">
        <v>1</v>
      </c>
      <c r="I30" t="s">
        <v>2007</v>
      </c>
      <c r="J30" t="s">
        <v>1527</v>
      </c>
    </row>
    <row r="31" spans="1:12" x14ac:dyDescent="0.3">
      <c r="A31">
        <v>41</v>
      </c>
      <c r="B31" t="s">
        <v>1570</v>
      </c>
      <c r="E31">
        <v>1</v>
      </c>
      <c r="I31" t="s">
        <v>2007</v>
      </c>
      <c r="J31" t="s">
        <v>1527</v>
      </c>
    </row>
    <row r="32" spans="1:12" x14ac:dyDescent="0.3">
      <c r="A32">
        <v>34.200000000000003</v>
      </c>
      <c r="B32" t="s">
        <v>1308</v>
      </c>
      <c r="E32">
        <v>1</v>
      </c>
      <c r="I32" t="s">
        <v>1866</v>
      </c>
      <c r="J32" t="s">
        <v>1486</v>
      </c>
    </row>
    <row r="33" spans="1:12" x14ac:dyDescent="0.3">
      <c r="A33">
        <v>33.1</v>
      </c>
      <c r="B33" t="s">
        <v>1569</v>
      </c>
      <c r="E33">
        <v>1</v>
      </c>
      <c r="I33" t="s">
        <v>1866</v>
      </c>
      <c r="J33" t="s">
        <v>1486</v>
      </c>
    </row>
    <row r="34" spans="1:12" x14ac:dyDescent="0.3">
      <c r="A34">
        <v>32</v>
      </c>
      <c r="B34" t="s">
        <v>1569</v>
      </c>
      <c r="E34">
        <v>1</v>
      </c>
      <c r="I34" t="s">
        <v>1866</v>
      </c>
      <c r="J34" t="s">
        <v>1486</v>
      </c>
    </row>
    <row r="35" spans="1:12" x14ac:dyDescent="0.3">
      <c r="A35">
        <v>31</v>
      </c>
      <c r="B35" t="s">
        <v>1571</v>
      </c>
      <c r="E35">
        <v>1</v>
      </c>
      <c r="I35" t="s">
        <v>1866</v>
      </c>
      <c r="J35" t="s">
        <v>1486</v>
      </c>
    </row>
    <row r="36" spans="1:12" x14ac:dyDescent="0.3">
      <c r="A36">
        <v>30.8</v>
      </c>
      <c r="B36" t="s">
        <v>1571</v>
      </c>
      <c r="E36">
        <v>1</v>
      </c>
      <c r="I36" t="s">
        <v>1866</v>
      </c>
      <c r="J36" t="s">
        <v>1486</v>
      </c>
    </row>
    <row r="37" spans="1:12" x14ac:dyDescent="0.3">
      <c r="A37">
        <v>23.8</v>
      </c>
      <c r="B37" t="s">
        <v>1308</v>
      </c>
      <c r="E37">
        <v>1</v>
      </c>
      <c r="I37" t="s">
        <v>1866</v>
      </c>
      <c r="J37" t="s">
        <v>1486</v>
      </c>
    </row>
    <row r="38" spans="1:12" x14ac:dyDescent="0.3">
      <c r="A38">
        <v>19</v>
      </c>
      <c r="B38" t="s">
        <v>582</v>
      </c>
      <c r="E38">
        <v>1</v>
      </c>
      <c r="I38" t="s">
        <v>1866</v>
      </c>
      <c r="J38" t="s">
        <v>1486</v>
      </c>
    </row>
    <row r="39" spans="1:12" x14ac:dyDescent="0.3">
      <c r="A39">
        <v>15.1</v>
      </c>
      <c r="B39" t="s">
        <v>229</v>
      </c>
      <c r="E39">
        <v>1</v>
      </c>
      <c r="I39" t="s">
        <v>1866</v>
      </c>
      <c r="J39" t="s">
        <v>1486</v>
      </c>
      <c r="K39">
        <f>SUM(E26:E39)</f>
        <v>14</v>
      </c>
      <c r="L39" s="2" t="s">
        <v>1839</v>
      </c>
    </row>
    <row r="40" spans="1:12" x14ac:dyDescent="0.3">
      <c r="A40">
        <v>14</v>
      </c>
      <c r="B40" t="s">
        <v>229</v>
      </c>
      <c r="E40">
        <v>1</v>
      </c>
      <c r="I40" t="s">
        <v>1866</v>
      </c>
      <c r="J40" t="s">
        <v>1486</v>
      </c>
    </row>
    <row r="41" spans="1:12" x14ac:dyDescent="0.3">
      <c r="A41">
        <v>11.6</v>
      </c>
      <c r="B41" t="s">
        <v>229</v>
      </c>
      <c r="E41">
        <v>1</v>
      </c>
      <c r="I41" t="s">
        <v>1866</v>
      </c>
      <c r="J41" t="s">
        <v>1486</v>
      </c>
    </row>
    <row r="42" spans="1:12" x14ac:dyDescent="0.3">
      <c r="A42">
        <v>49.4</v>
      </c>
      <c r="B42" t="s">
        <v>161</v>
      </c>
      <c r="E42">
        <v>1</v>
      </c>
      <c r="I42" t="s">
        <v>2007</v>
      </c>
      <c r="J42" t="s">
        <v>1486</v>
      </c>
    </row>
    <row r="43" spans="1:12" x14ac:dyDescent="0.3">
      <c r="A43">
        <v>42.4</v>
      </c>
      <c r="B43" t="s">
        <v>1095</v>
      </c>
      <c r="E43">
        <v>1</v>
      </c>
      <c r="I43" t="s">
        <v>2007</v>
      </c>
      <c r="J43" t="s">
        <v>1486</v>
      </c>
    </row>
    <row r="44" spans="1:12" x14ac:dyDescent="0.3">
      <c r="A44">
        <v>37</v>
      </c>
      <c r="B44" t="s">
        <v>1226</v>
      </c>
      <c r="E44">
        <v>1</v>
      </c>
      <c r="I44" t="s">
        <v>2007</v>
      </c>
      <c r="J44" t="s">
        <v>1486</v>
      </c>
    </row>
    <row r="45" spans="1:12" x14ac:dyDescent="0.3">
      <c r="A45">
        <v>36.799999999999997</v>
      </c>
      <c r="B45" t="s">
        <v>1226</v>
      </c>
      <c r="E45">
        <v>1</v>
      </c>
      <c r="I45" t="s">
        <v>2007</v>
      </c>
      <c r="J45" t="s">
        <v>1486</v>
      </c>
    </row>
    <row r="46" spans="1:12" x14ac:dyDescent="0.3">
      <c r="A46">
        <v>20.5</v>
      </c>
      <c r="B46" t="s">
        <v>450</v>
      </c>
      <c r="E46">
        <v>1</v>
      </c>
      <c r="I46" t="s">
        <v>2007</v>
      </c>
      <c r="J46" t="s">
        <v>1486</v>
      </c>
    </row>
    <row r="47" spans="1:12" x14ac:dyDescent="0.3">
      <c r="A47">
        <v>20</v>
      </c>
      <c r="B47" t="s">
        <v>451</v>
      </c>
      <c r="E47">
        <v>1</v>
      </c>
      <c r="I47" t="s">
        <v>2007</v>
      </c>
      <c r="J47" t="s">
        <v>1486</v>
      </c>
    </row>
    <row r="48" spans="1:12" x14ac:dyDescent="0.3">
      <c r="A48">
        <v>20</v>
      </c>
      <c r="B48" t="s">
        <v>451</v>
      </c>
      <c r="E48">
        <v>1</v>
      </c>
      <c r="I48" t="s">
        <v>2007</v>
      </c>
      <c r="J48" t="s">
        <v>1486</v>
      </c>
    </row>
    <row r="49" spans="1:10" x14ac:dyDescent="0.3">
      <c r="A49">
        <v>19</v>
      </c>
      <c r="B49" t="s">
        <v>450</v>
      </c>
      <c r="E49">
        <v>1</v>
      </c>
      <c r="I49" t="s">
        <v>2007</v>
      </c>
      <c r="J49" t="s">
        <v>1486</v>
      </c>
    </row>
    <row r="50" spans="1:10" x14ac:dyDescent="0.3">
      <c r="A50">
        <v>8</v>
      </c>
      <c r="B50" t="s">
        <v>451</v>
      </c>
      <c r="E50">
        <v>1</v>
      </c>
      <c r="I50" t="s">
        <v>2007</v>
      </c>
      <c r="J50" t="s">
        <v>1486</v>
      </c>
    </row>
    <row r="51" spans="1:10" x14ac:dyDescent="0.3">
      <c r="A51">
        <v>31.1</v>
      </c>
      <c r="B51" t="s">
        <v>1310</v>
      </c>
      <c r="E51">
        <v>2</v>
      </c>
      <c r="I51" t="s">
        <v>1704</v>
      </c>
      <c r="J51" t="s">
        <v>1670</v>
      </c>
    </row>
    <row r="52" spans="1:10" x14ac:dyDescent="0.3">
      <c r="A52">
        <v>37</v>
      </c>
      <c r="B52" t="s">
        <v>1225</v>
      </c>
      <c r="E52">
        <v>2</v>
      </c>
      <c r="I52" t="s">
        <v>1866</v>
      </c>
      <c r="J52" t="s">
        <v>1486</v>
      </c>
    </row>
    <row r="53" spans="1:10" x14ac:dyDescent="0.3">
      <c r="A53">
        <v>34.700000000000003</v>
      </c>
      <c r="B53" t="s">
        <v>1571</v>
      </c>
      <c r="E53">
        <v>2</v>
      </c>
      <c r="I53" t="s">
        <v>1866</v>
      </c>
      <c r="J53" t="s">
        <v>1486</v>
      </c>
    </row>
    <row r="54" spans="1:10" x14ac:dyDescent="0.3">
      <c r="A54">
        <v>20</v>
      </c>
      <c r="B54" t="s">
        <v>229</v>
      </c>
      <c r="E54">
        <v>2</v>
      </c>
      <c r="I54" t="s">
        <v>1866</v>
      </c>
      <c r="J54" t="s">
        <v>1486</v>
      </c>
    </row>
    <row r="55" spans="1:10" x14ac:dyDescent="0.3">
      <c r="A55">
        <v>13</v>
      </c>
      <c r="B55" t="s">
        <v>425</v>
      </c>
      <c r="E55">
        <v>2</v>
      </c>
      <c r="I55" t="s">
        <v>1866</v>
      </c>
      <c r="J55" t="s">
        <v>1486</v>
      </c>
    </row>
    <row r="56" spans="1:10" x14ac:dyDescent="0.3">
      <c r="A56">
        <v>22</v>
      </c>
      <c r="B56" t="s">
        <v>398</v>
      </c>
      <c r="E56">
        <v>2</v>
      </c>
      <c r="I56" t="s">
        <v>2007</v>
      </c>
      <c r="J56" t="s">
        <v>1486</v>
      </c>
    </row>
    <row r="57" spans="1:10" x14ac:dyDescent="0.3">
      <c r="A57">
        <v>35.799999999999997</v>
      </c>
      <c r="B57" t="s">
        <v>1228</v>
      </c>
      <c r="E57">
        <v>3</v>
      </c>
      <c r="I57" t="s">
        <v>2007</v>
      </c>
      <c r="J57" t="s">
        <v>1486</v>
      </c>
    </row>
    <row r="58" spans="1:10" x14ac:dyDescent="0.3">
      <c r="A58">
        <v>38</v>
      </c>
      <c r="B58" t="s">
        <v>1571</v>
      </c>
      <c r="E58">
        <v>3</v>
      </c>
      <c r="I58" t="s">
        <v>1866</v>
      </c>
      <c r="J58" t="s">
        <v>1486</v>
      </c>
    </row>
    <row r="59" spans="1:10" x14ac:dyDescent="0.3">
      <c r="A59">
        <v>27.9</v>
      </c>
      <c r="B59" t="s">
        <v>1571</v>
      </c>
      <c r="E59">
        <v>3</v>
      </c>
      <c r="I59" t="s">
        <v>1866</v>
      </c>
      <c r="J59" t="s">
        <v>1486</v>
      </c>
    </row>
    <row r="60" spans="1:10" x14ac:dyDescent="0.3">
      <c r="A60">
        <v>27.3</v>
      </c>
      <c r="B60" t="s">
        <v>1571</v>
      </c>
      <c r="E60">
        <v>3</v>
      </c>
      <c r="I60" t="s">
        <v>1866</v>
      </c>
      <c r="J60" t="s">
        <v>1486</v>
      </c>
    </row>
    <row r="61" spans="1:10" x14ac:dyDescent="0.3">
      <c r="A61">
        <v>17.3</v>
      </c>
      <c r="B61" t="s">
        <v>582</v>
      </c>
      <c r="E61">
        <v>3</v>
      </c>
      <c r="I61" t="s">
        <v>1866</v>
      </c>
      <c r="J61" t="s">
        <v>1486</v>
      </c>
    </row>
    <row r="62" spans="1:10" x14ac:dyDescent="0.3">
      <c r="A62">
        <v>8</v>
      </c>
      <c r="B62" t="s">
        <v>117</v>
      </c>
      <c r="E62">
        <v>3</v>
      </c>
      <c r="I62" t="s">
        <v>1866</v>
      </c>
      <c r="J62" t="s">
        <v>1486</v>
      </c>
    </row>
    <row r="63" spans="1:10" x14ac:dyDescent="0.3">
      <c r="A63">
        <v>1.1000000000000001</v>
      </c>
      <c r="B63" t="s">
        <v>582</v>
      </c>
      <c r="E63">
        <v>3</v>
      </c>
      <c r="I63" t="s">
        <v>1866</v>
      </c>
      <c r="J63" t="s">
        <v>1486</v>
      </c>
    </row>
    <row r="64" spans="1:10" x14ac:dyDescent="0.3">
      <c r="A64">
        <v>26.5</v>
      </c>
      <c r="B64" t="s">
        <v>955</v>
      </c>
      <c r="E64">
        <v>4</v>
      </c>
      <c r="I64" t="s">
        <v>1866</v>
      </c>
      <c r="J64" t="s">
        <v>1486</v>
      </c>
    </row>
    <row r="65" spans="1:10" x14ac:dyDescent="0.3">
      <c r="A65">
        <v>9</v>
      </c>
      <c r="B65" t="s">
        <v>582</v>
      </c>
      <c r="E65">
        <v>4</v>
      </c>
      <c r="I65" t="s">
        <v>1866</v>
      </c>
      <c r="J65" t="s">
        <v>1486</v>
      </c>
    </row>
    <row r="66" spans="1:10" x14ac:dyDescent="0.3">
      <c r="A66">
        <v>5</v>
      </c>
      <c r="B66" t="s">
        <v>450</v>
      </c>
      <c r="E66">
        <v>4</v>
      </c>
      <c r="I66" t="s">
        <v>2007</v>
      </c>
      <c r="J66" t="s">
        <v>1486</v>
      </c>
    </row>
    <row r="67" spans="1:10" x14ac:dyDescent="0.3">
      <c r="A67">
        <v>4</v>
      </c>
      <c r="B67" t="s">
        <v>450</v>
      </c>
      <c r="E67">
        <v>4</v>
      </c>
      <c r="I67" t="s">
        <v>2007</v>
      </c>
      <c r="J67" t="s">
        <v>1486</v>
      </c>
    </row>
    <row r="68" spans="1:10" x14ac:dyDescent="0.3">
      <c r="A68">
        <v>38</v>
      </c>
      <c r="B68" t="s">
        <v>1396</v>
      </c>
      <c r="E68">
        <v>5</v>
      </c>
      <c r="I68" t="s">
        <v>1866</v>
      </c>
      <c r="J68" t="s">
        <v>1486</v>
      </c>
    </row>
    <row r="69" spans="1:10" x14ac:dyDescent="0.3">
      <c r="A69">
        <v>3</v>
      </c>
      <c r="B69" t="s">
        <v>450</v>
      </c>
      <c r="E69">
        <v>5</v>
      </c>
      <c r="I69" t="s">
        <v>2007</v>
      </c>
      <c r="J69" t="s">
        <v>1486</v>
      </c>
    </row>
    <row r="70" spans="1:10" x14ac:dyDescent="0.3">
      <c r="A70">
        <v>39</v>
      </c>
      <c r="B70" t="s">
        <v>1571</v>
      </c>
      <c r="E70">
        <v>6</v>
      </c>
      <c r="I70" t="s">
        <v>1866</v>
      </c>
      <c r="J70" t="s">
        <v>1486</v>
      </c>
    </row>
    <row r="71" spans="1:10" x14ac:dyDescent="0.3">
      <c r="A71">
        <v>4</v>
      </c>
      <c r="B71" t="s">
        <v>450</v>
      </c>
      <c r="E71">
        <v>6</v>
      </c>
      <c r="I71" t="s">
        <v>2007</v>
      </c>
      <c r="J71" t="s">
        <v>1486</v>
      </c>
    </row>
    <row r="72" spans="1:10" x14ac:dyDescent="0.3">
      <c r="A72">
        <v>21</v>
      </c>
      <c r="B72" t="s">
        <v>3</v>
      </c>
      <c r="C72">
        <v>3.9</v>
      </c>
      <c r="D72" t="s">
        <v>2</v>
      </c>
      <c r="I72" t="s">
        <v>1704</v>
      </c>
      <c r="J72" t="s">
        <v>1670</v>
      </c>
    </row>
    <row r="73" spans="1:10" x14ac:dyDescent="0.3">
      <c r="A73">
        <v>21</v>
      </c>
      <c r="B73" t="s">
        <v>3</v>
      </c>
      <c r="C73">
        <v>0.2</v>
      </c>
      <c r="I73" t="s">
        <v>1704</v>
      </c>
      <c r="J73" t="s">
        <v>1670</v>
      </c>
    </row>
    <row r="74" spans="1:10" x14ac:dyDescent="0.3">
      <c r="A74">
        <v>18.5</v>
      </c>
      <c r="B74" t="s">
        <v>105</v>
      </c>
      <c r="C74">
        <v>3.2</v>
      </c>
      <c r="D74">
        <v>3</v>
      </c>
      <c r="I74" t="s">
        <v>1704</v>
      </c>
      <c r="J74" t="s">
        <v>1670</v>
      </c>
    </row>
    <row r="75" spans="1:10" x14ac:dyDescent="0.3">
      <c r="A75">
        <v>14</v>
      </c>
      <c r="B75" t="s">
        <v>284</v>
      </c>
      <c r="C75">
        <v>0.25</v>
      </c>
      <c r="I75" t="s">
        <v>1704</v>
      </c>
      <c r="J75" t="s">
        <v>1670</v>
      </c>
    </row>
    <row r="76" spans="1:10" x14ac:dyDescent="0.3">
      <c r="A76">
        <v>41</v>
      </c>
      <c r="B76" t="s">
        <v>1567</v>
      </c>
      <c r="C76">
        <v>5.3</v>
      </c>
      <c r="D76" t="s">
        <v>1568</v>
      </c>
      <c r="I76" t="s">
        <v>2009</v>
      </c>
      <c r="J76" t="s">
        <v>1670</v>
      </c>
    </row>
    <row r="77" spans="1:10" x14ac:dyDescent="0.3">
      <c r="A77">
        <v>42.4</v>
      </c>
      <c r="B77" t="s">
        <v>277</v>
      </c>
      <c r="C77">
        <v>0.1</v>
      </c>
      <c r="I77" t="s">
        <v>2007</v>
      </c>
      <c r="J77" t="s">
        <v>1527</v>
      </c>
    </row>
    <row r="78" spans="1:10" x14ac:dyDescent="0.3">
      <c r="A78">
        <v>42.1</v>
      </c>
      <c r="B78" t="s">
        <v>110</v>
      </c>
      <c r="C78">
        <v>0.2</v>
      </c>
      <c r="I78" t="s">
        <v>2007</v>
      </c>
      <c r="J78" t="s">
        <v>1527</v>
      </c>
    </row>
    <row r="79" spans="1:10" x14ac:dyDescent="0.3">
      <c r="A79">
        <v>10.5</v>
      </c>
      <c r="B79" t="s">
        <v>249</v>
      </c>
      <c r="C79">
        <v>2.9</v>
      </c>
      <c r="D79">
        <v>3.2</v>
      </c>
      <c r="G79" t="s">
        <v>447</v>
      </c>
      <c r="I79" t="s">
        <v>2007</v>
      </c>
      <c r="J79" t="s">
        <v>1527</v>
      </c>
    </row>
    <row r="80" spans="1:10" x14ac:dyDescent="0.3">
      <c r="A80">
        <v>35.799999999999997</v>
      </c>
      <c r="B80" t="s">
        <v>1228</v>
      </c>
      <c r="C80">
        <v>4.8</v>
      </c>
      <c r="D80" t="s">
        <v>1401</v>
      </c>
      <c r="I80" t="s">
        <v>2007</v>
      </c>
      <c r="J80" t="s">
        <v>1486</v>
      </c>
    </row>
    <row r="81" spans="1:12" x14ac:dyDescent="0.3">
      <c r="A81">
        <v>34.200000000000003</v>
      </c>
      <c r="B81" t="s">
        <v>2101</v>
      </c>
      <c r="C81">
        <v>3.1</v>
      </c>
      <c r="D81">
        <v>4.9000000000000004</v>
      </c>
      <c r="H81" t="s">
        <v>1133</v>
      </c>
      <c r="I81" t="s">
        <v>2007</v>
      </c>
      <c r="J81" t="s">
        <v>1486</v>
      </c>
      <c r="K81">
        <f>SUM(E43:E81)</f>
        <v>79</v>
      </c>
      <c r="L81" s="2" t="s">
        <v>820</v>
      </c>
    </row>
    <row r="82" spans="1:12" x14ac:dyDescent="0.3">
      <c r="A82">
        <v>42.8</v>
      </c>
      <c r="B82" t="s">
        <v>275</v>
      </c>
      <c r="C82">
        <v>2.2999999999999998</v>
      </c>
      <c r="D82">
        <v>3.9</v>
      </c>
      <c r="I82" t="s">
        <v>1866</v>
      </c>
      <c r="J82" t="s">
        <v>1486</v>
      </c>
      <c r="K82">
        <f>K81+K20</f>
        <v>79</v>
      </c>
      <c r="L82" s="2" t="s">
        <v>821</v>
      </c>
    </row>
    <row r="83" spans="1:12" x14ac:dyDescent="0.3">
      <c r="A83">
        <v>42.8</v>
      </c>
      <c r="B83" t="s">
        <v>276</v>
      </c>
      <c r="C83">
        <v>1.8</v>
      </c>
      <c r="D83">
        <v>1.1000000000000001</v>
      </c>
      <c r="I83" t="s">
        <v>1866</v>
      </c>
      <c r="J83" t="s">
        <v>1486</v>
      </c>
    </row>
    <row r="84" spans="1:12" x14ac:dyDescent="0.3">
      <c r="A84">
        <v>42.1</v>
      </c>
      <c r="B84" t="s">
        <v>673</v>
      </c>
      <c r="C84">
        <v>0.4</v>
      </c>
      <c r="I84" t="s">
        <v>1866</v>
      </c>
      <c r="J84" t="s">
        <v>1486</v>
      </c>
    </row>
    <row r="85" spans="1:12" x14ac:dyDescent="0.3">
      <c r="A85">
        <v>41</v>
      </c>
      <c r="B85" t="s">
        <v>1569</v>
      </c>
      <c r="C85">
        <v>0.25</v>
      </c>
      <c r="I85" t="s">
        <v>1866</v>
      </c>
      <c r="J85" t="s">
        <v>1486</v>
      </c>
    </row>
    <row r="86" spans="1:12" x14ac:dyDescent="0.3">
      <c r="A86">
        <v>40.5</v>
      </c>
      <c r="B86" t="s">
        <v>1571</v>
      </c>
      <c r="C86">
        <v>0.6</v>
      </c>
      <c r="G86" t="e">
        <f>+same PAFO from GUMA</f>
        <v>#NAME?</v>
      </c>
      <c r="I86" t="s">
        <v>1866</v>
      </c>
      <c r="J86" t="s">
        <v>1486</v>
      </c>
    </row>
    <row r="87" spans="1:12" x14ac:dyDescent="0.3">
      <c r="A87">
        <v>40.200000000000003</v>
      </c>
      <c r="B87" t="s">
        <v>1571</v>
      </c>
      <c r="C87">
        <v>1.2</v>
      </c>
      <c r="I87" t="s">
        <v>1866</v>
      </c>
      <c r="J87" t="s">
        <v>1486</v>
      </c>
    </row>
    <row r="88" spans="1:12" x14ac:dyDescent="0.3">
      <c r="A88">
        <v>39.1</v>
      </c>
      <c r="B88" t="s">
        <v>1573</v>
      </c>
      <c r="C88">
        <v>0.7</v>
      </c>
      <c r="I88" t="s">
        <v>1866</v>
      </c>
      <c r="J88" t="s">
        <v>1486</v>
      </c>
    </row>
    <row r="89" spans="1:12" x14ac:dyDescent="0.3">
      <c r="A89">
        <v>39.1</v>
      </c>
      <c r="B89" t="s">
        <v>1573</v>
      </c>
      <c r="C89">
        <v>1.2</v>
      </c>
      <c r="I89" t="s">
        <v>1866</v>
      </c>
      <c r="J89" t="s">
        <v>1486</v>
      </c>
    </row>
    <row r="90" spans="1:12" x14ac:dyDescent="0.3">
      <c r="A90">
        <v>37.200000000000003</v>
      </c>
      <c r="B90" t="s">
        <v>1569</v>
      </c>
      <c r="C90">
        <v>4</v>
      </c>
      <c r="D90">
        <v>7.7</v>
      </c>
      <c r="I90" t="s">
        <v>1866</v>
      </c>
      <c r="J90" t="s">
        <v>1486</v>
      </c>
    </row>
    <row r="91" spans="1:12" x14ac:dyDescent="0.3">
      <c r="A91">
        <v>34.700000000000003</v>
      </c>
      <c r="B91" t="s">
        <v>1571</v>
      </c>
      <c r="C91">
        <v>5.0999999999999996</v>
      </c>
      <c r="D91">
        <v>11.6</v>
      </c>
      <c r="I91" t="s">
        <v>1866</v>
      </c>
      <c r="J91" t="s">
        <v>1486</v>
      </c>
    </row>
    <row r="92" spans="1:12" x14ac:dyDescent="0.3">
      <c r="A92">
        <v>32.200000000000003</v>
      </c>
      <c r="B92" t="s">
        <v>1571</v>
      </c>
      <c r="C92">
        <v>3.6</v>
      </c>
      <c r="D92">
        <v>6.6</v>
      </c>
      <c r="I92" t="s">
        <v>1866</v>
      </c>
      <c r="J92" t="s">
        <v>1486</v>
      </c>
    </row>
    <row r="93" spans="1:12" x14ac:dyDescent="0.3">
      <c r="A93">
        <v>32.200000000000003</v>
      </c>
      <c r="B93" t="s">
        <v>1571</v>
      </c>
      <c r="C93">
        <v>1.8</v>
      </c>
      <c r="D93">
        <v>0.5</v>
      </c>
      <c r="I93" t="s">
        <v>1866</v>
      </c>
      <c r="J93" t="s">
        <v>1486</v>
      </c>
    </row>
    <row r="94" spans="1:12" x14ac:dyDescent="0.3">
      <c r="A94">
        <v>30.5</v>
      </c>
      <c r="B94" t="s">
        <v>1569</v>
      </c>
      <c r="C94">
        <v>2.2999999999999998</v>
      </c>
      <c r="D94">
        <v>3.1</v>
      </c>
      <c r="I94" t="s">
        <v>1866</v>
      </c>
      <c r="J94" t="s">
        <v>1486</v>
      </c>
    </row>
    <row r="95" spans="1:12" x14ac:dyDescent="0.3">
      <c r="A95">
        <v>30.5</v>
      </c>
      <c r="B95" t="s">
        <v>1569</v>
      </c>
      <c r="C95">
        <v>2.2999999999999998</v>
      </c>
      <c r="D95">
        <v>5.2</v>
      </c>
      <c r="I95" t="s">
        <v>1866</v>
      </c>
      <c r="J95" t="s">
        <v>1486</v>
      </c>
    </row>
    <row r="96" spans="1:12" x14ac:dyDescent="0.3">
      <c r="A96">
        <v>30.2</v>
      </c>
      <c r="B96" t="s">
        <v>1571</v>
      </c>
      <c r="C96">
        <v>2.4</v>
      </c>
      <c r="D96">
        <v>3.1</v>
      </c>
      <c r="I96" t="s">
        <v>1866</v>
      </c>
      <c r="J96" t="s">
        <v>1486</v>
      </c>
    </row>
    <row r="97" spans="1:10" x14ac:dyDescent="0.3">
      <c r="A97">
        <v>29.9</v>
      </c>
      <c r="B97" t="s">
        <v>1396</v>
      </c>
      <c r="C97">
        <v>2</v>
      </c>
      <c r="D97">
        <v>4.0999999999999996</v>
      </c>
      <c r="I97" t="s">
        <v>1866</v>
      </c>
      <c r="J97" t="s">
        <v>1486</v>
      </c>
    </row>
    <row r="98" spans="1:10" x14ac:dyDescent="0.3">
      <c r="A98">
        <v>29.7</v>
      </c>
      <c r="B98" t="s">
        <v>1571</v>
      </c>
      <c r="C98">
        <v>1.2</v>
      </c>
      <c r="I98" t="s">
        <v>1866</v>
      </c>
      <c r="J98" t="s">
        <v>1486</v>
      </c>
    </row>
    <row r="99" spans="1:10" x14ac:dyDescent="0.3">
      <c r="A99">
        <v>29.5</v>
      </c>
      <c r="B99" t="s">
        <v>1571</v>
      </c>
      <c r="C99">
        <v>0.2</v>
      </c>
      <c r="I99" t="s">
        <v>1866</v>
      </c>
      <c r="J99" t="s">
        <v>1486</v>
      </c>
    </row>
    <row r="100" spans="1:10" x14ac:dyDescent="0.3">
      <c r="A100">
        <v>28.1</v>
      </c>
      <c r="B100" t="s">
        <v>1571</v>
      </c>
      <c r="C100">
        <v>1.1000000000000001</v>
      </c>
      <c r="I100" t="s">
        <v>1866</v>
      </c>
      <c r="J100" t="s">
        <v>1486</v>
      </c>
    </row>
    <row r="101" spans="1:10" x14ac:dyDescent="0.3">
      <c r="A101">
        <v>27.9</v>
      </c>
      <c r="B101" t="s">
        <v>1571</v>
      </c>
      <c r="C101">
        <v>2.4</v>
      </c>
      <c r="D101" t="s">
        <v>1480</v>
      </c>
      <c r="I101" t="s">
        <v>1866</v>
      </c>
      <c r="J101" t="s">
        <v>1486</v>
      </c>
    </row>
    <row r="102" spans="1:10" x14ac:dyDescent="0.3">
      <c r="A102">
        <v>27.6</v>
      </c>
      <c r="B102" t="s">
        <v>1571</v>
      </c>
      <c r="C102">
        <v>0.2</v>
      </c>
      <c r="I102" t="s">
        <v>1866</v>
      </c>
      <c r="J102" t="s">
        <v>1486</v>
      </c>
    </row>
    <row r="103" spans="1:10" x14ac:dyDescent="0.3">
      <c r="A103">
        <v>27.3</v>
      </c>
      <c r="B103" t="s">
        <v>1571</v>
      </c>
      <c r="C103">
        <v>0.5</v>
      </c>
      <c r="I103" t="s">
        <v>1866</v>
      </c>
      <c r="J103" t="s">
        <v>1486</v>
      </c>
    </row>
    <row r="104" spans="1:10" x14ac:dyDescent="0.3">
      <c r="A104">
        <v>26.5</v>
      </c>
      <c r="B104" t="s">
        <v>955</v>
      </c>
      <c r="C104">
        <v>3.1</v>
      </c>
      <c r="D104" t="s">
        <v>1137</v>
      </c>
      <c r="I104" t="s">
        <v>1866</v>
      </c>
      <c r="J104" t="s">
        <v>1486</v>
      </c>
    </row>
    <row r="105" spans="1:10" x14ac:dyDescent="0.3">
      <c r="A105">
        <v>26.2</v>
      </c>
      <c r="B105" t="s">
        <v>1571</v>
      </c>
      <c r="C105">
        <v>4.2</v>
      </c>
      <c r="D105" t="s">
        <v>1139</v>
      </c>
      <c r="I105" t="s">
        <v>1866</v>
      </c>
      <c r="J105" t="s">
        <v>1486</v>
      </c>
    </row>
    <row r="106" spans="1:10" x14ac:dyDescent="0.3">
      <c r="A106">
        <v>25.6</v>
      </c>
      <c r="B106" t="s">
        <v>1571</v>
      </c>
      <c r="C106">
        <v>1.3</v>
      </c>
      <c r="I106" t="s">
        <v>1866</v>
      </c>
      <c r="J106" t="s">
        <v>1486</v>
      </c>
    </row>
    <row r="107" spans="1:10" x14ac:dyDescent="0.3">
      <c r="A107">
        <v>25.1</v>
      </c>
      <c r="B107" t="s">
        <v>1569</v>
      </c>
      <c r="C107">
        <v>1.1000000000000001</v>
      </c>
      <c r="I107" t="s">
        <v>1866</v>
      </c>
      <c r="J107" t="s">
        <v>1486</v>
      </c>
    </row>
    <row r="108" spans="1:10" x14ac:dyDescent="0.3">
      <c r="A108">
        <v>24.5</v>
      </c>
      <c r="B108" t="s">
        <v>1571</v>
      </c>
      <c r="C108">
        <v>3.3</v>
      </c>
      <c r="D108">
        <v>4</v>
      </c>
      <c r="G108" t="s">
        <v>1140</v>
      </c>
      <c r="I108" t="s">
        <v>1866</v>
      </c>
      <c r="J108" t="s">
        <v>1486</v>
      </c>
    </row>
    <row r="109" spans="1:10" x14ac:dyDescent="0.3">
      <c r="A109">
        <v>24.5</v>
      </c>
      <c r="B109" t="s">
        <v>1571</v>
      </c>
      <c r="C109">
        <v>0.5</v>
      </c>
      <c r="I109" t="s">
        <v>1866</v>
      </c>
      <c r="J109" t="s">
        <v>1486</v>
      </c>
    </row>
    <row r="110" spans="1:10" x14ac:dyDescent="0.3">
      <c r="A110">
        <v>23.8</v>
      </c>
      <c r="B110" t="s">
        <v>1308</v>
      </c>
      <c r="C110">
        <v>0.3</v>
      </c>
      <c r="I110" t="s">
        <v>1866</v>
      </c>
      <c r="J110" t="s">
        <v>1486</v>
      </c>
    </row>
    <row r="111" spans="1:10" x14ac:dyDescent="0.3">
      <c r="A111">
        <v>23.8</v>
      </c>
      <c r="B111" t="s">
        <v>1308</v>
      </c>
      <c r="C111">
        <v>1.5</v>
      </c>
      <c r="D111">
        <v>1.2</v>
      </c>
      <c r="I111" t="s">
        <v>1866</v>
      </c>
      <c r="J111" t="s">
        <v>1486</v>
      </c>
    </row>
    <row r="112" spans="1:10" x14ac:dyDescent="0.3">
      <c r="A112">
        <v>23</v>
      </c>
      <c r="B112" t="s">
        <v>582</v>
      </c>
      <c r="C112">
        <v>0.6</v>
      </c>
      <c r="I112" t="s">
        <v>1866</v>
      </c>
      <c r="J112" t="s">
        <v>1486</v>
      </c>
    </row>
    <row r="113" spans="1:10" x14ac:dyDescent="0.3">
      <c r="A113">
        <v>22.9</v>
      </c>
      <c r="B113" t="s">
        <v>229</v>
      </c>
      <c r="C113">
        <v>2.6</v>
      </c>
      <c r="D113" t="s">
        <v>230</v>
      </c>
      <c r="I113" t="s">
        <v>1866</v>
      </c>
      <c r="J113" t="s">
        <v>1486</v>
      </c>
    </row>
    <row r="114" spans="1:10" x14ac:dyDescent="0.3">
      <c r="A114">
        <v>21</v>
      </c>
      <c r="B114" t="s">
        <v>582</v>
      </c>
      <c r="C114">
        <v>4</v>
      </c>
      <c r="D114">
        <v>4.7</v>
      </c>
      <c r="G114" t="s">
        <v>447</v>
      </c>
      <c r="I114" t="s">
        <v>1866</v>
      </c>
      <c r="J114" t="s">
        <v>1486</v>
      </c>
    </row>
    <row r="115" spans="1:10" x14ac:dyDescent="0.3">
      <c r="A115">
        <v>20.2</v>
      </c>
      <c r="B115" t="s">
        <v>229</v>
      </c>
      <c r="C115">
        <v>2.8</v>
      </c>
      <c r="D115">
        <v>1.8</v>
      </c>
      <c r="I115" t="s">
        <v>1866</v>
      </c>
      <c r="J115" t="s">
        <v>1486</v>
      </c>
    </row>
    <row r="116" spans="1:10" x14ac:dyDescent="0.3">
      <c r="A116">
        <v>19.8</v>
      </c>
      <c r="B116" t="s">
        <v>229</v>
      </c>
      <c r="C116">
        <v>2.5</v>
      </c>
      <c r="D116">
        <v>2</v>
      </c>
      <c r="I116" t="s">
        <v>1866</v>
      </c>
      <c r="J116" t="s">
        <v>1486</v>
      </c>
    </row>
    <row r="117" spans="1:10" x14ac:dyDescent="0.3">
      <c r="A117">
        <v>18.2</v>
      </c>
      <c r="B117" t="s">
        <v>229</v>
      </c>
      <c r="C117">
        <v>4.7</v>
      </c>
      <c r="D117" t="s">
        <v>454</v>
      </c>
      <c r="I117" t="s">
        <v>1866</v>
      </c>
      <c r="J117" t="s">
        <v>1486</v>
      </c>
    </row>
    <row r="118" spans="1:10" x14ac:dyDescent="0.3">
      <c r="A118">
        <v>17.8</v>
      </c>
      <c r="B118" t="s">
        <v>229</v>
      </c>
      <c r="C118">
        <v>1.3</v>
      </c>
      <c r="I118" t="s">
        <v>1866</v>
      </c>
      <c r="J118" t="s">
        <v>1486</v>
      </c>
    </row>
    <row r="119" spans="1:10" x14ac:dyDescent="0.3">
      <c r="A119">
        <v>16.600000000000001</v>
      </c>
      <c r="B119" t="s">
        <v>582</v>
      </c>
      <c r="C119">
        <v>2</v>
      </c>
      <c r="D119" t="s">
        <v>113</v>
      </c>
      <c r="I119" t="s">
        <v>1866</v>
      </c>
      <c r="J119" t="s">
        <v>1486</v>
      </c>
    </row>
    <row r="120" spans="1:10" x14ac:dyDescent="0.3">
      <c r="A120">
        <v>16.399999999999999</v>
      </c>
      <c r="B120" t="s">
        <v>229</v>
      </c>
      <c r="C120">
        <v>2.1</v>
      </c>
      <c r="D120">
        <v>2.4</v>
      </c>
      <c r="I120" t="s">
        <v>1866</v>
      </c>
      <c r="J120" t="s">
        <v>1486</v>
      </c>
    </row>
    <row r="121" spans="1:10" x14ac:dyDescent="0.3">
      <c r="A121">
        <v>16</v>
      </c>
      <c r="B121" t="s">
        <v>582</v>
      </c>
      <c r="C121">
        <v>3.4</v>
      </c>
      <c r="D121" t="s">
        <v>282</v>
      </c>
      <c r="I121" t="s">
        <v>1866</v>
      </c>
      <c r="J121" t="s">
        <v>1486</v>
      </c>
    </row>
    <row r="122" spans="1:10" x14ac:dyDescent="0.3">
      <c r="A122">
        <v>15.1</v>
      </c>
      <c r="B122" t="s">
        <v>229</v>
      </c>
      <c r="C122">
        <v>3.8</v>
      </c>
      <c r="D122">
        <v>4</v>
      </c>
      <c r="I122" t="s">
        <v>1866</v>
      </c>
      <c r="J122" t="s">
        <v>1486</v>
      </c>
    </row>
    <row r="123" spans="1:10" x14ac:dyDescent="0.3">
      <c r="A123">
        <v>12.4</v>
      </c>
      <c r="B123" t="s">
        <v>426</v>
      </c>
      <c r="C123">
        <v>1.6</v>
      </c>
      <c r="D123">
        <v>2.2000000000000002</v>
      </c>
      <c r="I123" t="s">
        <v>1866</v>
      </c>
      <c r="J123" t="s">
        <v>1486</v>
      </c>
    </row>
    <row r="124" spans="1:10" x14ac:dyDescent="0.3">
      <c r="A124">
        <v>10.5</v>
      </c>
      <c r="B124" t="s">
        <v>229</v>
      </c>
      <c r="C124">
        <v>0.5</v>
      </c>
      <c r="I124" t="s">
        <v>1866</v>
      </c>
      <c r="J124" t="s">
        <v>1486</v>
      </c>
    </row>
    <row r="125" spans="1:10" x14ac:dyDescent="0.3">
      <c r="A125">
        <v>9.6999999999999993</v>
      </c>
      <c r="B125" t="s">
        <v>582</v>
      </c>
      <c r="C125">
        <v>0.5</v>
      </c>
      <c r="I125" t="s">
        <v>1866</v>
      </c>
      <c r="J125" t="s">
        <v>1486</v>
      </c>
    </row>
    <row r="126" spans="1:10" x14ac:dyDescent="0.3">
      <c r="A126">
        <v>7.9</v>
      </c>
      <c r="B126" t="s">
        <v>118</v>
      </c>
      <c r="C126">
        <v>1.9</v>
      </c>
      <c r="D126">
        <v>15</v>
      </c>
      <c r="G126" t="s">
        <v>427</v>
      </c>
      <c r="I126" t="s">
        <v>1866</v>
      </c>
      <c r="J126" t="s">
        <v>1486</v>
      </c>
    </row>
    <row r="127" spans="1:10" x14ac:dyDescent="0.3">
      <c r="A127">
        <v>7.4</v>
      </c>
      <c r="B127" t="s">
        <v>229</v>
      </c>
      <c r="C127">
        <v>1.8</v>
      </c>
      <c r="D127">
        <v>1.5</v>
      </c>
      <c r="I127" t="s">
        <v>1866</v>
      </c>
      <c r="J127" t="s">
        <v>1486</v>
      </c>
    </row>
    <row r="128" spans="1:10" x14ac:dyDescent="0.3">
      <c r="A128">
        <v>6.2</v>
      </c>
      <c r="B128" t="s">
        <v>582</v>
      </c>
      <c r="C128">
        <v>4.3</v>
      </c>
      <c r="D128" t="s">
        <v>424</v>
      </c>
      <c r="I128" t="s">
        <v>1866</v>
      </c>
      <c r="J128" t="s">
        <v>1486</v>
      </c>
    </row>
    <row r="129" spans="1:11" x14ac:dyDescent="0.3">
      <c r="A129">
        <v>6.2</v>
      </c>
      <c r="B129" t="s">
        <v>118</v>
      </c>
      <c r="C129">
        <v>4.3</v>
      </c>
      <c r="D129" t="s">
        <v>424</v>
      </c>
      <c r="I129" t="s">
        <v>1866</v>
      </c>
      <c r="J129" t="s">
        <v>1486</v>
      </c>
    </row>
    <row r="130" spans="1:11" x14ac:dyDescent="0.3">
      <c r="A130">
        <v>5.5</v>
      </c>
      <c r="B130" t="s">
        <v>582</v>
      </c>
      <c r="C130">
        <v>4.0999999999999996</v>
      </c>
      <c r="D130">
        <v>4.3</v>
      </c>
      <c r="I130" t="s">
        <v>1866</v>
      </c>
      <c r="J130" t="s">
        <v>1486</v>
      </c>
    </row>
    <row r="131" spans="1:11" x14ac:dyDescent="0.3">
      <c r="A131">
        <v>4.9000000000000004</v>
      </c>
      <c r="B131" t="s">
        <v>582</v>
      </c>
      <c r="C131">
        <v>4.2</v>
      </c>
      <c r="D131">
        <v>11</v>
      </c>
      <c r="I131" t="s">
        <v>1866</v>
      </c>
      <c r="J131" t="s">
        <v>1486</v>
      </c>
    </row>
    <row r="132" spans="1:11" x14ac:dyDescent="0.3">
      <c r="A132">
        <v>2.7</v>
      </c>
      <c r="B132" t="s">
        <v>582</v>
      </c>
      <c r="C132">
        <v>3.9</v>
      </c>
      <c r="D132">
        <v>3.7</v>
      </c>
      <c r="I132" t="s">
        <v>1866</v>
      </c>
      <c r="J132" t="s">
        <v>1486</v>
      </c>
    </row>
    <row r="133" spans="1:11" x14ac:dyDescent="0.3">
      <c r="A133">
        <v>2.2000000000000002</v>
      </c>
      <c r="B133" t="s">
        <v>229</v>
      </c>
      <c r="C133">
        <v>4</v>
      </c>
      <c r="D133">
        <v>4.5999999999999996</v>
      </c>
      <c r="I133" t="s">
        <v>1866</v>
      </c>
      <c r="J133" t="s">
        <v>1486</v>
      </c>
    </row>
    <row r="134" spans="1:11" x14ac:dyDescent="0.3">
      <c r="A134">
        <v>2</v>
      </c>
      <c r="B134" t="s">
        <v>582</v>
      </c>
      <c r="C134">
        <v>2.1</v>
      </c>
      <c r="D134">
        <v>1.4</v>
      </c>
      <c r="I134" t="s">
        <v>1866</v>
      </c>
      <c r="J134" t="s">
        <v>1486</v>
      </c>
    </row>
    <row r="135" spans="1:11" x14ac:dyDescent="0.3">
      <c r="A135">
        <v>1.9</v>
      </c>
      <c r="B135" t="s">
        <v>582</v>
      </c>
      <c r="C135">
        <v>4</v>
      </c>
      <c r="D135">
        <v>4.8</v>
      </c>
      <c r="I135" t="s">
        <v>1866</v>
      </c>
      <c r="J135" t="s">
        <v>1486</v>
      </c>
    </row>
    <row r="136" spans="1:11" x14ac:dyDescent="0.3">
      <c r="A136">
        <v>1.7</v>
      </c>
      <c r="B136" t="s">
        <v>229</v>
      </c>
      <c r="C136">
        <v>3.8</v>
      </c>
      <c r="D136">
        <v>5</v>
      </c>
      <c r="I136" t="s">
        <v>1866</v>
      </c>
      <c r="J136" t="s">
        <v>1486</v>
      </c>
    </row>
    <row r="137" spans="1:11" x14ac:dyDescent="0.3">
      <c r="A137">
        <v>1.5</v>
      </c>
      <c r="B137" t="s">
        <v>229</v>
      </c>
      <c r="C137">
        <v>3.8</v>
      </c>
      <c r="D137">
        <v>5</v>
      </c>
      <c r="I137" t="s">
        <v>1866</v>
      </c>
      <c r="J137" t="s">
        <v>1486</v>
      </c>
    </row>
    <row r="138" spans="1:11" x14ac:dyDescent="0.3">
      <c r="A138">
        <v>0.7</v>
      </c>
      <c r="B138" t="s">
        <v>118</v>
      </c>
      <c r="C138">
        <v>3.8</v>
      </c>
      <c r="D138">
        <v>2.7</v>
      </c>
      <c r="I138" t="s">
        <v>1866</v>
      </c>
      <c r="J138" t="s">
        <v>1486</v>
      </c>
    </row>
    <row r="139" spans="1:11" x14ac:dyDescent="0.3">
      <c r="A139">
        <v>0.6</v>
      </c>
      <c r="B139" t="s">
        <v>582</v>
      </c>
      <c r="C139">
        <v>3.8</v>
      </c>
      <c r="D139">
        <v>2.5</v>
      </c>
      <c r="I139" t="s">
        <v>1866</v>
      </c>
      <c r="J139" t="s">
        <v>1486</v>
      </c>
    </row>
    <row r="140" spans="1:11" x14ac:dyDescent="0.3">
      <c r="A140">
        <v>0.3</v>
      </c>
      <c r="B140" t="s">
        <v>229</v>
      </c>
      <c r="C140">
        <v>3.8</v>
      </c>
      <c r="D140">
        <v>3.6</v>
      </c>
      <c r="I140" t="s">
        <v>1866</v>
      </c>
      <c r="J140" t="s">
        <v>1486</v>
      </c>
      <c r="K140">
        <f>COUNT(A135:A140)</f>
        <v>6</v>
      </c>
    </row>
    <row r="141" spans="1:11" x14ac:dyDescent="0.3">
      <c r="A141">
        <v>0.2</v>
      </c>
      <c r="B141" t="s">
        <v>582</v>
      </c>
      <c r="C141">
        <v>3.8</v>
      </c>
      <c r="D141">
        <v>2.8</v>
      </c>
      <c r="I141" t="s">
        <v>1866</v>
      </c>
      <c r="J141" t="s">
        <v>1486</v>
      </c>
    </row>
    <row r="142" spans="1:11" x14ac:dyDescent="0.3">
      <c r="A142">
        <v>48.1</v>
      </c>
      <c r="B142" t="s">
        <v>1183</v>
      </c>
      <c r="H142" t="s">
        <v>163</v>
      </c>
      <c r="I142" t="s">
        <v>2007</v>
      </c>
      <c r="J142" t="s">
        <v>1486</v>
      </c>
    </row>
    <row r="143" spans="1:11" x14ac:dyDescent="0.3">
      <c r="A143">
        <v>22.7</v>
      </c>
      <c r="B143" t="s">
        <v>396</v>
      </c>
      <c r="C143">
        <v>0.15</v>
      </c>
      <c r="H143" t="s">
        <v>397</v>
      </c>
      <c r="I143" t="s">
        <v>2007</v>
      </c>
      <c r="J143" t="s">
        <v>1486</v>
      </c>
    </row>
    <row r="144" spans="1:11" x14ac:dyDescent="0.3">
      <c r="A144">
        <v>22</v>
      </c>
      <c r="B144" t="s">
        <v>106</v>
      </c>
      <c r="E144">
        <v>1</v>
      </c>
      <c r="I144" t="s">
        <v>1487</v>
      </c>
      <c r="J144" t="s">
        <v>1671</v>
      </c>
    </row>
    <row r="145" spans="1:10" x14ac:dyDescent="0.3">
      <c r="A145">
        <v>43.5</v>
      </c>
      <c r="B145" t="s">
        <v>2267</v>
      </c>
      <c r="E145">
        <v>1</v>
      </c>
      <c r="I145" t="s">
        <v>2268</v>
      </c>
      <c r="J145" t="s">
        <v>1300</v>
      </c>
    </row>
    <row r="146" spans="1:10" x14ac:dyDescent="0.3">
      <c r="A146">
        <v>41.6</v>
      </c>
      <c r="B146" t="s">
        <v>2267</v>
      </c>
      <c r="E146">
        <v>1</v>
      </c>
      <c r="I146" t="s">
        <v>2268</v>
      </c>
      <c r="J146" t="s">
        <v>1300</v>
      </c>
    </row>
    <row r="147" spans="1:10" x14ac:dyDescent="0.3">
      <c r="A147">
        <v>26.5</v>
      </c>
      <c r="B147" t="s">
        <v>1138</v>
      </c>
      <c r="E147">
        <v>2</v>
      </c>
      <c r="I147" t="s">
        <v>1487</v>
      </c>
      <c r="J147" s="2" t="s">
        <v>1671</v>
      </c>
    </row>
    <row r="148" spans="1:10" x14ac:dyDescent="0.3">
      <c r="A148">
        <v>48.7</v>
      </c>
      <c r="B148" t="s">
        <v>2267</v>
      </c>
      <c r="E148">
        <v>2</v>
      </c>
      <c r="H148" t="s">
        <v>160</v>
      </c>
      <c r="I148" t="s">
        <v>2268</v>
      </c>
      <c r="J148" t="s">
        <v>1300</v>
      </c>
    </row>
    <row r="149" spans="1:10" x14ac:dyDescent="0.3">
      <c r="A149">
        <v>41</v>
      </c>
      <c r="B149" t="s">
        <v>2267</v>
      </c>
      <c r="E149">
        <v>2</v>
      </c>
      <c r="I149" t="s">
        <v>2268</v>
      </c>
      <c r="J149" t="s">
        <v>1300</v>
      </c>
    </row>
    <row r="150" spans="1:10" x14ac:dyDescent="0.3">
      <c r="A150">
        <v>39.5</v>
      </c>
      <c r="B150" t="s">
        <v>1572</v>
      </c>
      <c r="E150">
        <v>3</v>
      </c>
      <c r="I150" t="s">
        <v>1487</v>
      </c>
      <c r="J150" t="s">
        <v>1671</v>
      </c>
    </row>
    <row r="151" spans="1:10" x14ac:dyDescent="0.3">
      <c r="A151">
        <v>0.3</v>
      </c>
      <c r="B151" t="s">
        <v>422</v>
      </c>
      <c r="E151">
        <v>3</v>
      </c>
      <c r="I151" t="s">
        <v>1487</v>
      </c>
      <c r="J151" t="s">
        <v>1671</v>
      </c>
    </row>
    <row r="152" spans="1:10" x14ac:dyDescent="0.3">
      <c r="A152">
        <v>49.6</v>
      </c>
      <c r="B152" t="s">
        <v>2267</v>
      </c>
      <c r="E152">
        <v>3</v>
      </c>
      <c r="H152" t="s">
        <v>160</v>
      </c>
      <c r="I152" t="s">
        <v>2268</v>
      </c>
      <c r="J152" t="s">
        <v>1300</v>
      </c>
    </row>
    <row r="153" spans="1:10" x14ac:dyDescent="0.3">
      <c r="A153">
        <v>42.4</v>
      </c>
      <c r="B153" t="s">
        <v>2267</v>
      </c>
      <c r="E153">
        <v>4</v>
      </c>
      <c r="I153" t="s">
        <v>2268</v>
      </c>
      <c r="J153" t="s">
        <v>1300</v>
      </c>
    </row>
    <row r="154" spans="1:10" x14ac:dyDescent="0.3">
      <c r="A154">
        <v>49.4</v>
      </c>
      <c r="B154" t="s">
        <v>162</v>
      </c>
      <c r="I154" t="s">
        <v>1007</v>
      </c>
      <c r="J154" t="s">
        <v>1488</v>
      </c>
    </row>
    <row r="155" spans="1:10" x14ac:dyDescent="0.3">
      <c r="A155">
        <v>36.4</v>
      </c>
      <c r="B155" t="s">
        <v>1227</v>
      </c>
    </row>
    <row r="156" spans="1:10" x14ac:dyDescent="0.3">
      <c r="E156">
        <f>SUM(E3:E155)</f>
        <v>122</v>
      </c>
    </row>
    <row r="157" spans="1:10" x14ac:dyDescent="0.3">
      <c r="D157" t="s">
        <v>731</v>
      </c>
      <c r="E157">
        <v>122</v>
      </c>
    </row>
    <row r="158" spans="1:10" x14ac:dyDescent="0.3">
      <c r="I158" s="3" t="s">
        <v>1108</v>
      </c>
      <c r="J158">
        <f>154-143</f>
        <v>11</v>
      </c>
    </row>
  </sheetData>
  <sortState ref="A3:J155">
    <sortCondition ref="I4:I155"/>
    <sortCondition ref="E4:E155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pane ySplit="780" topLeftCell="A58" activePane="bottomLeft"/>
      <selection activeCell="A3" sqref="A3:J73"/>
      <selection pane="bottomLeft" activeCell="I94" sqref="I94"/>
    </sheetView>
  </sheetViews>
  <sheetFormatPr defaultColWidth="10.921875" defaultRowHeight="13.5" x14ac:dyDescent="0.3"/>
  <sheetData>
    <row r="1" spans="1:10" x14ac:dyDescent="0.3">
      <c r="A1" t="s">
        <v>402</v>
      </c>
      <c r="B1" t="s">
        <v>772</v>
      </c>
      <c r="C1" s="1">
        <v>38953</v>
      </c>
    </row>
    <row r="2" spans="1:10" x14ac:dyDescent="0.3">
      <c r="A2" t="s">
        <v>598</v>
      </c>
      <c r="B2" t="s">
        <v>599</v>
      </c>
      <c r="C2" t="s">
        <v>773</v>
      </c>
      <c r="D2" t="s">
        <v>774</v>
      </c>
      <c r="E2" t="s">
        <v>1134</v>
      </c>
      <c r="F2" t="s">
        <v>1135</v>
      </c>
      <c r="G2" t="s">
        <v>873</v>
      </c>
      <c r="H2" t="s">
        <v>1773</v>
      </c>
      <c r="I2" t="s">
        <v>267</v>
      </c>
      <c r="J2" t="s">
        <v>253</v>
      </c>
    </row>
    <row r="3" spans="1:10" x14ac:dyDescent="0.3">
      <c r="A3">
        <v>32.4</v>
      </c>
      <c r="B3" t="s">
        <v>487</v>
      </c>
      <c r="H3" t="s">
        <v>812</v>
      </c>
      <c r="I3" t="s">
        <v>1290</v>
      </c>
      <c r="J3" t="s">
        <v>1290</v>
      </c>
    </row>
    <row r="4" spans="1:10" x14ac:dyDescent="0.3">
      <c r="A4">
        <v>22.1</v>
      </c>
      <c r="B4" t="s">
        <v>1393</v>
      </c>
      <c r="I4" t="s">
        <v>1289</v>
      </c>
      <c r="J4" t="s">
        <v>1289</v>
      </c>
    </row>
    <row r="5" spans="1:10" x14ac:dyDescent="0.3">
      <c r="A5">
        <v>43.1</v>
      </c>
      <c r="B5" t="s">
        <v>227</v>
      </c>
      <c r="E5">
        <v>1</v>
      </c>
      <c r="I5" t="s">
        <v>647</v>
      </c>
      <c r="J5" t="s">
        <v>648</v>
      </c>
    </row>
    <row r="6" spans="1:10" x14ac:dyDescent="0.3">
      <c r="A6">
        <v>43.6</v>
      </c>
      <c r="B6" t="s">
        <v>227</v>
      </c>
      <c r="E6">
        <v>1</v>
      </c>
      <c r="I6" t="s">
        <v>647</v>
      </c>
      <c r="J6" t="s">
        <v>648</v>
      </c>
    </row>
    <row r="7" spans="1:10" x14ac:dyDescent="0.3">
      <c r="A7">
        <v>43.4</v>
      </c>
      <c r="B7" t="s">
        <v>685</v>
      </c>
      <c r="E7">
        <v>1</v>
      </c>
      <c r="I7" t="s">
        <v>647</v>
      </c>
      <c r="J7" t="s">
        <v>648</v>
      </c>
    </row>
    <row r="8" spans="1:10" x14ac:dyDescent="0.3">
      <c r="A8">
        <v>4</v>
      </c>
      <c r="B8" t="s">
        <v>746</v>
      </c>
      <c r="E8">
        <v>1</v>
      </c>
      <c r="I8" t="s">
        <v>647</v>
      </c>
      <c r="J8" t="s">
        <v>648</v>
      </c>
    </row>
    <row r="9" spans="1:10" x14ac:dyDescent="0.3">
      <c r="A9">
        <v>3.2</v>
      </c>
      <c r="B9" t="s">
        <v>1044</v>
      </c>
      <c r="E9">
        <v>1</v>
      </c>
      <c r="I9" t="s">
        <v>647</v>
      </c>
      <c r="J9" t="s">
        <v>648</v>
      </c>
    </row>
    <row r="10" spans="1:10" x14ac:dyDescent="0.3">
      <c r="A10">
        <v>2.4</v>
      </c>
      <c r="B10" t="s">
        <v>746</v>
      </c>
      <c r="E10">
        <v>1</v>
      </c>
      <c r="I10" t="s">
        <v>647</v>
      </c>
      <c r="J10" t="s">
        <v>648</v>
      </c>
    </row>
    <row r="11" spans="1:10" x14ac:dyDescent="0.3">
      <c r="A11">
        <v>17.899999999999999</v>
      </c>
      <c r="B11" t="s">
        <v>1219</v>
      </c>
      <c r="E11">
        <v>1</v>
      </c>
      <c r="I11" t="s">
        <v>1421</v>
      </c>
      <c r="J11" t="s">
        <v>648</v>
      </c>
    </row>
    <row r="12" spans="1:10" x14ac:dyDescent="0.3">
      <c r="A12">
        <v>6.9</v>
      </c>
      <c r="B12" t="s">
        <v>1578</v>
      </c>
      <c r="E12">
        <v>1</v>
      </c>
      <c r="I12" t="s">
        <v>1421</v>
      </c>
      <c r="J12" t="s">
        <v>648</v>
      </c>
    </row>
    <row r="13" spans="1:10" x14ac:dyDescent="0.3">
      <c r="A13">
        <v>31.5</v>
      </c>
      <c r="B13" t="s">
        <v>1913</v>
      </c>
      <c r="E13">
        <v>1</v>
      </c>
      <c r="I13" t="s">
        <v>647</v>
      </c>
      <c r="J13" t="s">
        <v>813</v>
      </c>
    </row>
    <row r="14" spans="1:10" x14ac:dyDescent="0.3">
      <c r="A14">
        <v>30.9</v>
      </c>
      <c r="B14" t="s">
        <v>314</v>
      </c>
      <c r="E14">
        <v>1</v>
      </c>
      <c r="I14" t="s">
        <v>647</v>
      </c>
      <c r="J14" t="s">
        <v>813</v>
      </c>
    </row>
    <row r="15" spans="1:10" x14ac:dyDescent="0.3">
      <c r="A15">
        <v>29.2</v>
      </c>
      <c r="B15" t="s">
        <v>1217</v>
      </c>
      <c r="E15">
        <v>1</v>
      </c>
      <c r="I15" t="s">
        <v>647</v>
      </c>
      <c r="J15" t="s">
        <v>813</v>
      </c>
    </row>
    <row r="16" spans="1:10" x14ac:dyDescent="0.3">
      <c r="A16">
        <v>35.5</v>
      </c>
      <c r="B16" t="s">
        <v>486</v>
      </c>
      <c r="E16">
        <v>1</v>
      </c>
      <c r="I16" t="s">
        <v>1074</v>
      </c>
      <c r="J16" t="s">
        <v>813</v>
      </c>
    </row>
    <row r="17" spans="1:11" x14ac:dyDescent="0.3">
      <c r="A17">
        <v>27.7</v>
      </c>
      <c r="B17" t="s">
        <v>1218</v>
      </c>
      <c r="E17">
        <v>1</v>
      </c>
      <c r="I17" t="s">
        <v>1074</v>
      </c>
      <c r="J17" t="s">
        <v>813</v>
      </c>
    </row>
    <row r="18" spans="1:11" x14ac:dyDescent="0.3">
      <c r="A18">
        <v>27.1</v>
      </c>
      <c r="B18" t="s">
        <v>1218</v>
      </c>
      <c r="E18">
        <v>1</v>
      </c>
      <c r="I18" t="s">
        <v>1074</v>
      </c>
      <c r="J18" t="s">
        <v>813</v>
      </c>
    </row>
    <row r="19" spans="1:11" x14ac:dyDescent="0.3">
      <c r="A19">
        <v>22.9</v>
      </c>
      <c r="B19" t="s">
        <v>1220</v>
      </c>
      <c r="E19">
        <v>1</v>
      </c>
      <c r="I19" t="s">
        <v>1074</v>
      </c>
      <c r="J19" t="s">
        <v>813</v>
      </c>
    </row>
    <row r="20" spans="1:11" x14ac:dyDescent="0.3">
      <c r="A20">
        <v>13</v>
      </c>
      <c r="B20" t="s">
        <v>1218</v>
      </c>
      <c r="E20">
        <v>1</v>
      </c>
      <c r="I20" t="s">
        <v>1074</v>
      </c>
      <c r="J20" t="s">
        <v>813</v>
      </c>
    </row>
    <row r="21" spans="1:11" x14ac:dyDescent="0.3">
      <c r="A21">
        <v>12.2</v>
      </c>
      <c r="B21" t="s">
        <v>1220</v>
      </c>
      <c r="E21">
        <v>1</v>
      </c>
      <c r="I21" t="s">
        <v>1074</v>
      </c>
      <c r="J21" t="s">
        <v>813</v>
      </c>
    </row>
    <row r="22" spans="1:11" x14ac:dyDescent="0.3">
      <c r="A22">
        <v>5.0999999999999996</v>
      </c>
      <c r="B22" t="s">
        <v>745</v>
      </c>
      <c r="E22">
        <v>1</v>
      </c>
      <c r="I22" t="s">
        <v>1074</v>
      </c>
      <c r="J22" t="s">
        <v>813</v>
      </c>
    </row>
    <row r="23" spans="1:11" x14ac:dyDescent="0.3">
      <c r="A23">
        <v>3.2</v>
      </c>
      <c r="B23" t="s">
        <v>1218</v>
      </c>
      <c r="E23">
        <v>1</v>
      </c>
      <c r="I23" t="s">
        <v>1074</v>
      </c>
      <c r="J23" t="s">
        <v>813</v>
      </c>
    </row>
    <row r="24" spans="1:11" x14ac:dyDescent="0.3">
      <c r="A24">
        <v>0.6</v>
      </c>
      <c r="B24" t="s">
        <v>1218</v>
      </c>
      <c r="E24">
        <v>1</v>
      </c>
      <c r="I24" t="s">
        <v>1074</v>
      </c>
      <c r="J24" t="s">
        <v>813</v>
      </c>
    </row>
    <row r="25" spans="1:11" x14ac:dyDescent="0.3">
      <c r="A25">
        <v>37.5</v>
      </c>
      <c r="B25" t="s">
        <v>687</v>
      </c>
      <c r="E25">
        <v>1</v>
      </c>
      <c r="I25" t="s">
        <v>647</v>
      </c>
      <c r="J25" t="s">
        <v>43</v>
      </c>
    </row>
    <row r="26" spans="1:11" x14ac:dyDescent="0.3">
      <c r="A26">
        <v>36.200000000000003</v>
      </c>
      <c r="B26" t="s">
        <v>1742</v>
      </c>
      <c r="E26">
        <v>1</v>
      </c>
      <c r="I26" t="s">
        <v>647</v>
      </c>
      <c r="J26" t="s">
        <v>43</v>
      </c>
    </row>
    <row r="27" spans="1:11" x14ac:dyDescent="0.3">
      <c r="A27">
        <v>40.9</v>
      </c>
      <c r="B27" t="s">
        <v>227</v>
      </c>
      <c r="E27">
        <v>2</v>
      </c>
      <c r="I27" t="s">
        <v>647</v>
      </c>
      <c r="J27" t="s">
        <v>648</v>
      </c>
    </row>
    <row r="28" spans="1:11" x14ac:dyDescent="0.3">
      <c r="A28">
        <v>14.2</v>
      </c>
      <c r="B28" t="s">
        <v>1044</v>
      </c>
      <c r="E28">
        <v>2</v>
      </c>
      <c r="I28" t="s">
        <v>647</v>
      </c>
      <c r="J28" t="s">
        <v>648</v>
      </c>
    </row>
    <row r="29" spans="1:11" x14ac:dyDescent="0.3">
      <c r="A29">
        <v>30.2</v>
      </c>
      <c r="B29" t="s">
        <v>315</v>
      </c>
      <c r="E29">
        <v>2</v>
      </c>
      <c r="I29" t="s">
        <v>647</v>
      </c>
      <c r="J29" t="s">
        <v>813</v>
      </c>
      <c r="K29">
        <v>1</v>
      </c>
    </row>
    <row r="30" spans="1:11" x14ac:dyDescent="0.3">
      <c r="A30">
        <v>5.6</v>
      </c>
      <c r="B30" t="s">
        <v>1218</v>
      </c>
      <c r="E30">
        <v>2</v>
      </c>
      <c r="I30" t="s">
        <v>1074</v>
      </c>
      <c r="J30" t="s">
        <v>813</v>
      </c>
    </row>
    <row r="31" spans="1:11" x14ac:dyDescent="0.3">
      <c r="A31">
        <v>17</v>
      </c>
      <c r="B31" t="s">
        <v>1044</v>
      </c>
      <c r="E31">
        <v>3</v>
      </c>
      <c r="I31" t="s">
        <v>647</v>
      </c>
      <c r="J31" t="s">
        <v>648</v>
      </c>
    </row>
    <row r="32" spans="1:11" x14ac:dyDescent="0.3">
      <c r="A32">
        <v>29.5</v>
      </c>
      <c r="B32" t="s">
        <v>315</v>
      </c>
      <c r="E32">
        <v>3</v>
      </c>
      <c r="I32" t="s">
        <v>647</v>
      </c>
      <c r="J32" t="s">
        <v>813</v>
      </c>
    </row>
    <row r="33" spans="1:12" x14ac:dyDescent="0.3">
      <c r="A33">
        <v>43.3</v>
      </c>
      <c r="B33" t="s">
        <v>685</v>
      </c>
      <c r="E33">
        <v>4</v>
      </c>
      <c r="I33" t="s">
        <v>647</v>
      </c>
      <c r="J33" t="s">
        <v>648</v>
      </c>
    </row>
    <row r="34" spans="1:12" x14ac:dyDescent="0.3">
      <c r="A34">
        <v>18.600000000000001</v>
      </c>
      <c r="B34" t="s">
        <v>862</v>
      </c>
      <c r="C34">
        <v>0.2</v>
      </c>
      <c r="I34" t="s">
        <v>647</v>
      </c>
      <c r="J34" t="s">
        <v>648</v>
      </c>
    </row>
    <row r="35" spans="1:12" x14ac:dyDescent="0.3">
      <c r="A35">
        <v>18.399999999999999</v>
      </c>
      <c r="B35" t="s">
        <v>1044</v>
      </c>
      <c r="C35">
        <v>0.3</v>
      </c>
      <c r="I35" t="s">
        <v>647</v>
      </c>
      <c r="J35" t="s">
        <v>648</v>
      </c>
    </row>
    <row r="36" spans="1:12" x14ac:dyDescent="0.3">
      <c r="A36">
        <v>14.2</v>
      </c>
      <c r="B36" t="s">
        <v>1044</v>
      </c>
      <c r="C36">
        <v>0.7</v>
      </c>
      <c r="I36" t="s">
        <v>647</v>
      </c>
      <c r="J36" t="s">
        <v>648</v>
      </c>
      <c r="K36">
        <f>SUM(E4:E36)</f>
        <v>40</v>
      </c>
      <c r="L36" s="2" t="s">
        <v>1167</v>
      </c>
    </row>
    <row r="37" spans="1:12" x14ac:dyDescent="0.3">
      <c r="A37">
        <v>14.1</v>
      </c>
      <c r="B37" t="s">
        <v>746</v>
      </c>
      <c r="C37">
        <v>0.7</v>
      </c>
      <c r="I37" t="s">
        <v>647</v>
      </c>
      <c r="J37" t="s">
        <v>648</v>
      </c>
      <c r="K37">
        <v>1</v>
      </c>
      <c r="L37" s="2" t="s">
        <v>1170</v>
      </c>
    </row>
    <row r="38" spans="1:12" x14ac:dyDescent="0.3">
      <c r="A38">
        <v>12</v>
      </c>
      <c r="B38" t="s">
        <v>746</v>
      </c>
      <c r="C38">
        <f>1.65+2.54</f>
        <v>4.1899999999999995</v>
      </c>
      <c r="D38">
        <v>4.5999999999999996</v>
      </c>
      <c r="I38" t="s">
        <v>647</v>
      </c>
      <c r="J38" t="s">
        <v>648</v>
      </c>
    </row>
    <row r="39" spans="1:12" x14ac:dyDescent="0.3">
      <c r="A39">
        <v>1.1000000000000001</v>
      </c>
      <c r="B39" t="s">
        <v>1044</v>
      </c>
      <c r="C39">
        <v>1.1000000000000001</v>
      </c>
      <c r="I39" t="s">
        <v>647</v>
      </c>
      <c r="J39" t="s">
        <v>648</v>
      </c>
    </row>
    <row r="40" spans="1:12" x14ac:dyDescent="0.3">
      <c r="A40">
        <v>0.4</v>
      </c>
      <c r="B40" t="s">
        <v>746</v>
      </c>
      <c r="C40">
        <v>0.35</v>
      </c>
      <c r="I40" t="s">
        <v>647</v>
      </c>
      <c r="J40" t="s">
        <v>648</v>
      </c>
    </row>
    <row r="41" spans="1:12" x14ac:dyDescent="0.3">
      <c r="A41">
        <v>48.7</v>
      </c>
      <c r="B41" t="s">
        <v>501</v>
      </c>
      <c r="C41">
        <v>1.1000000000000001</v>
      </c>
      <c r="I41" t="s">
        <v>1421</v>
      </c>
      <c r="J41" t="s">
        <v>648</v>
      </c>
    </row>
    <row r="42" spans="1:12" x14ac:dyDescent="0.3">
      <c r="A42">
        <v>47.3</v>
      </c>
      <c r="B42" t="s">
        <v>760</v>
      </c>
      <c r="C42">
        <v>2.1</v>
      </c>
      <c r="D42">
        <v>2</v>
      </c>
      <c r="I42" t="s">
        <v>1421</v>
      </c>
      <c r="J42" t="s">
        <v>648</v>
      </c>
    </row>
    <row r="43" spans="1:12" x14ac:dyDescent="0.3">
      <c r="A43">
        <v>47.1</v>
      </c>
      <c r="B43" t="s">
        <v>502</v>
      </c>
      <c r="C43">
        <v>2.2999999999999998</v>
      </c>
      <c r="D43">
        <v>2.7</v>
      </c>
      <c r="I43" t="s">
        <v>1421</v>
      </c>
      <c r="J43" t="s">
        <v>648</v>
      </c>
    </row>
    <row r="44" spans="1:12" x14ac:dyDescent="0.3">
      <c r="A44">
        <v>43.2</v>
      </c>
      <c r="B44" t="s">
        <v>760</v>
      </c>
      <c r="C44">
        <v>1.4</v>
      </c>
      <c r="D44">
        <v>0.1</v>
      </c>
      <c r="I44" t="s">
        <v>1421</v>
      </c>
      <c r="J44" t="s">
        <v>648</v>
      </c>
    </row>
    <row r="45" spans="1:12" x14ac:dyDescent="0.3">
      <c r="A45">
        <v>40.299999999999997</v>
      </c>
      <c r="B45" t="s">
        <v>760</v>
      </c>
      <c r="C45">
        <v>1.85</v>
      </c>
      <c r="D45">
        <v>1</v>
      </c>
      <c r="I45" t="s">
        <v>1421</v>
      </c>
      <c r="J45" t="s">
        <v>648</v>
      </c>
    </row>
    <row r="46" spans="1:12" x14ac:dyDescent="0.3">
      <c r="A46">
        <v>38.1</v>
      </c>
      <c r="B46" t="s">
        <v>760</v>
      </c>
      <c r="C46">
        <f>1.65+1.46</f>
        <v>3.11</v>
      </c>
      <c r="D46">
        <v>2.2999999999999998</v>
      </c>
      <c r="I46" t="s">
        <v>1421</v>
      </c>
      <c r="J46" t="s">
        <v>648</v>
      </c>
    </row>
    <row r="47" spans="1:12" x14ac:dyDescent="0.3">
      <c r="A47">
        <v>27.3</v>
      </c>
      <c r="B47" t="s">
        <v>1219</v>
      </c>
      <c r="C47">
        <f>1.65+2.31</f>
        <v>3.96</v>
      </c>
      <c r="D47">
        <v>4.3</v>
      </c>
      <c r="I47" t="s">
        <v>1421</v>
      </c>
      <c r="J47" t="s">
        <v>648</v>
      </c>
    </row>
    <row r="48" spans="1:12" x14ac:dyDescent="0.3">
      <c r="A48">
        <v>18.3</v>
      </c>
      <c r="B48" t="s">
        <v>1219</v>
      </c>
      <c r="C48">
        <f>1.65+1.06</f>
        <v>2.71</v>
      </c>
      <c r="D48" t="s">
        <v>1045</v>
      </c>
      <c r="I48" t="s">
        <v>1421</v>
      </c>
      <c r="J48" t="s">
        <v>648</v>
      </c>
    </row>
    <row r="49" spans="1:10" x14ac:dyDescent="0.3">
      <c r="A49">
        <v>16.2</v>
      </c>
      <c r="B49" t="s">
        <v>1219</v>
      </c>
      <c r="C49">
        <f>1.65+1.14</f>
        <v>2.79</v>
      </c>
      <c r="D49">
        <v>1.8</v>
      </c>
      <c r="I49" t="s">
        <v>1421</v>
      </c>
      <c r="J49" t="s">
        <v>648</v>
      </c>
    </row>
    <row r="50" spans="1:10" x14ac:dyDescent="0.3">
      <c r="A50">
        <v>16.100000000000001</v>
      </c>
      <c r="B50" t="s">
        <v>1219</v>
      </c>
      <c r="C50">
        <f>1.65+0.8</f>
        <v>2.4500000000000002</v>
      </c>
      <c r="D50">
        <v>1.9</v>
      </c>
      <c r="I50" t="s">
        <v>1421</v>
      </c>
      <c r="J50" t="s">
        <v>648</v>
      </c>
    </row>
    <row r="51" spans="1:10" x14ac:dyDescent="0.3">
      <c r="A51">
        <v>15.8</v>
      </c>
      <c r="B51" t="s">
        <v>1578</v>
      </c>
      <c r="C51">
        <v>0.1</v>
      </c>
      <c r="I51" t="s">
        <v>1421</v>
      </c>
      <c r="J51" t="s">
        <v>648</v>
      </c>
    </row>
    <row r="52" spans="1:10" x14ac:dyDescent="0.3">
      <c r="A52">
        <v>15.3</v>
      </c>
      <c r="B52" t="s">
        <v>1219</v>
      </c>
      <c r="C52">
        <f>1.65+4.12</f>
        <v>5.77</v>
      </c>
      <c r="D52">
        <v>7.7</v>
      </c>
      <c r="I52" t="s">
        <v>1421</v>
      </c>
      <c r="J52" t="s">
        <v>648</v>
      </c>
    </row>
    <row r="53" spans="1:10" x14ac:dyDescent="0.3">
      <c r="A53">
        <v>10.6</v>
      </c>
      <c r="B53" t="s">
        <v>1578</v>
      </c>
      <c r="C53">
        <f>1.65+1.91</f>
        <v>3.5599999999999996</v>
      </c>
      <c r="D53">
        <v>3.4</v>
      </c>
      <c r="I53" t="s">
        <v>1421</v>
      </c>
      <c r="J53" t="s">
        <v>648</v>
      </c>
    </row>
    <row r="54" spans="1:10" x14ac:dyDescent="0.3">
      <c r="A54">
        <v>7.3</v>
      </c>
      <c r="B54" t="s">
        <v>1578</v>
      </c>
      <c r="C54">
        <v>0.15</v>
      </c>
      <c r="I54" t="s">
        <v>1421</v>
      </c>
      <c r="J54" t="s">
        <v>648</v>
      </c>
    </row>
    <row r="55" spans="1:10" x14ac:dyDescent="0.3">
      <c r="A55">
        <v>38.5</v>
      </c>
      <c r="B55" t="s">
        <v>246</v>
      </c>
      <c r="C55">
        <f>1.65+2.09</f>
        <v>3.7399999999999998</v>
      </c>
      <c r="D55">
        <v>5.5</v>
      </c>
      <c r="I55" t="s">
        <v>1074</v>
      </c>
      <c r="J55" t="s">
        <v>1257</v>
      </c>
    </row>
    <row r="56" spans="1:10" x14ac:dyDescent="0.3">
      <c r="A56">
        <v>20.6</v>
      </c>
      <c r="B56" t="s">
        <v>1394</v>
      </c>
      <c r="C56">
        <v>5</v>
      </c>
      <c r="H56" t="s">
        <v>1224</v>
      </c>
      <c r="I56" t="s">
        <v>647</v>
      </c>
      <c r="J56" t="s">
        <v>1067</v>
      </c>
    </row>
    <row r="57" spans="1:10" x14ac:dyDescent="0.3">
      <c r="A57">
        <v>32</v>
      </c>
      <c r="B57" t="s">
        <v>488</v>
      </c>
      <c r="C57">
        <v>2.4</v>
      </c>
      <c r="D57" t="s">
        <v>1025</v>
      </c>
      <c r="I57" t="s">
        <v>1255</v>
      </c>
      <c r="J57" t="s">
        <v>813</v>
      </c>
    </row>
    <row r="58" spans="1:10" x14ac:dyDescent="0.3">
      <c r="A58">
        <v>48.9</v>
      </c>
      <c r="B58" t="s">
        <v>1004</v>
      </c>
      <c r="C58">
        <f>1.65+1.92</f>
        <v>3.57</v>
      </c>
      <c r="D58" t="s">
        <v>500</v>
      </c>
      <c r="I58" t="s">
        <v>1255</v>
      </c>
      <c r="J58" t="s">
        <v>813</v>
      </c>
    </row>
    <row r="59" spans="1:10" x14ac:dyDescent="0.3">
      <c r="A59">
        <v>35.6</v>
      </c>
      <c r="B59" t="s">
        <v>485</v>
      </c>
      <c r="C59">
        <v>0.9</v>
      </c>
      <c r="I59" t="s">
        <v>1074</v>
      </c>
      <c r="J59" s="2" t="s">
        <v>813</v>
      </c>
    </row>
    <row r="60" spans="1:10" x14ac:dyDescent="0.3">
      <c r="A60">
        <v>15</v>
      </c>
      <c r="B60" t="s">
        <v>1220</v>
      </c>
      <c r="C60">
        <v>0.8</v>
      </c>
      <c r="I60" t="s">
        <v>1074</v>
      </c>
      <c r="J60" s="2" t="s">
        <v>813</v>
      </c>
    </row>
    <row r="61" spans="1:10" x14ac:dyDescent="0.3">
      <c r="A61">
        <v>10.6</v>
      </c>
      <c r="B61" t="s">
        <v>1218</v>
      </c>
      <c r="C61">
        <v>2</v>
      </c>
      <c r="D61">
        <v>1.5</v>
      </c>
      <c r="I61" t="s">
        <v>1074</v>
      </c>
      <c r="J61" s="2" t="s">
        <v>813</v>
      </c>
    </row>
    <row r="62" spans="1:10" x14ac:dyDescent="0.3">
      <c r="A62">
        <v>5.0999999999999996</v>
      </c>
      <c r="B62" t="s">
        <v>1218</v>
      </c>
      <c r="C62">
        <v>1.2</v>
      </c>
      <c r="I62" t="s">
        <v>1074</v>
      </c>
      <c r="J62" s="2" t="s">
        <v>813</v>
      </c>
    </row>
    <row r="63" spans="1:10" x14ac:dyDescent="0.3">
      <c r="A63">
        <v>4</v>
      </c>
      <c r="B63" t="s">
        <v>1218</v>
      </c>
      <c r="C63">
        <f>1.65+2.6</f>
        <v>4.25</v>
      </c>
      <c r="D63">
        <v>4.5</v>
      </c>
      <c r="I63" t="s">
        <v>1074</v>
      </c>
      <c r="J63" s="2" t="s">
        <v>813</v>
      </c>
    </row>
    <row r="64" spans="1:10" x14ac:dyDescent="0.3">
      <c r="A64">
        <v>2.2999999999999998</v>
      </c>
      <c r="B64" t="s">
        <v>1218</v>
      </c>
      <c r="C64">
        <f>1.65+8.06</f>
        <v>9.7100000000000009</v>
      </c>
      <c r="D64">
        <v>14</v>
      </c>
      <c r="I64" t="s">
        <v>1074</v>
      </c>
      <c r="J64" t="s">
        <v>813</v>
      </c>
    </row>
    <row r="65" spans="1:12" x14ac:dyDescent="0.3">
      <c r="A65">
        <v>0.8</v>
      </c>
      <c r="B65" t="s">
        <v>573</v>
      </c>
      <c r="C65">
        <f>1.65+6.2</f>
        <v>7.85</v>
      </c>
      <c r="D65">
        <v>7.9</v>
      </c>
      <c r="I65" t="s">
        <v>1074</v>
      </c>
      <c r="J65" t="s">
        <v>813</v>
      </c>
    </row>
    <row r="66" spans="1:12" x14ac:dyDescent="0.3">
      <c r="A66">
        <v>20</v>
      </c>
      <c r="B66" t="s">
        <v>861</v>
      </c>
      <c r="E66">
        <v>6</v>
      </c>
      <c r="I66" t="s">
        <v>1679</v>
      </c>
      <c r="J66" s="2" t="s">
        <v>1679</v>
      </c>
    </row>
    <row r="67" spans="1:12" x14ac:dyDescent="0.3">
      <c r="A67">
        <v>15</v>
      </c>
      <c r="B67" t="s">
        <v>1921</v>
      </c>
      <c r="E67">
        <v>1</v>
      </c>
      <c r="I67" t="s">
        <v>1075</v>
      </c>
      <c r="J67" s="2" t="s">
        <v>1257</v>
      </c>
    </row>
    <row r="68" spans="1:12" x14ac:dyDescent="0.3">
      <c r="A68">
        <v>14.6</v>
      </c>
      <c r="B68" t="s">
        <v>1439</v>
      </c>
      <c r="E68">
        <v>1</v>
      </c>
      <c r="I68" t="s">
        <v>1076</v>
      </c>
      <c r="J68" s="2" t="s">
        <v>1678</v>
      </c>
    </row>
    <row r="69" spans="1:12" x14ac:dyDescent="0.3">
      <c r="A69">
        <v>8.1999999999999993</v>
      </c>
      <c r="B69" t="s">
        <v>1095</v>
      </c>
      <c r="E69">
        <v>1</v>
      </c>
      <c r="I69" t="s">
        <v>1076</v>
      </c>
      <c r="J69" s="2" t="s">
        <v>1678</v>
      </c>
    </row>
    <row r="70" spans="1:12" x14ac:dyDescent="0.3">
      <c r="A70">
        <v>7.3</v>
      </c>
      <c r="B70" t="s">
        <v>1439</v>
      </c>
      <c r="E70">
        <v>1</v>
      </c>
      <c r="I70" t="s">
        <v>1076</v>
      </c>
      <c r="J70" s="2" t="s">
        <v>1678</v>
      </c>
      <c r="K70">
        <f>SUM(E39:E70)</f>
        <v>10</v>
      </c>
      <c r="L70" s="2" t="s">
        <v>820</v>
      </c>
    </row>
    <row r="71" spans="1:12" x14ac:dyDescent="0.3">
      <c r="A71">
        <v>6.9</v>
      </c>
      <c r="B71" t="s">
        <v>1439</v>
      </c>
      <c r="E71">
        <v>1</v>
      </c>
      <c r="I71" t="s">
        <v>1076</v>
      </c>
      <c r="J71" s="2" t="s">
        <v>1678</v>
      </c>
      <c r="K71">
        <f>27+19</f>
        <v>46</v>
      </c>
      <c r="L71" s="2" t="s">
        <v>1502</v>
      </c>
    </row>
    <row r="72" spans="1:12" x14ac:dyDescent="0.3">
      <c r="A72">
        <v>4</v>
      </c>
      <c r="B72" t="s">
        <v>1095</v>
      </c>
      <c r="E72">
        <v>1</v>
      </c>
      <c r="I72" t="s">
        <v>1076</v>
      </c>
      <c r="J72" s="2" t="s">
        <v>1678</v>
      </c>
    </row>
    <row r="73" spans="1:12" x14ac:dyDescent="0.3">
      <c r="A73">
        <v>3.2</v>
      </c>
      <c r="B73" t="s">
        <v>1439</v>
      </c>
      <c r="E73">
        <v>1</v>
      </c>
      <c r="I73" t="s">
        <v>1076</v>
      </c>
      <c r="J73" t="s">
        <v>1678</v>
      </c>
    </row>
    <row r="74" spans="1:12" x14ac:dyDescent="0.3">
      <c r="A74">
        <v>14.2</v>
      </c>
      <c r="B74" t="s">
        <v>1095</v>
      </c>
      <c r="E74">
        <v>2</v>
      </c>
      <c r="I74" s="2" t="s">
        <v>1076</v>
      </c>
      <c r="J74" s="2" t="s">
        <v>1678</v>
      </c>
      <c r="K74">
        <v>8</v>
      </c>
      <c r="L74" s="2" t="s">
        <v>1680</v>
      </c>
    </row>
    <row r="76" spans="1:12" x14ac:dyDescent="0.3">
      <c r="B76" t="s">
        <v>575</v>
      </c>
      <c r="C76" t="s">
        <v>576</v>
      </c>
      <c r="D76" t="s">
        <v>577</v>
      </c>
      <c r="E76" t="s">
        <v>414</v>
      </c>
      <c r="F76" t="s">
        <v>241</v>
      </c>
      <c r="I76" t="s">
        <v>242</v>
      </c>
    </row>
    <row r="77" spans="1:12" x14ac:dyDescent="0.3">
      <c r="B77" t="s">
        <v>746</v>
      </c>
      <c r="C77">
        <f>COUNT(C3:C19)</f>
        <v>0</v>
      </c>
      <c r="D77">
        <f>SUM(E3:E19)</f>
        <v>15</v>
      </c>
      <c r="E77">
        <f>C77+D77</f>
        <v>15</v>
      </c>
      <c r="F77">
        <f>E77/86</f>
        <v>0.1744186046511628</v>
      </c>
      <c r="I77">
        <f>LN(F77)</f>
        <v>-1.7462970951512977</v>
      </c>
    </row>
    <row r="78" spans="1:12" x14ac:dyDescent="0.3">
      <c r="B78" t="s">
        <v>1913</v>
      </c>
      <c r="C78">
        <v>0</v>
      </c>
      <c r="D78">
        <f>SUM(E20:E25)</f>
        <v>6</v>
      </c>
      <c r="E78">
        <f t="shared" ref="E78:E87" si="0">C78+D78</f>
        <v>6</v>
      </c>
      <c r="F78">
        <f t="shared" ref="F78:F87" si="1">E78/86</f>
        <v>6.9767441860465115E-2</v>
      </c>
      <c r="I78">
        <f t="shared" ref="I78:I87" si="2">LN(F78)</f>
        <v>-2.6625878270254528</v>
      </c>
    </row>
    <row r="79" spans="1:12" x14ac:dyDescent="0.3">
      <c r="B79" t="s">
        <v>1394</v>
      </c>
      <c r="C79">
        <f>COUNT(C29)</f>
        <v>0</v>
      </c>
      <c r="D79">
        <v>0</v>
      </c>
      <c r="E79">
        <f t="shared" si="0"/>
        <v>0</v>
      </c>
      <c r="F79">
        <f t="shared" si="1"/>
        <v>0</v>
      </c>
      <c r="I79" t="e">
        <f t="shared" si="2"/>
        <v>#NUM!</v>
      </c>
    </row>
    <row r="80" spans="1:12" x14ac:dyDescent="0.3">
      <c r="B80" t="s">
        <v>1439</v>
      </c>
      <c r="C80">
        <f>COUNT(C30:C36)</f>
        <v>3</v>
      </c>
      <c r="D80">
        <f>SUM(E30:E36)</f>
        <v>12</v>
      </c>
      <c r="E80">
        <f t="shared" si="0"/>
        <v>15</v>
      </c>
      <c r="F80">
        <f t="shared" si="1"/>
        <v>0.1744186046511628</v>
      </c>
      <c r="I80">
        <f t="shared" si="2"/>
        <v>-1.7462970951512977</v>
      </c>
    </row>
    <row r="81" spans="2:10" x14ac:dyDescent="0.3">
      <c r="B81" t="s">
        <v>1136</v>
      </c>
      <c r="C81">
        <f>COUNT(C37:C52)</f>
        <v>16</v>
      </c>
      <c r="D81">
        <f>SUM(E37:E52)</f>
        <v>0</v>
      </c>
      <c r="E81">
        <f t="shared" si="0"/>
        <v>16</v>
      </c>
      <c r="F81">
        <f t="shared" si="1"/>
        <v>0.18604651162790697</v>
      </c>
      <c r="I81">
        <f t="shared" si="2"/>
        <v>-1.6817585740137264</v>
      </c>
    </row>
    <row r="82" spans="2:10" x14ac:dyDescent="0.3">
      <c r="B82" t="s">
        <v>488</v>
      </c>
      <c r="C82">
        <v>1</v>
      </c>
      <c r="D82">
        <v>0</v>
      </c>
      <c r="E82">
        <f t="shared" si="0"/>
        <v>1</v>
      </c>
      <c r="F82">
        <f t="shared" si="1"/>
        <v>1.1627906976744186E-2</v>
      </c>
      <c r="I82">
        <f t="shared" si="2"/>
        <v>-4.4543472962535073</v>
      </c>
    </row>
    <row r="83" spans="2:10" x14ac:dyDescent="0.3">
      <c r="B83" t="s">
        <v>1004</v>
      </c>
      <c r="C83">
        <f>COUNT(C54)</f>
        <v>1</v>
      </c>
      <c r="D83">
        <v>0</v>
      </c>
      <c r="E83">
        <f t="shared" si="0"/>
        <v>1</v>
      </c>
      <c r="F83">
        <f t="shared" si="1"/>
        <v>1.1627906976744186E-2</v>
      </c>
      <c r="I83">
        <f t="shared" si="2"/>
        <v>-4.4543472962535073</v>
      </c>
    </row>
    <row r="84" spans="2:10" x14ac:dyDescent="0.3">
      <c r="B84" t="s">
        <v>226</v>
      </c>
      <c r="C84">
        <f>COUNT(C55:C71)</f>
        <v>11</v>
      </c>
      <c r="D84">
        <f>SUM(E55:E71)</f>
        <v>11</v>
      </c>
      <c r="E84">
        <f t="shared" si="0"/>
        <v>22</v>
      </c>
      <c r="F84">
        <f t="shared" si="1"/>
        <v>0.2558139534883721</v>
      </c>
      <c r="I84">
        <f t="shared" si="2"/>
        <v>-1.3633048428951919</v>
      </c>
    </row>
    <row r="85" spans="2:10" x14ac:dyDescent="0.3">
      <c r="B85" t="s">
        <v>1921</v>
      </c>
      <c r="C85">
        <v>0</v>
      </c>
      <c r="D85">
        <v>1</v>
      </c>
      <c r="E85">
        <f t="shared" si="0"/>
        <v>1</v>
      </c>
      <c r="F85">
        <f t="shared" si="1"/>
        <v>1.1627906976744186E-2</v>
      </c>
      <c r="I85">
        <f t="shared" si="2"/>
        <v>-4.4543472962535073</v>
      </c>
    </row>
    <row r="86" spans="2:10" x14ac:dyDescent="0.3">
      <c r="B86" t="s">
        <v>246</v>
      </c>
      <c r="C86">
        <v>1</v>
      </c>
      <c r="D86">
        <v>0</v>
      </c>
      <c r="E86">
        <f t="shared" si="0"/>
        <v>1</v>
      </c>
      <c r="F86">
        <f t="shared" si="1"/>
        <v>1.1627906976744186E-2</v>
      </c>
      <c r="I86">
        <f t="shared" si="2"/>
        <v>-4.4543472962535073</v>
      </c>
    </row>
    <row r="87" spans="2:10" x14ac:dyDescent="0.3">
      <c r="B87" t="s">
        <v>861</v>
      </c>
      <c r="C87">
        <v>0</v>
      </c>
      <c r="D87">
        <v>6</v>
      </c>
      <c r="E87">
        <f t="shared" si="0"/>
        <v>6</v>
      </c>
      <c r="F87">
        <f t="shared" si="1"/>
        <v>6.9767441860465115E-2</v>
      </c>
      <c r="I87">
        <f t="shared" si="2"/>
        <v>-2.6625878270254528</v>
      </c>
    </row>
    <row r="88" spans="2:10" x14ac:dyDescent="0.3">
      <c r="D88">
        <f>SUM(D77:D87)</f>
        <v>51</v>
      </c>
      <c r="E88">
        <f>SUM(E77:E87)</f>
        <v>84</v>
      </c>
      <c r="I88" t="e">
        <f>-(SUM(I77:I87))</f>
        <v>#NUM!</v>
      </c>
    </row>
    <row r="89" spans="2:10" x14ac:dyDescent="0.3">
      <c r="B89" t="s">
        <v>243</v>
      </c>
      <c r="C89">
        <v>1</v>
      </c>
    </row>
    <row r="90" spans="2:10" x14ac:dyDescent="0.3">
      <c r="B90" t="s">
        <v>244</v>
      </c>
      <c r="C90">
        <v>0</v>
      </c>
    </row>
    <row r="91" spans="2:10" x14ac:dyDescent="0.3">
      <c r="C91" t="s">
        <v>133</v>
      </c>
      <c r="D91">
        <f>D88-(SUM(E55:E71))</f>
        <v>40</v>
      </c>
    </row>
    <row r="93" spans="2:10" x14ac:dyDescent="0.3">
      <c r="I93" s="3" t="s">
        <v>1280</v>
      </c>
      <c r="J93">
        <f>74-66</f>
        <v>8</v>
      </c>
    </row>
  </sheetData>
  <sortState ref="A3:J74">
    <sortCondition ref="I4:I74"/>
    <sortCondition ref="E4:E74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pane ySplit="780" topLeftCell="A81" activePane="bottomLeft"/>
      <selection activeCell="A3" sqref="A3:J101"/>
      <selection pane="bottomLeft" activeCell="I106" sqref="I106"/>
    </sheetView>
  </sheetViews>
  <sheetFormatPr defaultColWidth="10.921875" defaultRowHeight="13.5" x14ac:dyDescent="0.3"/>
  <sheetData>
    <row r="1" spans="1:12" x14ac:dyDescent="0.3">
      <c r="A1" t="s">
        <v>1069</v>
      </c>
      <c r="B1" t="s">
        <v>1066</v>
      </c>
      <c r="C1" s="1">
        <v>39052</v>
      </c>
    </row>
    <row r="2" spans="1:12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1492</v>
      </c>
      <c r="H2" t="s">
        <v>1773</v>
      </c>
      <c r="I2" t="s">
        <v>317</v>
      </c>
      <c r="J2" t="s">
        <v>318</v>
      </c>
    </row>
    <row r="3" spans="1:12" x14ac:dyDescent="0.3">
      <c r="A3">
        <v>24</v>
      </c>
      <c r="B3" t="s">
        <v>601</v>
      </c>
      <c r="I3" t="s">
        <v>980</v>
      </c>
      <c r="J3" s="2" t="s">
        <v>980</v>
      </c>
    </row>
    <row r="4" spans="1:12" x14ac:dyDescent="0.3">
      <c r="A4">
        <v>23.3</v>
      </c>
      <c r="B4" t="s">
        <v>1431</v>
      </c>
      <c r="I4" s="2" t="s">
        <v>980</v>
      </c>
      <c r="J4" s="2" t="s">
        <v>980</v>
      </c>
    </row>
    <row r="5" spans="1:12" x14ac:dyDescent="0.3">
      <c r="A5">
        <v>13.2</v>
      </c>
      <c r="B5" t="s">
        <v>1431</v>
      </c>
      <c r="I5" s="2" t="s">
        <v>980</v>
      </c>
      <c r="J5" s="2" t="s">
        <v>980</v>
      </c>
    </row>
    <row r="6" spans="1:12" x14ac:dyDescent="0.3">
      <c r="A6">
        <v>18.3</v>
      </c>
      <c r="B6" t="s">
        <v>1604</v>
      </c>
      <c r="I6" s="2" t="s">
        <v>980</v>
      </c>
      <c r="J6" s="2" t="s">
        <v>980</v>
      </c>
    </row>
    <row r="7" spans="1:12" x14ac:dyDescent="0.3">
      <c r="A7">
        <v>36.4</v>
      </c>
      <c r="B7" t="s">
        <v>870</v>
      </c>
      <c r="C7" t="s">
        <v>1836</v>
      </c>
      <c r="I7" s="2" t="s">
        <v>1161</v>
      </c>
      <c r="J7" s="2" t="s">
        <v>1335</v>
      </c>
    </row>
    <row r="8" spans="1:12" x14ac:dyDescent="0.3">
      <c r="A8">
        <v>37</v>
      </c>
      <c r="B8" t="s">
        <v>1393</v>
      </c>
      <c r="H8" t="s">
        <v>1765</v>
      </c>
      <c r="I8" s="2" t="s">
        <v>983</v>
      </c>
      <c r="J8" s="2" t="s">
        <v>983</v>
      </c>
    </row>
    <row r="9" spans="1:12" x14ac:dyDescent="0.3">
      <c r="A9">
        <v>1</v>
      </c>
      <c r="B9" t="s">
        <v>137</v>
      </c>
      <c r="I9" s="2" t="s">
        <v>984</v>
      </c>
      <c r="J9" s="2" t="s">
        <v>983</v>
      </c>
    </row>
    <row r="10" spans="1:12" x14ac:dyDescent="0.3">
      <c r="A10">
        <v>35</v>
      </c>
      <c r="B10" t="s">
        <v>1227</v>
      </c>
      <c r="I10" s="2" t="s">
        <v>1340</v>
      </c>
      <c r="J10" s="2" t="s">
        <v>983</v>
      </c>
    </row>
    <row r="11" spans="1:12" x14ac:dyDescent="0.3">
      <c r="A11">
        <v>40.799999999999997</v>
      </c>
      <c r="B11" t="s">
        <v>413</v>
      </c>
      <c r="E11">
        <v>1</v>
      </c>
      <c r="I11" s="2" t="s">
        <v>1208</v>
      </c>
      <c r="J11" s="2" t="s">
        <v>1336</v>
      </c>
    </row>
    <row r="12" spans="1:12" x14ac:dyDescent="0.3">
      <c r="A12">
        <v>1.2</v>
      </c>
      <c r="B12" t="s">
        <v>1589</v>
      </c>
      <c r="E12">
        <v>1</v>
      </c>
      <c r="I12" s="2" t="s">
        <v>2369</v>
      </c>
      <c r="J12" s="2" t="s">
        <v>1336</v>
      </c>
      <c r="K12">
        <f>SUM(E7:E12)</f>
        <v>2</v>
      </c>
      <c r="L12" s="2" t="s">
        <v>1167</v>
      </c>
    </row>
    <row r="13" spans="1:12" x14ac:dyDescent="0.3">
      <c r="A13">
        <v>1</v>
      </c>
      <c r="B13" t="s">
        <v>1589</v>
      </c>
      <c r="E13">
        <v>1</v>
      </c>
      <c r="I13" s="2" t="s">
        <v>2369</v>
      </c>
      <c r="J13" s="2" t="s">
        <v>1336</v>
      </c>
    </row>
    <row r="14" spans="1:12" x14ac:dyDescent="0.3">
      <c r="A14">
        <v>40.799999999999997</v>
      </c>
      <c r="B14" t="s">
        <v>1932</v>
      </c>
      <c r="E14">
        <v>1</v>
      </c>
      <c r="I14" s="2" t="s">
        <v>985</v>
      </c>
      <c r="J14" s="2" t="s">
        <v>1335</v>
      </c>
    </row>
    <row r="15" spans="1:12" x14ac:dyDescent="0.3">
      <c r="A15">
        <v>1</v>
      </c>
      <c r="B15" t="s">
        <v>136</v>
      </c>
      <c r="E15">
        <v>1</v>
      </c>
      <c r="I15" s="2" t="s">
        <v>985</v>
      </c>
      <c r="J15" s="2" t="s">
        <v>1335</v>
      </c>
    </row>
    <row r="16" spans="1:12" x14ac:dyDescent="0.3">
      <c r="A16">
        <v>23</v>
      </c>
      <c r="B16" t="s">
        <v>420</v>
      </c>
      <c r="E16">
        <v>1</v>
      </c>
      <c r="I16" s="2" t="s">
        <v>985</v>
      </c>
      <c r="J16" s="2" t="s">
        <v>1335</v>
      </c>
    </row>
    <row r="17" spans="1:10" x14ac:dyDescent="0.3">
      <c r="A17">
        <v>20.100000000000001</v>
      </c>
      <c r="B17" t="s">
        <v>1427</v>
      </c>
      <c r="E17">
        <v>1</v>
      </c>
      <c r="I17" s="2" t="s">
        <v>985</v>
      </c>
      <c r="J17" s="2" t="s">
        <v>1335</v>
      </c>
    </row>
    <row r="18" spans="1:10" x14ac:dyDescent="0.3">
      <c r="A18">
        <v>18.3</v>
      </c>
      <c r="B18" t="s">
        <v>420</v>
      </c>
      <c r="E18">
        <v>1</v>
      </c>
      <c r="I18" s="2" t="s">
        <v>985</v>
      </c>
      <c r="J18" s="2" t="s">
        <v>1335</v>
      </c>
    </row>
    <row r="19" spans="1:10" x14ac:dyDescent="0.3">
      <c r="A19">
        <v>15.4</v>
      </c>
      <c r="B19" t="s">
        <v>420</v>
      </c>
      <c r="E19">
        <v>1</v>
      </c>
      <c r="I19" s="2" t="s">
        <v>985</v>
      </c>
      <c r="J19" s="2" t="s">
        <v>1335</v>
      </c>
    </row>
    <row r="20" spans="1:10" x14ac:dyDescent="0.3">
      <c r="A20">
        <v>15</v>
      </c>
      <c r="B20" t="s">
        <v>1427</v>
      </c>
      <c r="E20">
        <v>1</v>
      </c>
      <c r="I20" s="2" t="s">
        <v>985</v>
      </c>
      <c r="J20" s="2" t="s">
        <v>1335</v>
      </c>
    </row>
    <row r="21" spans="1:10" x14ac:dyDescent="0.3">
      <c r="A21">
        <v>14.8</v>
      </c>
      <c r="B21" t="s">
        <v>1427</v>
      </c>
      <c r="E21">
        <v>1</v>
      </c>
      <c r="I21" s="2" t="s">
        <v>985</v>
      </c>
      <c r="J21" s="2" t="s">
        <v>1335</v>
      </c>
    </row>
    <row r="22" spans="1:10" x14ac:dyDescent="0.3">
      <c r="A22">
        <v>11.4</v>
      </c>
      <c r="B22" t="s">
        <v>420</v>
      </c>
      <c r="E22">
        <v>1</v>
      </c>
      <c r="I22" s="2" t="s">
        <v>985</v>
      </c>
      <c r="J22" s="2" t="s">
        <v>1335</v>
      </c>
    </row>
    <row r="23" spans="1:10" x14ac:dyDescent="0.3">
      <c r="A23">
        <v>10</v>
      </c>
      <c r="B23" t="s">
        <v>1427</v>
      </c>
      <c r="E23">
        <v>1</v>
      </c>
      <c r="I23" s="2" t="s">
        <v>985</v>
      </c>
      <c r="J23" s="2" t="s">
        <v>1335</v>
      </c>
    </row>
    <row r="24" spans="1:10" x14ac:dyDescent="0.3">
      <c r="A24">
        <v>9.3000000000000007</v>
      </c>
      <c r="B24" t="s">
        <v>1427</v>
      </c>
      <c r="E24">
        <v>1</v>
      </c>
      <c r="I24" s="2" t="s">
        <v>985</v>
      </c>
      <c r="J24" s="2" t="s">
        <v>1335</v>
      </c>
    </row>
    <row r="25" spans="1:10" x14ac:dyDescent="0.3">
      <c r="A25">
        <v>7.7</v>
      </c>
      <c r="B25" t="s">
        <v>1427</v>
      </c>
      <c r="E25">
        <v>1</v>
      </c>
      <c r="I25" s="2" t="s">
        <v>985</v>
      </c>
      <c r="J25" s="2" t="s">
        <v>1335</v>
      </c>
    </row>
    <row r="26" spans="1:10" x14ac:dyDescent="0.3">
      <c r="A26">
        <v>7.5</v>
      </c>
      <c r="B26" t="s">
        <v>420</v>
      </c>
      <c r="E26">
        <v>1</v>
      </c>
      <c r="I26" s="2" t="s">
        <v>985</v>
      </c>
      <c r="J26" s="2" t="s">
        <v>1335</v>
      </c>
    </row>
    <row r="27" spans="1:10" x14ac:dyDescent="0.3">
      <c r="A27">
        <v>2</v>
      </c>
      <c r="B27" t="s">
        <v>1427</v>
      </c>
      <c r="E27">
        <v>1</v>
      </c>
      <c r="I27" s="2" t="s">
        <v>985</v>
      </c>
      <c r="J27" s="2" t="s">
        <v>1335</v>
      </c>
    </row>
    <row r="28" spans="1:10" x14ac:dyDescent="0.3">
      <c r="A28">
        <v>40.4</v>
      </c>
      <c r="B28" t="s">
        <v>1933</v>
      </c>
      <c r="E28">
        <v>2</v>
      </c>
      <c r="I28" s="2" t="s">
        <v>2369</v>
      </c>
      <c r="J28" s="2" t="s">
        <v>1336</v>
      </c>
    </row>
    <row r="29" spans="1:10" x14ac:dyDescent="0.3">
      <c r="A29">
        <v>17.7</v>
      </c>
      <c r="B29" t="s">
        <v>1427</v>
      </c>
      <c r="E29">
        <v>2</v>
      </c>
      <c r="I29" s="2" t="s">
        <v>985</v>
      </c>
      <c r="J29" s="2" t="s">
        <v>1335</v>
      </c>
    </row>
    <row r="30" spans="1:10" x14ac:dyDescent="0.3">
      <c r="A30">
        <v>8.1999999999999993</v>
      </c>
      <c r="B30" t="s">
        <v>420</v>
      </c>
      <c r="E30">
        <v>2</v>
      </c>
      <c r="I30" s="2" t="s">
        <v>985</v>
      </c>
      <c r="J30" s="2" t="s">
        <v>1335</v>
      </c>
    </row>
    <row r="31" spans="1:10" x14ac:dyDescent="0.3">
      <c r="A31">
        <v>5.3</v>
      </c>
      <c r="B31" t="s">
        <v>420</v>
      </c>
      <c r="E31">
        <v>2</v>
      </c>
      <c r="I31" s="2" t="s">
        <v>985</v>
      </c>
      <c r="J31" s="2" t="s">
        <v>1335</v>
      </c>
    </row>
    <row r="32" spans="1:10" x14ac:dyDescent="0.3">
      <c r="A32">
        <v>5</v>
      </c>
      <c r="B32" t="s">
        <v>1427</v>
      </c>
      <c r="E32">
        <v>2</v>
      </c>
      <c r="I32" s="2" t="s">
        <v>985</v>
      </c>
      <c r="J32" s="2" t="s">
        <v>1335</v>
      </c>
    </row>
    <row r="33" spans="1:10" x14ac:dyDescent="0.3">
      <c r="A33">
        <v>2.6</v>
      </c>
      <c r="B33" t="s">
        <v>420</v>
      </c>
      <c r="E33">
        <v>2</v>
      </c>
      <c r="I33" s="2" t="s">
        <v>985</v>
      </c>
      <c r="J33" s="2" t="s">
        <v>1335</v>
      </c>
    </row>
    <row r="34" spans="1:10" x14ac:dyDescent="0.3">
      <c r="A34">
        <v>2.2000000000000002</v>
      </c>
      <c r="B34" t="s">
        <v>1427</v>
      </c>
      <c r="E34">
        <v>2</v>
      </c>
      <c r="I34" s="2" t="s">
        <v>985</v>
      </c>
      <c r="J34" s="2" t="s">
        <v>1335</v>
      </c>
    </row>
    <row r="35" spans="1:10" x14ac:dyDescent="0.3">
      <c r="A35">
        <v>39.4</v>
      </c>
      <c r="B35" t="s">
        <v>413</v>
      </c>
      <c r="E35">
        <v>3</v>
      </c>
      <c r="I35" s="2" t="s">
        <v>2369</v>
      </c>
      <c r="J35" s="2" t="s">
        <v>1336</v>
      </c>
    </row>
    <row r="36" spans="1:10" x14ac:dyDescent="0.3">
      <c r="A36">
        <v>1.4</v>
      </c>
      <c r="B36" t="s">
        <v>413</v>
      </c>
      <c r="E36">
        <v>3</v>
      </c>
      <c r="I36" s="2" t="s">
        <v>2369</v>
      </c>
      <c r="J36" s="2" t="s">
        <v>1336</v>
      </c>
    </row>
    <row r="37" spans="1:10" x14ac:dyDescent="0.3">
      <c r="A37">
        <v>10.3</v>
      </c>
      <c r="B37" t="s">
        <v>420</v>
      </c>
      <c r="E37">
        <v>3</v>
      </c>
      <c r="I37" s="2" t="s">
        <v>985</v>
      </c>
      <c r="J37" s="2" t="s">
        <v>1335</v>
      </c>
    </row>
    <row r="38" spans="1:10" x14ac:dyDescent="0.3">
      <c r="A38">
        <v>5</v>
      </c>
      <c r="B38" t="s">
        <v>1427</v>
      </c>
      <c r="E38">
        <v>3</v>
      </c>
      <c r="I38" s="2" t="s">
        <v>985</v>
      </c>
      <c r="J38" s="2" t="s">
        <v>1335</v>
      </c>
    </row>
    <row r="39" spans="1:10" x14ac:dyDescent="0.3">
      <c r="A39">
        <v>4</v>
      </c>
      <c r="B39" t="s">
        <v>420</v>
      </c>
      <c r="E39">
        <v>3</v>
      </c>
      <c r="I39" s="2" t="s">
        <v>985</v>
      </c>
      <c r="J39" s="2" t="s">
        <v>1335</v>
      </c>
    </row>
    <row r="40" spans="1:10" x14ac:dyDescent="0.3">
      <c r="A40">
        <v>7.4</v>
      </c>
      <c r="B40" t="s">
        <v>99</v>
      </c>
      <c r="E40">
        <v>4</v>
      </c>
      <c r="I40" s="2" t="s">
        <v>985</v>
      </c>
      <c r="J40" s="2" t="s">
        <v>1335</v>
      </c>
    </row>
    <row r="41" spans="1:10" x14ac:dyDescent="0.3">
      <c r="A41">
        <v>6.4</v>
      </c>
      <c r="B41" t="s">
        <v>1427</v>
      </c>
      <c r="E41">
        <v>4</v>
      </c>
      <c r="I41" s="2" t="s">
        <v>985</v>
      </c>
      <c r="J41" s="2" t="s">
        <v>1335</v>
      </c>
    </row>
    <row r="42" spans="1:10" x14ac:dyDescent="0.3">
      <c r="A42">
        <v>4</v>
      </c>
      <c r="B42" t="s">
        <v>420</v>
      </c>
      <c r="E42">
        <v>4</v>
      </c>
      <c r="I42" s="2" t="s">
        <v>985</v>
      </c>
      <c r="J42" s="2" t="s">
        <v>1335</v>
      </c>
    </row>
    <row r="43" spans="1:10" x14ac:dyDescent="0.3">
      <c r="A43">
        <v>3</v>
      </c>
      <c r="B43" t="s">
        <v>1427</v>
      </c>
      <c r="E43">
        <v>4</v>
      </c>
      <c r="I43" s="2" t="s">
        <v>985</v>
      </c>
      <c r="J43" s="2" t="s">
        <v>1335</v>
      </c>
    </row>
    <row r="44" spans="1:10" x14ac:dyDescent="0.3">
      <c r="A44">
        <v>31.7</v>
      </c>
      <c r="B44" t="s">
        <v>1589</v>
      </c>
      <c r="C44">
        <v>2</v>
      </c>
      <c r="D44" t="s">
        <v>1590</v>
      </c>
      <c r="I44" s="2" t="s">
        <v>2369</v>
      </c>
      <c r="J44" s="2" t="s">
        <v>1336</v>
      </c>
    </row>
    <row r="45" spans="1:10" x14ac:dyDescent="0.3">
      <c r="A45">
        <v>37</v>
      </c>
      <c r="B45" t="s">
        <v>404</v>
      </c>
      <c r="C45">
        <v>3.8</v>
      </c>
      <c r="D45" t="s">
        <v>1766</v>
      </c>
      <c r="I45" s="2" t="s">
        <v>1339</v>
      </c>
      <c r="J45" s="2" t="s">
        <v>990</v>
      </c>
    </row>
    <row r="46" spans="1:10" x14ac:dyDescent="0.3">
      <c r="A46">
        <v>22.1</v>
      </c>
      <c r="B46" t="s">
        <v>1592</v>
      </c>
      <c r="C46">
        <v>1.4</v>
      </c>
      <c r="I46" s="2" t="s">
        <v>1339</v>
      </c>
      <c r="J46" s="2" t="s">
        <v>990</v>
      </c>
    </row>
    <row r="47" spans="1:10" x14ac:dyDescent="0.3">
      <c r="A47">
        <v>13.5</v>
      </c>
      <c r="B47" t="s">
        <v>404</v>
      </c>
      <c r="C47">
        <v>0.4</v>
      </c>
      <c r="I47" s="2" t="s">
        <v>1339</v>
      </c>
      <c r="J47" s="2" t="s">
        <v>990</v>
      </c>
    </row>
    <row r="48" spans="1:10" x14ac:dyDescent="0.3">
      <c r="A48">
        <v>13.3</v>
      </c>
      <c r="B48" t="s">
        <v>404</v>
      </c>
      <c r="C48">
        <v>0.5</v>
      </c>
      <c r="I48" s="2" t="s">
        <v>1339</v>
      </c>
      <c r="J48" s="2" t="s">
        <v>990</v>
      </c>
    </row>
    <row r="49" spans="1:12" x14ac:dyDescent="0.3">
      <c r="A49">
        <v>13.2</v>
      </c>
      <c r="B49" t="s">
        <v>404</v>
      </c>
      <c r="C49">
        <v>1.5</v>
      </c>
      <c r="D49">
        <v>5</v>
      </c>
      <c r="I49" s="2" t="s">
        <v>1339</v>
      </c>
      <c r="J49" s="2" t="s">
        <v>990</v>
      </c>
      <c r="K49">
        <f>SUM(E45:E49)</f>
        <v>0</v>
      </c>
      <c r="L49" s="2" t="s">
        <v>1343</v>
      </c>
    </row>
    <row r="50" spans="1:12" x14ac:dyDescent="0.3">
      <c r="A50">
        <v>13.1</v>
      </c>
      <c r="B50" t="s">
        <v>404</v>
      </c>
      <c r="C50">
        <v>0.95</v>
      </c>
      <c r="I50" s="2" t="s">
        <v>1339</v>
      </c>
      <c r="J50" s="2" t="s">
        <v>990</v>
      </c>
    </row>
    <row r="51" spans="1:12" x14ac:dyDescent="0.3">
      <c r="A51">
        <v>12.5</v>
      </c>
      <c r="B51" t="s">
        <v>404</v>
      </c>
      <c r="C51">
        <v>0.5</v>
      </c>
      <c r="I51" s="2" t="s">
        <v>1339</v>
      </c>
      <c r="J51" s="2" t="s">
        <v>990</v>
      </c>
    </row>
    <row r="52" spans="1:12" x14ac:dyDescent="0.3">
      <c r="A52">
        <v>12.5</v>
      </c>
      <c r="B52" t="s">
        <v>404</v>
      </c>
      <c r="C52">
        <v>0.9</v>
      </c>
      <c r="I52" s="2" t="s">
        <v>1339</v>
      </c>
      <c r="J52" s="2" t="s">
        <v>990</v>
      </c>
    </row>
    <row r="53" spans="1:12" x14ac:dyDescent="0.3">
      <c r="A53">
        <v>12.4</v>
      </c>
      <c r="B53" t="s">
        <v>404</v>
      </c>
      <c r="C53">
        <v>1.5</v>
      </c>
      <c r="D53">
        <v>3</v>
      </c>
      <c r="I53" s="2" t="s">
        <v>1339</v>
      </c>
      <c r="J53" s="2" t="s">
        <v>990</v>
      </c>
    </row>
    <row r="54" spans="1:12" x14ac:dyDescent="0.3">
      <c r="A54">
        <v>11.6</v>
      </c>
      <c r="B54" t="s">
        <v>404</v>
      </c>
      <c r="C54">
        <v>1.4</v>
      </c>
      <c r="I54" s="2" t="s">
        <v>1339</v>
      </c>
      <c r="J54" s="2" t="s">
        <v>990</v>
      </c>
    </row>
    <row r="55" spans="1:12" x14ac:dyDescent="0.3">
      <c r="A55">
        <v>11.2</v>
      </c>
      <c r="B55" t="s">
        <v>1592</v>
      </c>
      <c r="C55">
        <v>1.9</v>
      </c>
      <c r="D55">
        <v>15</v>
      </c>
      <c r="I55" s="2" t="s">
        <v>1339</v>
      </c>
      <c r="J55" s="2" t="s">
        <v>990</v>
      </c>
    </row>
    <row r="56" spans="1:12" x14ac:dyDescent="0.3">
      <c r="A56">
        <v>8.6</v>
      </c>
      <c r="B56" t="s">
        <v>1592</v>
      </c>
      <c r="C56">
        <v>0.8</v>
      </c>
      <c r="I56" s="2" t="s">
        <v>1339</v>
      </c>
      <c r="J56" s="2" t="s">
        <v>990</v>
      </c>
    </row>
    <row r="57" spans="1:12" x14ac:dyDescent="0.3">
      <c r="A57">
        <v>7.5</v>
      </c>
      <c r="B57" t="s">
        <v>54</v>
      </c>
      <c r="C57">
        <v>0.3</v>
      </c>
      <c r="I57" s="2" t="s">
        <v>1339</v>
      </c>
      <c r="J57" s="2" t="s">
        <v>990</v>
      </c>
    </row>
    <row r="58" spans="1:12" x14ac:dyDescent="0.3">
      <c r="A58">
        <v>6.9</v>
      </c>
      <c r="B58" t="s">
        <v>404</v>
      </c>
      <c r="C58">
        <v>0.15</v>
      </c>
      <c r="I58" s="2" t="s">
        <v>1339</v>
      </c>
      <c r="J58" s="2" t="s">
        <v>990</v>
      </c>
    </row>
    <row r="59" spans="1:12" x14ac:dyDescent="0.3">
      <c r="A59">
        <v>6.4</v>
      </c>
      <c r="B59" t="s">
        <v>404</v>
      </c>
      <c r="C59">
        <v>2</v>
      </c>
      <c r="D59">
        <v>16</v>
      </c>
      <c r="I59" s="2" t="s">
        <v>1339</v>
      </c>
      <c r="J59" s="2" t="s">
        <v>990</v>
      </c>
    </row>
    <row r="60" spans="1:12" x14ac:dyDescent="0.3">
      <c r="A60">
        <v>6</v>
      </c>
      <c r="B60" t="s">
        <v>404</v>
      </c>
      <c r="C60">
        <v>0.4</v>
      </c>
      <c r="I60" s="2" t="s">
        <v>1339</v>
      </c>
      <c r="J60" s="2" t="s">
        <v>990</v>
      </c>
    </row>
    <row r="61" spans="1:12" x14ac:dyDescent="0.3">
      <c r="A61">
        <v>5.8</v>
      </c>
      <c r="B61" t="s">
        <v>404</v>
      </c>
      <c r="C61">
        <v>0.5</v>
      </c>
      <c r="I61" s="2" t="s">
        <v>1339</v>
      </c>
      <c r="J61" s="2" t="s">
        <v>990</v>
      </c>
    </row>
    <row r="62" spans="1:12" x14ac:dyDescent="0.3">
      <c r="A62">
        <v>5.8</v>
      </c>
      <c r="B62" t="s">
        <v>404</v>
      </c>
      <c r="C62">
        <v>0.4</v>
      </c>
      <c r="I62" s="2" t="s">
        <v>1339</v>
      </c>
      <c r="J62" s="2" t="s">
        <v>990</v>
      </c>
    </row>
    <row r="63" spans="1:12" x14ac:dyDescent="0.3">
      <c r="A63">
        <v>5.5</v>
      </c>
      <c r="B63" t="s">
        <v>404</v>
      </c>
      <c r="C63">
        <v>0.9</v>
      </c>
      <c r="I63" s="2" t="s">
        <v>1339</v>
      </c>
      <c r="J63" s="2" t="s">
        <v>990</v>
      </c>
    </row>
    <row r="64" spans="1:12" x14ac:dyDescent="0.3">
      <c r="A64">
        <v>5.2</v>
      </c>
      <c r="B64" t="s">
        <v>404</v>
      </c>
      <c r="C64">
        <v>0.9</v>
      </c>
      <c r="I64" s="2" t="s">
        <v>1339</v>
      </c>
      <c r="J64" s="2" t="s">
        <v>990</v>
      </c>
    </row>
    <row r="65" spans="1:12" x14ac:dyDescent="0.3">
      <c r="A65">
        <v>5.0999999999999996</v>
      </c>
      <c r="B65" t="s">
        <v>404</v>
      </c>
      <c r="C65">
        <v>0.4</v>
      </c>
      <c r="I65" s="2" t="s">
        <v>1339</v>
      </c>
      <c r="J65" s="2" t="s">
        <v>990</v>
      </c>
    </row>
    <row r="66" spans="1:12" x14ac:dyDescent="0.3">
      <c r="A66">
        <v>5</v>
      </c>
      <c r="B66" t="s">
        <v>404</v>
      </c>
      <c r="C66">
        <v>0.85</v>
      </c>
      <c r="I66" s="2" t="s">
        <v>1339</v>
      </c>
      <c r="J66" s="2" t="s">
        <v>990</v>
      </c>
    </row>
    <row r="67" spans="1:12" x14ac:dyDescent="0.3">
      <c r="A67">
        <v>4.9000000000000004</v>
      </c>
      <c r="B67" t="s">
        <v>1592</v>
      </c>
      <c r="C67">
        <v>1</v>
      </c>
      <c r="I67" s="2" t="s">
        <v>1339</v>
      </c>
      <c r="J67" s="2" t="s">
        <v>990</v>
      </c>
    </row>
    <row r="68" spans="1:12" x14ac:dyDescent="0.3">
      <c r="A68">
        <v>4.5</v>
      </c>
      <c r="B68" t="s">
        <v>404</v>
      </c>
      <c r="C68">
        <v>0.7</v>
      </c>
      <c r="I68" s="2" t="s">
        <v>1339</v>
      </c>
      <c r="J68" s="2" t="s">
        <v>990</v>
      </c>
    </row>
    <row r="69" spans="1:12" x14ac:dyDescent="0.3">
      <c r="A69">
        <v>4.4000000000000004</v>
      </c>
      <c r="B69" t="s">
        <v>404</v>
      </c>
      <c r="C69">
        <v>0.5</v>
      </c>
      <c r="I69" s="2" t="s">
        <v>1339</v>
      </c>
      <c r="J69" s="2" t="s">
        <v>990</v>
      </c>
    </row>
    <row r="70" spans="1:12" x14ac:dyDescent="0.3">
      <c r="A70">
        <v>3.8</v>
      </c>
      <c r="B70" t="s">
        <v>404</v>
      </c>
      <c r="C70">
        <v>0.4</v>
      </c>
      <c r="I70" s="2" t="s">
        <v>1339</v>
      </c>
      <c r="J70" s="2" t="s">
        <v>990</v>
      </c>
    </row>
    <row r="71" spans="1:12" x14ac:dyDescent="0.3">
      <c r="A71">
        <v>3.6</v>
      </c>
      <c r="B71" t="s">
        <v>404</v>
      </c>
      <c r="C71">
        <v>1.5</v>
      </c>
      <c r="D71">
        <v>3</v>
      </c>
      <c r="I71" s="2" t="s">
        <v>1339</v>
      </c>
      <c r="J71" s="2" t="s">
        <v>990</v>
      </c>
    </row>
    <row r="72" spans="1:12" x14ac:dyDescent="0.3">
      <c r="A72">
        <v>3.4</v>
      </c>
      <c r="B72" t="s">
        <v>1592</v>
      </c>
      <c r="C72">
        <v>0.4</v>
      </c>
      <c r="I72" s="2" t="s">
        <v>1339</v>
      </c>
      <c r="J72" s="2" t="s">
        <v>990</v>
      </c>
    </row>
    <row r="73" spans="1:12" x14ac:dyDescent="0.3">
      <c r="A73">
        <v>3.3</v>
      </c>
      <c r="B73" t="s">
        <v>404</v>
      </c>
      <c r="C73">
        <v>0.3</v>
      </c>
      <c r="I73" s="2" t="s">
        <v>1339</v>
      </c>
      <c r="J73" s="2" t="s">
        <v>990</v>
      </c>
    </row>
    <row r="74" spans="1:12" x14ac:dyDescent="0.3">
      <c r="A74">
        <v>1.7</v>
      </c>
      <c r="B74" t="s">
        <v>1592</v>
      </c>
      <c r="C74">
        <v>0.6</v>
      </c>
      <c r="I74" s="2" t="s">
        <v>1339</v>
      </c>
      <c r="J74" s="2" t="s">
        <v>990</v>
      </c>
    </row>
    <row r="75" spans="1:12" x14ac:dyDescent="0.3">
      <c r="A75">
        <v>49.4</v>
      </c>
      <c r="B75" t="s">
        <v>489</v>
      </c>
      <c r="C75">
        <v>1.1000000000000001</v>
      </c>
      <c r="I75" s="2" t="s">
        <v>1510</v>
      </c>
      <c r="J75" s="2" t="s">
        <v>990</v>
      </c>
    </row>
    <row r="76" spans="1:12" x14ac:dyDescent="0.3">
      <c r="A76">
        <v>19.899999999999999</v>
      </c>
      <c r="B76" t="s">
        <v>246</v>
      </c>
      <c r="C76">
        <v>3.1</v>
      </c>
      <c r="D76" t="s">
        <v>1600</v>
      </c>
      <c r="I76" s="2" t="s">
        <v>1339</v>
      </c>
      <c r="J76" s="2" t="s">
        <v>982</v>
      </c>
    </row>
    <row r="77" spans="1:12" x14ac:dyDescent="0.3">
      <c r="A77">
        <v>17.3</v>
      </c>
      <c r="B77" t="s">
        <v>246</v>
      </c>
      <c r="C77">
        <v>3.8</v>
      </c>
      <c r="D77" t="s">
        <v>1605</v>
      </c>
      <c r="I77" s="2" t="s">
        <v>1339</v>
      </c>
      <c r="J77" s="2" t="s">
        <v>982</v>
      </c>
    </row>
    <row r="78" spans="1:12" x14ac:dyDescent="0.3">
      <c r="A78">
        <v>43</v>
      </c>
      <c r="B78" t="s">
        <v>1348</v>
      </c>
      <c r="H78" t="s">
        <v>1762</v>
      </c>
      <c r="I78" s="2" t="s">
        <v>985</v>
      </c>
      <c r="J78" s="2" t="s">
        <v>1335</v>
      </c>
      <c r="K78">
        <f>SUM(E52:E78)</f>
        <v>0</v>
      </c>
      <c r="L78" s="2" t="s">
        <v>820</v>
      </c>
    </row>
    <row r="79" spans="1:12" x14ac:dyDescent="0.3">
      <c r="A79">
        <v>41</v>
      </c>
      <c r="B79" t="s">
        <v>1350</v>
      </c>
      <c r="H79" t="s">
        <v>1762</v>
      </c>
      <c r="I79" s="2" t="s">
        <v>985</v>
      </c>
      <c r="J79" s="2" t="s">
        <v>1335</v>
      </c>
      <c r="K79">
        <f>K78+K12</f>
        <v>2</v>
      </c>
      <c r="L79" s="2" t="s">
        <v>821</v>
      </c>
    </row>
    <row r="80" spans="1:12" x14ac:dyDescent="0.3">
      <c r="A80">
        <v>39</v>
      </c>
      <c r="B80" t="s">
        <v>1518</v>
      </c>
      <c r="H80" t="s">
        <v>1762</v>
      </c>
      <c r="I80" s="2" t="s">
        <v>985</v>
      </c>
      <c r="J80" s="2" t="s">
        <v>1335</v>
      </c>
    </row>
    <row r="81" spans="1:10" x14ac:dyDescent="0.3">
      <c r="A81">
        <v>37</v>
      </c>
      <c r="B81" t="s">
        <v>1348</v>
      </c>
      <c r="H81" t="s">
        <v>1762</v>
      </c>
      <c r="I81" s="2" t="s">
        <v>985</v>
      </c>
      <c r="J81" s="2" t="s">
        <v>1335</v>
      </c>
    </row>
    <row r="82" spans="1:10" x14ac:dyDescent="0.3">
      <c r="A82">
        <v>44</v>
      </c>
      <c r="B82" t="s">
        <v>1394</v>
      </c>
      <c r="H82" t="s">
        <v>1762</v>
      </c>
      <c r="I82" s="2" t="s">
        <v>985</v>
      </c>
      <c r="J82" s="2" t="s">
        <v>1335</v>
      </c>
    </row>
    <row r="83" spans="1:10" x14ac:dyDescent="0.3">
      <c r="A83">
        <v>42</v>
      </c>
      <c r="B83" t="s">
        <v>1349</v>
      </c>
      <c r="H83" t="s">
        <v>1762</v>
      </c>
      <c r="I83" s="2" t="s">
        <v>985</v>
      </c>
      <c r="J83" s="2" t="s">
        <v>1335</v>
      </c>
    </row>
    <row r="84" spans="1:10" x14ac:dyDescent="0.3">
      <c r="A84">
        <v>40</v>
      </c>
      <c r="B84" t="s">
        <v>1394</v>
      </c>
      <c r="H84" t="s">
        <v>1762</v>
      </c>
      <c r="I84" s="2" t="s">
        <v>985</v>
      </c>
      <c r="J84" s="2" t="s">
        <v>1335</v>
      </c>
    </row>
    <row r="85" spans="1:10" x14ac:dyDescent="0.3">
      <c r="A85">
        <v>38</v>
      </c>
      <c r="B85" t="s">
        <v>1394</v>
      </c>
      <c r="H85" t="s">
        <v>1762</v>
      </c>
      <c r="I85" s="2" t="s">
        <v>985</v>
      </c>
      <c r="J85" s="2" t="s">
        <v>1335</v>
      </c>
    </row>
    <row r="86" spans="1:10" x14ac:dyDescent="0.3">
      <c r="A86">
        <v>48.4</v>
      </c>
      <c r="B86" t="s">
        <v>114</v>
      </c>
      <c r="C86">
        <v>8.5</v>
      </c>
      <c r="D86">
        <v>189</v>
      </c>
      <c r="H86" t="s">
        <v>1347</v>
      </c>
      <c r="I86" s="2" t="s">
        <v>985</v>
      </c>
      <c r="J86" s="2" t="s">
        <v>1335</v>
      </c>
    </row>
    <row r="87" spans="1:10" x14ac:dyDescent="0.3">
      <c r="A87">
        <v>26.5</v>
      </c>
      <c r="B87" t="s">
        <v>1253</v>
      </c>
      <c r="C87">
        <v>4.5</v>
      </c>
      <c r="D87">
        <v>206</v>
      </c>
      <c r="H87" t="s">
        <v>1591</v>
      </c>
      <c r="I87" s="2" t="s">
        <v>985</v>
      </c>
      <c r="J87" s="2" t="s">
        <v>1335</v>
      </c>
    </row>
    <row r="88" spans="1:10" x14ac:dyDescent="0.3">
      <c r="A88">
        <v>23</v>
      </c>
      <c r="B88" t="s">
        <v>420</v>
      </c>
      <c r="C88">
        <v>2</v>
      </c>
      <c r="D88">
        <v>25</v>
      </c>
      <c r="I88" s="2" t="s">
        <v>985</v>
      </c>
      <c r="J88" s="2" t="s">
        <v>1335</v>
      </c>
    </row>
    <row r="89" spans="1:10" x14ac:dyDescent="0.3">
      <c r="A89">
        <v>22.8</v>
      </c>
      <c r="B89" t="s">
        <v>420</v>
      </c>
      <c r="C89">
        <v>6.3</v>
      </c>
      <c r="D89">
        <v>50</v>
      </c>
      <c r="I89" s="2" t="s">
        <v>985</v>
      </c>
      <c r="J89" s="2" t="s">
        <v>1335</v>
      </c>
    </row>
    <row r="90" spans="1:10" x14ac:dyDescent="0.3">
      <c r="A90">
        <v>12.2</v>
      </c>
      <c r="B90" t="s">
        <v>420</v>
      </c>
      <c r="C90">
        <v>4.0999999999999996</v>
      </c>
      <c r="D90">
        <v>43</v>
      </c>
      <c r="I90" s="2" t="s">
        <v>985</v>
      </c>
      <c r="J90" s="2" t="s">
        <v>1335</v>
      </c>
    </row>
    <row r="91" spans="1:10" x14ac:dyDescent="0.3">
      <c r="A91">
        <v>11.6</v>
      </c>
      <c r="B91" t="s">
        <v>420</v>
      </c>
      <c r="C91">
        <v>12</v>
      </c>
      <c r="D91">
        <v>137</v>
      </c>
      <c r="I91" s="2" t="s">
        <v>985</v>
      </c>
      <c r="J91" s="2" t="s">
        <v>1335</v>
      </c>
    </row>
    <row r="92" spans="1:10" x14ac:dyDescent="0.3">
      <c r="A92">
        <v>1.7</v>
      </c>
      <c r="B92" t="s">
        <v>100</v>
      </c>
      <c r="C92">
        <v>0.3</v>
      </c>
      <c r="I92" s="2" t="s">
        <v>985</v>
      </c>
      <c r="J92" s="2" t="s">
        <v>1335</v>
      </c>
    </row>
    <row r="93" spans="1:10" x14ac:dyDescent="0.3">
      <c r="A93">
        <v>1.3</v>
      </c>
      <c r="B93" t="s">
        <v>420</v>
      </c>
      <c r="C93">
        <v>4.3</v>
      </c>
      <c r="D93">
        <v>48</v>
      </c>
      <c r="I93" s="2" t="s">
        <v>985</v>
      </c>
      <c r="J93" s="2" t="s">
        <v>1335</v>
      </c>
    </row>
    <row r="94" spans="1:10" x14ac:dyDescent="0.3">
      <c r="A94">
        <v>18.8</v>
      </c>
      <c r="B94" t="s">
        <v>1428</v>
      </c>
      <c r="C94">
        <v>11.5</v>
      </c>
      <c r="D94">
        <v>341</v>
      </c>
      <c r="H94" t="s">
        <v>1774</v>
      </c>
      <c r="I94" s="2" t="s">
        <v>985</v>
      </c>
      <c r="J94" s="2" t="s">
        <v>1341</v>
      </c>
    </row>
    <row r="95" spans="1:10" x14ac:dyDescent="0.3">
      <c r="A95">
        <v>35.200000000000003</v>
      </c>
      <c r="B95" t="s">
        <v>55</v>
      </c>
      <c r="E95">
        <v>1</v>
      </c>
      <c r="I95" s="2" t="s">
        <v>1342</v>
      </c>
      <c r="J95" s="2" t="s">
        <v>1680</v>
      </c>
    </row>
    <row r="96" spans="1:10" x14ac:dyDescent="0.3">
      <c r="A96">
        <v>35.1</v>
      </c>
      <c r="B96" t="s">
        <v>1596</v>
      </c>
      <c r="E96">
        <v>1</v>
      </c>
      <c r="I96" s="2" t="s">
        <v>1342</v>
      </c>
      <c r="J96" s="2" t="s">
        <v>1680</v>
      </c>
    </row>
    <row r="97" spans="1:12" x14ac:dyDescent="0.3">
      <c r="A97">
        <v>35</v>
      </c>
      <c r="B97" t="s">
        <v>1418</v>
      </c>
      <c r="E97">
        <v>1</v>
      </c>
      <c r="H97" t="s">
        <v>1588</v>
      </c>
      <c r="I97" s="2" t="s">
        <v>981</v>
      </c>
      <c r="J97" s="2" t="s">
        <v>982</v>
      </c>
    </row>
    <row r="98" spans="1:12" x14ac:dyDescent="0.3">
      <c r="A98">
        <v>29.4</v>
      </c>
      <c r="B98" t="s">
        <v>224</v>
      </c>
      <c r="E98">
        <v>1</v>
      </c>
      <c r="I98" s="2" t="s">
        <v>1511</v>
      </c>
      <c r="J98" s="2" t="s">
        <v>982</v>
      </c>
    </row>
    <row r="99" spans="1:12" x14ac:dyDescent="0.3">
      <c r="A99">
        <v>28.7</v>
      </c>
      <c r="B99" t="s">
        <v>1767</v>
      </c>
      <c r="E99">
        <v>1</v>
      </c>
      <c r="I99" s="2" t="s">
        <v>1511</v>
      </c>
      <c r="J99" s="2" t="s">
        <v>982</v>
      </c>
    </row>
    <row r="100" spans="1:12" x14ac:dyDescent="0.3">
      <c r="A100">
        <v>26.6</v>
      </c>
      <c r="B100" t="s">
        <v>1767</v>
      </c>
      <c r="E100">
        <v>1</v>
      </c>
      <c r="I100" s="2" t="s">
        <v>1511</v>
      </c>
      <c r="J100" s="2" t="s">
        <v>982</v>
      </c>
    </row>
    <row r="101" spans="1:12" x14ac:dyDescent="0.3">
      <c r="A101">
        <v>27.1</v>
      </c>
      <c r="B101" t="s">
        <v>1252</v>
      </c>
      <c r="E101">
        <v>2</v>
      </c>
      <c r="I101" s="2" t="s">
        <v>1511</v>
      </c>
      <c r="J101" s="2" t="s">
        <v>982</v>
      </c>
      <c r="K101">
        <v>2</v>
      </c>
      <c r="L101" s="2" t="s">
        <v>1761</v>
      </c>
    </row>
    <row r="102" spans="1:12" x14ac:dyDescent="0.3">
      <c r="E102">
        <f>SUM(E3:E101)</f>
        <v>70</v>
      </c>
    </row>
    <row r="103" spans="1:12" x14ac:dyDescent="0.3">
      <c r="D103" t="s">
        <v>133</v>
      </c>
      <c r="E103">
        <f>E102-(SUM(E59:E84))</f>
        <v>70</v>
      </c>
    </row>
    <row r="105" spans="1:12" x14ac:dyDescent="0.3">
      <c r="I105" s="3" t="s">
        <v>2479</v>
      </c>
      <c r="J105">
        <f>101-96</f>
        <v>5</v>
      </c>
    </row>
  </sheetData>
  <sortState ref="A3:J101">
    <sortCondition ref="I4:I101"/>
    <sortCondition ref="E4:E101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opLeftCell="A107" workbookViewId="0">
      <selection activeCell="I132" sqref="I132"/>
    </sheetView>
  </sheetViews>
  <sheetFormatPr defaultColWidth="10.921875" defaultRowHeight="13.5" x14ac:dyDescent="0.3"/>
  <sheetData>
    <row r="1" spans="1:19" x14ac:dyDescent="0.3">
      <c r="A1" t="s">
        <v>863</v>
      </c>
      <c r="B1" t="s">
        <v>772</v>
      </c>
      <c r="C1" s="1">
        <v>38897</v>
      </c>
    </row>
    <row r="2" spans="1:19" x14ac:dyDescent="0.3">
      <c r="A2" t="s">
        <v>598</v>
      </c>
      <c r="B2" t="s">
        <v>599</v>
      </c>
      <c r="C2" t="s">
        <v>773</v>
      </c>
      <c r="D2" t="s">
        <v>774</v>
      </c>
      <c r="E2" t="s">
        <v>1134</v>
      </c>
      <c r="F2" t="s">
        <v>1135</v>
      </c>
      <c r="G2" t="s">
        <v>872</v>
      </c>
      <c r="H2" t="s">
        <v>96</v>
      </c>
      <c r="I2" t="s">
        <v>267</v>
      </c>
      <c r="J2" t="s">
        <v>253</v>
      </c>
    </row>
    <row r="3" spans="1:19" x14ac:dyDescent="0.3">
      <c r="A3">
        <v>18.100000000000001</v>
      </c>
      <c r="B3" t="s">
        <v>709</v>
      </c>
      <c r="E3">
        <v>5</v>
      </c>
      <c r="H3" t="s">
        <v>1052</v>
      </c>
      <c r="I3" t="s">
        <v>1053</v>
      </c>
      <c r="J3" t="s">
        <v>1054</v>
      </c>
      <c r="P3" t="s">
        <v>145</v>
      </c>
      <c r="Q3" t="s">
        <v>1749</v>
      </c>
      <c r="R3" t="s">
        <v>1750</v>
      </c>
      <c r="S3" t="s">
        <v>1751</v>
      </c>
    </row>
    <row r="4" spans="1:19" x14ac:dyDescent="0.3">
      <c r="A4">
        <v>49.7</v>
      </c>
      <c r="B4" t="s">
        <v>1312</v>
      </c>
      <c r="H4" t="s">
        <v>1313</v>
      </c>
      <c r="I4" t="s">
        <v>1289</v>
      </c>
      <c r="J4" t="s">
        <v>1289</v>
      </c>
      <c r="M4" t="s">
        <v>674</v>
      </c>
      <c r="N4">
        <f>COUNT(C5:C12)</f>
        <v>0</v>
      </c>
      <c r="O4">
        <f>SUM(E5:E12)</f>
        <v>0</v>
      </c>
      <c r="P4">
        <f>SUM(N4:O4)</f>
        <v>0</v>
      </c>
      <c r="Q4">
        <f>P4/138</f>
        <v>0</v>
      </c>
      <c r="R4" t="e">
        <f>LN(Q4)</f>
        <v>#NUM!</v>
      </c>
      <c r="S4" t="e">
        <f>Q4*R4</f>
        <v>#NUM!</v>
      </c>
    </row>
    <row r="5" spans="1:19" x14ac:dyDescent="0.3">
      <c r="A5">
        <v>43.1</v>
      </c>
      <c r="B5" t="s">
        <v>781</v>
      </c>
      <c r="H5" t="s">
        <v>956</v>
      </c>
      <c r="I5" t="s">
        <v>1289</v>
      </c>
      <c r="J5" t="s">
        <v>1289</v>
      </c>
      <c r="M5" t="s">
        <v>662</v>
      </c>
      <c r="N5">
        <f>SUM(E22:E24)</f>
        <v>3</v>
      </c>
      <c r="P5">
        <f t="shared" ref="P5:P10" si="0">SUM(N5:O5)</f>
        <v>3</v>
      </c>
      <c r="Q5">
        <f t="shared" ref="Q5:Q10" si="1">P5/138</f>
        <v>2.1739130434782608E-2</v>
      </c>
      <c r="R5">
        <f t="shared" ref="R5:R10" si="2">LN(Q5)</f>
        <v>-3.8286413964890951</v>
      </c>
      <c r="S5">
        <f t="shared" ref="S5:S10" si="3">Q5*R5</f>
        <v>-8.3231334706284674E-2</v>
      </c>
    </row>
    <row r="6" spans="1:19" x14ac:dyDescent="0.3">
      <c r="A6">
        <v>41.7</v>
      </c>
      <c r="B6" t="s">
        <v>781</v>
      </c>
      <c r="H6" t="s">
        <v>1855</v>
      </c>
      <c r="I6" t="s">
        <v>1289</v>
      </c>
      <c r="J6" t="s">
        <v>1289</v>
      </c>
      <c r="M6" t="s">
        <v>13</v>
      </c>
      <c r="N6">
        <f>COUNT(C25:C60)</f>
        <v>7</v>
      </c>
      <c r="O6">
        <f>SUM(E25:E60)</f>
        <v>48</v>
      </c>
      <c r="P6">
        <f t="shared" si="0"/>
        <v>55</v>
      </c>
      <c r="Q6">
        <f t="shared" si="1"/>
        <v>0.39855072463768115</v>
      </c>
      <c r="R6">
        <f t="shared" si="2"/>
        <v>-0.91992049992473379</v>
      </c>
      <c r="S6">
        <f t="shared" si="3"/>
        <v>-0.36663498185406057</v>
      </c>
    </row>
    <row r="7" spans="1:19" x14ac:dyDescent="0.3">
      <c r="A7">
        <v>38.6</v>
      </c>
      <c r="B7" t="s">
        <v>781</v>
      </c>
      <c r="H7" t="s">
        <v>1854</v>
      </c>
      <c r="I7" t="s">
        <v>1289</v>
      </c>
      <c r="J7" t="s">
        <v>1289</v>
      </c>
      <c r="M7" t="s">
        <v>311</v>
      </c>
      <c r="N7">
        <f>COUNT(C61)</f>
        <v>1</v>
      </c>
      <c r="P7">
        <f t="shared" si="0"/>
        <v>1</v>
      </c>
      <c r="Q7">
        <f t="shared" si="1"/>
        <v>7.246376811594203E-3</v>
      </c>
      <c r="R7">
        <f t="shared" si="2"/>
        <v>-4.9272536851572051</v>
      </c>
      <c r="S7">
        <f t="shared" si="3"/>
        <v>-3.5704736848965253E-2</v>
      </c>
    </row>
    <row r="8" spans="1:19" x14ac:dyDescent="0.3">
      <c r="A8">
        <v>38.6</v>
      </c>
      <c r="B8" t="s">
        <v>781</v>
      </c>
      <c r="H8" t="s">
        <v>956</v>
      </c>
      <c r="I8" t="s">
        <v>1289</v>
      </c>
      <c r="J8" t="s">
        <v>1289</v>
      </c>
      <c r="M8" t="s">
        <v>312</v>
      </c>
      <c r="N8">
        <f>COUNT(C62:C123)</f>
        <v>62</v>
      </c>
      <c r="O8">
        <f>SUM(E62:E123)</f>
        <v>0</v>
      </c>
      <c r="P8">
        <f t="shared" si="0"/>
        <v>62</v>
      </c>
      <c r="Q8">
        <f t="shared" si="1"/>
        <v>0.44927536231884058</v>
      </c>
      <c r="R8">
        <f t="shared" si="2"/>
        <v>-0.80011930011211319</v>
      </c>
      <c r="S8">
        <f t="shared" si="3"/>
        <v>-0.35947388845616679</v>
      </c>
    </row>
    <row r="9" spans="1:19" x14ac:dyDescent="0.3">
      <c r="A9">
        <v>36.700000000000003</v>
      </c>
      <c r="B9" t="s">
        <v>781</v>
      </c>
      <c r="H9" t="s">
        <v>956</v>
      </c>
      <c r="I9" t="s">
        <v>1289</v>
      </c>
      <c r="J9" t="s">
        <v>1289</v>
      </c>
      <c r="M9" t="s">
        <v>306</v>
      </c>
      <c r="O9">
        <v>5</v>
      </c>
      <c r="P9">
        <f t="shared" si="0"/>
        <v>5</v>
      </c>
      <c r="Q9">
        <f t="shared" si="1"/>
        <v>3.6231884057971016E-2</v>
      </c>
      <c r="R9">
        <f t="shared" si="2"/>
        <v>-3.3178157727231041</v>
      </c>
      <c r="S9">
        <f t="shared" si="3"/>
        <v>-0.12021071640301102</v>
      </c>
    </row>
    <row r="10" spans="1:19" x14ac:dyDescent="0.3">
      <c r="A10">
        <v>36.4</v>
      </c>
      <c r="B10" t="s">
        <v>781</v>
      </c>
      <c r="H10" t="s">
        <v>956</v>
      </c>
      <c r="I10" t="s">
        <v>1289</v>
      </c>
      <c r="J10" t="s">
        <v>1289</v>
      </c>
      <c r="K10">
        <f>SUM(E3:E10)</f>
        <v>5</v>
      </c>
      <c r="L10" s="2" t="s">
        <v>1167</v>
      </c>
      <c r="M10" t="s">
        <v>483</v>
      </c>
      <c r="N10">
        <f>COUNT(C126:C128)</f>
        <v>0</v>
      </c>
      <c r="O10">
        <f>SUM(E126:E128)</f>
        <v>3</v>
      </c>
      <c r="P10">
        <f t="shared" si="0"/>
        <v>3</v>
      </c>
      <c r="Q10">
        <f t="shared" si="1"/>
        <v>2.1739130434782608E-2</v>
      </c>
      <c r="R10">
        <f t="shared" si="2"/>
        <v>-3.8286413964890951</v>
      </c>
      <c r="S10">
        <f t="shared" si="3"/>
        <v>-8.3231334706284674E-2</v>
      </c>
    </row>
    <row r="11" spans="1:19" x14ac:dyDescent="0.3">
      <c r="A11">
        <v>33</v>
      </c>
      <c r="B11" t="s">
        <v>781</v>
      </c>
      <c r="H11" t="s">
        <v>2027</v>
      </c>
      <c r="I11" t="s">
        <v>1289</v>
      </c>
      <c r="J11" t="s">
        <v>1289</v>
      </c>
      <c r="P11">
        <f>SUM(P4:P10)</f>
        <v>129</v>
      </c>
      <c r="S11" t="e">
        <f>SUM(S4:S10)</f>
        <v>#NUM!</v>
      </c>
    </row>
    <row r="12" spans="1:19" x14ac:dyDescent="0.3">
      <c r="A12">
        <v>28.7</v>
      </c>
      <c r="B12" t="s">
        <v>781</v>
      </c>
      <c r="H12" t="s">
        <v>1854</v>
      </c>
      <c r="I12" t="s">
        <v>1289</v>
      </c>
      <c r="J12" t="s">
        <v>1289</v>
      </c>
      <c r="S12" t="e">
        <f>-(S11)</f>
        <v>#NUM!</v>
      </c>
    </row>
    <row r="13" spans="1:19" x14ac:dyDescent="0.3">
      <c r="A13">
        <v>30.5</v>
      </c>
      <c r="B13" t="s">
        <v>1357</v>
      </c>
      <c r="H13" t="s">
        <v>1005</v>
      </c>
      <c r="I13" t="s">
        <v>1289</v>
      </c>
      <c r="J13" t="s">
        <v>1289</v>
      </c>
    </row>
    <row r="14" spans="1:19" x14ac:dyDescent="0.3">
      <c r="A14">
        <v>13.6</v>
      </c>
      <c r="B14" t="s">
        <v>227</v>
      </c>
      <c r="E14">
        <v>1</v>
      </c>
      <c r="I14" t="s">
        <v>604</v>
      </c>
      <c r="J14" t="s">
        <v>602</v>
      </c>
    </row>
    <row r="15" spans="1:19" x14ac:dyDescent="0.3">
      <c r="A15">
        <v>10.7</v>
      </c>
      <c r="B15" t="s">
        <v>227</v>
      </c>
      <c r="E15">
        <v>1</v>
      </c>
      <c r="I15" t="s">
        <v>604</v>
      </c>
      <c r="J15" t="s">
        <v>602</v>
      </c>
    </row>
    <row r="16" spans="1:19" x14ac:dyDescent="0.3">
      <c r="A16">
        <v>0.8</v>
      </c>
      <c r="B16" t="s">
        <v>227</v>
      </c>
      <c r="E16">
        <v>1</v>
      </c>
      <c r="I16" t="s">
        <v>604</v>
      </c>
      <c r="J16" t="s">
        <v>602</v>
      </c>
    </row>
    <row r="17" spans="1:11" x14ac:dyDescent="0.3">
      <c r="A17">
        <v>17.600000000000001</v>
      </c>
      <c r="B17" t="s">
        <v>246</v>
      </c>
      <c r="E17">
        <v>1</v>
      </c>
      <c r="I17" t="s">
        <v>782</v>
      </c>
      <c r="J17" t="s">
        <v>1054</v>
      </c>
    </row>
    <row r="18" spans="1:11" x14ac:dyDescent="0.3">
      <c r="A18">
        <v>11.7</v>
      </c>
      <c r="B18" t="s">
        <v>1116</v>
      </c>
      <c r="E18">
        <v>1</v>
      </c>
      <c r="I18" t="s">
        <v>782</v>
      </c>
      <c r="J18" t="s">
        <v>1054</v>
      </c>
    </row>
    <row r="19" spans="1:11" x14ac:dyDescent="0.3">
      <c r="A19">
        <v>45</v>
      </c>
      <c r="B19" t="s">
        <v>779</v>
      </c>
      <c r="E19">
        <v>1</v>
      </c>
      <c r="I19" t="s">
        <v>604</v>
      </c>
      <c r="J19" t="s">
        <v>603</v>
      </c>
    </row>
    <row r="20" spans="1:11" x14ac:dyDescent="0.3">
      <c r="A20">
        <v>45</v>
      </c>
      <c r="B20" t="s">
        <v>779</v>
      </c>
      <c r="E20">
        <v>1</v>
      </c>
      <c r="I20" t="s">
        <v>604</v>
      </c>
      <c r="J20" t="s">
        <v>603</v>
      </c>
    </row>
    <row r="21" spans="1:11" x14ac:dyDescent="0.3">
      <c r="A21">
        <v>44.8</v>
      </c>
      <c r="B21" t="s">
        <v>779</v>
      </c>
      <c r="E21">
        <v>1</v>
      </c>
      <c r="I21" t="s">
        <v>604</v>
      </c>
      <c r="J21" t="s">
        <v>603</v>
      </c>
      <c r="K21">
        <f>COUNT(A13:A21)</f>
        <v>9</v>
      </c>
    </row>
    <row r="22" spans="1:11" x14ac:dyDescent="0.3">
      <c r="A22">
        <v>43.2</v>
      </c>
      <c r="B22" t="s">
        <v>779</v>
      </c>
      <c r="E22">
        <v>1</v>
      </c>
      <c r="I22" t="s">
        <v>604</v>
      </c>
      <c r="J22" t="s">
        <v>603</v>
      </c>
    </row>
    <row r="23" spans="1:11" x14ac:dyDescent="0.3">
      <c r="A23">
        <v>43.2</v>
      </c>
      <c r="B23" t="s">
        <v>779</v>
      </c>
      <c r="E23">
        <v>1</v>
      </c>
      <c r="I23" t="s">
        <v>604</v>
      </c>
      <c r="J23" t="s">
        <v>603</v>
      </c>
    </row>
    <row r="24" spans="1:11" x14ac:dyDescent="0.3">
      <c r="A24">
        <v>42.2</v>
      </c>
      <c r="B24" t="s">
        <v>779</v>
      </c>
      <c r="E24">
        <v>1</v>
      </c>
      <c r="H24" t="s">
        <v>1835</v>
      </c>
      <c r="I24" t="s">
        <v>604</v>
      </c>
      <c r="J24" t="s">
        <v>603</v>
      </c>
    </row>
    <row r="25" spans="1:11" x14ac:dyDescent="0.3">
      <c r="A25">
        <v>41.6</v>
      </c>
      <c r="B25" t="s">
        <v>779</v>
      </c>
      <c r="E25">
        <v>1</v>
      </c>
      <c r="I25" t="s">
        <v>604</v>
      </c>
      <c r="J25" t="s">
        <v>603</v>
      </c>
    </row>
    <row r="26" spans="1:11" x14ac:dyDescent="0.3">
      <c r="A26">
        <v>41</v>
      </c>
      <c r="B26" t="s">
        <v>779</v>
      </c>
      <c r="E26">
        <v>1</v>
      </c>
      <c r="I26" t="s">
        <v>604</v>
      </c>
      <c r="J26" t="s">
        <v>603</v>
      </c>
    </row>
    <row r="27" spans="1:11" x14ac:dyDescent="0.3">
      <c r="A27">
        <v>40.9</v>
      </c>
      <c r="B27" t="s">
        <v>779</v>
      </c>
      <c r="E27">
        <v>1</v>
      </c>
      <c r="I27" t="s">
        <v>604</v>
      </c>
      <c r="J27" t="s">
        <v>603</v>
      </c>
    </row>
    <row r="28" spans="1:11" x14ac:dyDescent="0.3">
      <c r="A28">
        <v>40.1</v>
      </c>
      <c r="B28" t="s">
        <v>779</v>
      </c>
      <c r="E28">
        <v>1</v>
      </c>
      <c r="I28" t="s">
        <v>604</v>
      </c>
      <c r="J28" t="s">
        <v>603</v>
      </c>
    </row>
    <row r="29" spans="1:11" x14ac:dyDescent="0.3">
      <c r="A29">
        <v>39.9</v>
      </c>
      <c r="B29" t="s">
        <v>779</v>
      </c>
      <c r="E29">
        <v>1</v>
      </c>
      <c r="I29" t="s">
        <v>604</v>
      </c>
      <c r="J29" t="s">
        <v>603</v>
      </c>
    </row>
    <row r="30" spans="1:11" x14ac:dyDescent="0.3">
      <c r="A30">
        <v>39.9</v>
      </c>
      <c r="B30" t="s">
        <v>779</v>
      </c>
      <c r="E30">
        <v>1</v>
      </c>
      <c r="I30" t="s">
        <v>604</v>
      </c>
      <c r="J30" t="s">
        <v>603</v>
      </c>
    </row>
    <row r="31" spans="1:11" x14ac:dyDescent="0.3">
      <c r="A31">
        <v>39.9</v>
      </c>
      <c r="B31" t="s">
        <v>779</v>
      </c>
      <c r="E31">
        <v>1</v>
      </c>
      <c r="I31" t="s">
        <v>604</v>
      </c>
      <c r="J31" t="s">
        <v>603</v>
      </c>
    </row>
    <row r="32" spans="1:11" x14ac:dyDescent="0.3">
      <c r="A32">
        <v>38.200000000000003</v>
      </c>
      <c r="B32" t="s">
        <v>1689</v>
      </c>
      <c r="E32">
        <v>1</v>
      </c>
      <c r="I32" t="s">
        <v>604</v>
      </c>
      <c r="J32" t="s">
        <v>603</v>
      </c>
    </row>
    <row r="33" spans="1:10" x14ac:dyDescent="0.3">
      <c r="A33">
        <v>34</v>
      </c>
      <c r="B33" t="s">
        <v>779</v>
      </c>
      <c r="E33">
        <v>1</v>
      </c>
      <c r="I33" t="s">
        <v>604</v>
      </c>
      <c r="J33" t="s">
        <v>603</v>
      </c>
    </row>
    <row r="34" spans="1:10" x14ac:dyDescent="0.3">
      <c r="A34">
        <v>21.6</v>
      </c>
      <c r="B34" t="s">
        <v>779</v>
      </c>
      <c r="E34">
        <v>1</v>
      </c>
      <c r="I34" t="s">
        <v>604</v>
      </c>
      <c r="J34" t="s">
        <v>603</v>
      </c>
    </row>
    <row r="35" spans="1:10" x14ac:dyDescent="0.3">
      <c r="A35">
        <v>21.2</v>
      </c>
      <c r="B35" t="s">
        <v>779</v>
      </c>
      <c r="E35">
        <v>1</v>
      </c>
      <c r="I35" t="s">
        <v>604</v>
      </c>
      <c r="J35" t="s">
        <v>603</v>
      </c>
    </row>
    <row r="36" spans="1:10" x14ac:dyDescent="0.3">
      <c r="A36">
        <v>20.9</v>
      </c>
      <c r="B36" t="s">
        <v>779</v>
      </c>
      <c r="E36">
        <v>1</v>
      </c>
      <c r="I36" t="s">
        <v>604</v>
      </c>
      <c r="J36" t="s">
        <v>603</v>
      </c>
    </row>
    <row r="37" spans="1:10" x14ac:dyDescent="0.3">
      <c r="A37">
        <v>20.5</v>
      </c>
      <c r="B37" t="s">
        <v>779</v>
      </c>
      <c r="E37">
        <v>1</v>
      </c>
      <c r="I37" t="s">
        <v>604</v>
      </c>
      <c r="J37" t="s">
        <v>603</v>
      </c>
    </row>
    <row r="38" spans="1:10" x14ac:dyDescent="0.3">
      <c r="A38">
        <v>20</v>
      </c>
      <c r="B38" t="s">
        <v>779</v>
      </c>
      <c r="C38">
        <v>0.2</v>
      </c>
      <c r="E38">
        <v>1</v>
      </c>
      <c r="H38" t="s">
        <v>407</v>
      </c>
      <c r="I38" t="s">
        <v>604</v>
      </c>
      <c r="J38" t="s">
        <v>603</v>
      </c>
    </row>
    <row r="39" spans="1:10" x14ac:dyDescent="0.3">
      <c r="A39">
        <v>4.3</v>
      </c>
      <c r="B39" t="s">
        <v>581</v>
      </c>
      <c r="E39">
        <v>1</v>
      </c>
      <c r="I39" t="s">
        <v>604</v>
      </c>
      <c r="J39" t="s">
        <v>603</v>
      </c>
    </row>
    <row r="40" spans="1:10" x14ac:dyDescent="0.3">
      <c r="A40">
        <v>1.5</v>
      </c>
      <c r="B40" t="s">
        <v>226</v>
      </c>
      <c r="E40">
        <v>1</v>
      </c>
      <c r="I40" t="s">
        <v>604</v>
      </c>
      <c r="J40" t="s">
        <v>603</v>
      </c>
    </row>
    <row r="41" spans="1:10" x14ac:dyDescent="0.3">
      <c r="A41">
        <v>25.4</v>
      </c>
      <c r="B41" t="s">
        <v>1136</v>
      </c>
      <c r="E41">
        <v>2</v>
      </c>
      <c r="I41" t="s">
        <v>604</v>
      </c>
      <c r="J41" t="s">
        <v>602</v>
      </c>
    </row>
    <row r="42" spans="1:10" x14ac:dyDescent="0.3">
      <c r="A42">
        <v>16</v>
      </c>
      <c r="B42" t="s">
        <v>760</v>
      </c>
      <c r="E42">
        <v>2</v>
      </c>
      <c r="I42" t="s">
        <v>604</v>
      </c>
      <c r="J42" t="s">
        <v>602</v>
      </c>
    </row>
    <row r="43" spans="1:10" x14ac:dyDescent="0.3">
      <c r="A43">
        <v>24.3</v>
      </c>
      <c r="B43" t="s">
        <v>779</v>
      </c>
      <c r="E43">
        <v>2</v>
      </c>
      <c r="I43" t="s">
        <v>604</v>
      </c>
      <c r="J43" t="s">
        <v>603</v>
      </c>
    </row>
    <row r="44" spans="1:10" x14ac:dyDescent="0.3">
      <c r="A44">
        <v>20</v>
      </c>
      <c r="B44" t="s">
        <v>779</v>
      </c>
      <c r="E44">
        <v>2</v>
      </c>
      <c r="I44" t="s">
        <v>604</v>
      </c>
      <c r="J44" t="s">
        <v>603</v>
      </c>
    </row>
    <row r="45" spans="1:10" x14ac:dyDescent="0.3">
      <c r="A45">
        <v>19.3</v>
      </c>
      <c r="B45" t="s">
        <v>779</v>
      </c>
      <c r="E45">
        <v>2</v>
      </c>
      <c r="I45" t="s">
        <v>604</v>
      </c>
      <c r="J45" t="s">
        <v>603</v>
      </c>
    </row>
    <row r="46" spans="1:10" x14ac:dyDescent="0.3">
      <c r="A46">
        <v>13.6</v>
      </c>
      <c r="B46" t="s">
        <v>226</v>
      </c>
      <c r="E46">
        <v>2</v>
      </c>
      <c r="I46" t="s">
        <v>604</v>
      </c>
      <c r="J46" t="s">
        <v>603</v>
      </c>
    </row>
    <row r="47" spans="1:10" x14ac:dyDescent="0.3">
      <c r="A47">
        <v>12.8</v>
      </c>
      <c r="B47" t="s">
        <v>226</v>
      </c>
      <c r="E47">
        <v>2</v>
      </c>
      <c r="I47" t="s">
        <v>604</v>
      </c>
      <c r="J47" t="s">
        <v>603</v>
      </c>
    </row>
    <row r="48" spans="1:10" x14ac:dyDescent="0.3">
      <c r="A48">
        <v>6.8</v>
      </c>
      <c r="B48" t="s">
        <v>226</v>
      </c>
      <c r="E48">
        <v>2</v>
      </c>
      <c r="I48" t="s">
        <v>604</v>
      </c>
      <c r="J48" t="s">
        <v>603</v>
      </c>
    </row>
    <row r="49" spans="1:12" x14ac:dyDescent="0.3">
      <c r="A49">
        <v>12</v>
      </c>
      <c r="B49" t="s">
        <v>227</v>
      </c>
      <c r="E49">
        <v>3</v>
      </c>
      <c r="I49" t="s">
        <v>604</v>
      </c>
      <c r="J49" t="s">
        <v>602</v>
      </c>
    </row>
    <row r="50" spans="1:12" x14ac:dyDescent="0.3">
      <c r="A50">
        <v>11.1</v>
      </c>
      <c r="B50" t="s">
        <v>227</v>
      </c>
      <c r="E50">
        <v>3</v>
      </c>
      <c r="I50" t="s">
        <v>604</v>
      </c>
      <c r="J50" t="s">
        <v>602</v>
      </c>
    </row>
    <row r="51" spans="1:12" x14ac:dyDescent="0.3">
      <c r="A51">
        <v>22.4</v>
      </c>
      <c r="B51" t="s">
        <v>779</v>
      </c>
      <c r="E51">
        <v>3</v>
      </c>
      <c r="I51" t="s">
        <v>604</v>
      </c>
      <c r="J51" t="s">
        <v>603</v>
      </c>
      <c r="K51">
        <f>SUM(E49:E51)</f>
        <v>9</v>
      </c>
      <c r="L51" s="2" t="s">
        <v>1343</v>
      </c>
    </row>
    <row r="52" spans="1:12" x14ac:dyDescent="0.3">
      <c r="A52">
        <v>22</v>
      </c>
      <c r="B52" t="s">
        <v>779</v>
      </c>
      <c r="E52">
        <v>3</v>
      </c>
      <c r="I52" t="s">
        <v>604</v>
      </c>
      <c r="J52" t="s">
        <v>603</v>
      </c>
    </row>
    <row r="53" spans="1:12" x14ac:dyDescent="0.3">
      <c r="A53">
        <v>11.3</v>
      </c>
      <c r="B53" t="s">
        <v>227</v>
      </c>
      <c r="E53">
        <v>4</v>
      </c>
      <c r="I53" t="s">
        <v>604</v>
      </c>
      <c r="J53" t="s">
        <v>602</v>
      </c>
    </row>
    <row r="54" spans="1:12" x14ac:dyDescent="0.3">
      <c r="A54">
        <v>48.2</v>
      </c>
      <c r="B54" t="s">
        <v>1998</v>
      </c>
      <c r="C54">
        <v>0.2</v>
      </c>
      <c r="H54" t="s">
        <v>1314</v>
      </c>
      <c r="I54" t="s">
        <v>604</v>
      </c>
      <c r="J54" t="s">
        <v>602</v>
      </c>
    </row>
    <row r="55" spans="1:12" x14ac:dyDescent="0.3">
      <c r="A55">
        <v>47.5</v>
      </c>
      <c r="B55" t="s">
        <v>1999</v>
      </c>
      <c r="H55" t="s">
        <v>954</v>
      </c>
      <c r="I55" t="s">
        <v>604</v>
      </c>
      <c r="J55" t="s">
        <v>602</v>
      </c>
    </row>
    <row r="56" spans="1:12" x14ac:dyDescent="0.3">
      <c r="A56">
        <v>38.200000000000003</v>
      </c>
      <c r="B56" t="s">
        <v>1863</v>
      </c>
      <c r="C56">
        <v>0.3</v>
      </c>
      <c r="I56" t="s">
        <v>604</v>
      </c>
      <c r="J56" t="s">
        <v>602</v>
      </c>
    </row>
    <row r="57" spans="1:12" x14ac:dyDescent="0.3">
      <c r="A57">
        <v>14.7</v>
      </c>
      <c r="B57" t="s">
        <v>227</v>
      </c>
      <c r="C57">
        <v>0.3</v>
      </c>
      <c r="I57" t="s">
        <v>604</v>
      </c>
      <c r="J57" t="s">
        <v>602</v>
      </c>
    </row>
    <row r="58" spans="1:12" x14ac:dyDescent="0.3">
      <c r="A58">
        <v>49.9</v>
      </c>
      <c r="B58" t="s">
        <v>1136</v>
      </c>
      <c r="C58">
        <v>0.5</v>
      </c>
      <c r="I58" t="s">
        <v>604</v>
      </c>
      <c r="J58" t="s">
        <v>602</v>
      </c>
    </row>
    <row r="59" spans="1:12" x14ac:dyDescent="0.3">
      <c r="A59">
        <v>49.9</v>
      </c>
      <c r="B59" t="s">
        <v>1311</v>
      </c>
      <c r="C59">
        <v>0.2</v>
      </c>
      <c r="I59" t="s">
        <v>604</v>
      </c>
      <c r="J59" t="s">
        <v>602</v>
      </c>
    </row>
    <row r="60" spans="1:12" x14ac:dyDescent="0.3">
      <c r="A60">
        <v>49.8</v>
      </c>
      <c r="B60" t="s">
        <v>1311</v>
      </c>
      <c r="C60">
        <f>1.65+1.83</f>
        <v>3.48</v>
      </c>
      <c r="D60">
        <v>2.5</v>
      </c>
      <c r="I60" t="s">
        <v>604</v>
      </c>
      <c r="J60" t="s">
        <v>602</v>
      </c>
    </row>
    <row r="61" spans="1:12" x14ac:dyDescent="0.3">
      <c r="A61">
        <v>49.2</v>
      </c>
      <c r="B61" t="s">
        <v>1311</v>
      </c>
      <c r="C61">
        <v>0.25</v>
      </c>
      <c r="I61" t="s">
        <v>604</v>
      </c>
      <c r="J61" t="s">
        <v>602</v>
      </c>
    </row>
    <row r="62" spans="1:12" x14ac:dyDescent="0.3">
      <c r="A62">
        <v>48</v>
      </c>
      <c r="B62" t="s">
        <v>1136</v>
      </c>
      <c r="C62">
        <f>1.65+0.62</f>
        <v>2.27</v>
      </c>
      <c r="D62">
        <v>1.5</v>
      </c>
      <c r="I62" t="s">
        <v>604</v>
      </c>
      <c r="J62" t="s">
        <v>602</v>
      </c>
    </row>
    <row r="63" spans="1:12" x14ac:dyDescent="0.3">
      <c r="A63">
        <v>47</v>
      </c>
      <c r="B63" t="s">
        <v>1136</v>
      </c>
      <c r="C63">
        <v>4.5</v>
      </c>
      <c r="D63">
        <v>3.75</v>
      </c>
      <c r="I63" t="s">
        <v>604</v>
      </c>
      <c r="J63" t="s">
        <v>602</v>
      </c>
    </row>
    <row r="64" spans="1:12" x14ac:dyDescent="0.3">
      <c r="A64">
        <v>46.8</v>
      </c>
      <c r="B64" t="s">
        <v>1136</v>
      </c>
      <c r="C64">
        <f>1.65+0.6</f>
        <v>2.25</v>
      </c>
      <c r="D64">
        <v>2</v>
      </c>
      <c r="I64" t="s">
        <v>604</v>
      </c>
      <c r="J64" t="s">
        <v>602</v>
      </c>
    </row>
    <row r="65" spans="1:10" x14ac:dyDescent="0.3">
      <c r="A65">
        <v>41.7</v>
      </c>
      <c r="B65" t="s">
        <v>1136</v>
      </c>
      <c r="C65">
        <v>0.3</v>
      </c>
      <c r="I65" t="s">
        <v>604</v>
      </c>
      <c r="J65" t="s">
        <v>602</v>
      </c>
    </row>
    <row r="66" spans="1:10" x14ac:dyDescent="0.3">
      <c r="A66">
        <v>33</v>
      </c>
      <c r="B66" t="s">
        <v>1136</v>
      </c>
      <c r="C66">
        <v>0.2</v>
      </c>
      <c r="I66" t="s">
        <v>604</v>
      </c>
      <c r="J66" t="s">
        <v>602</v>
      </c>
    </row>
    <row r="67" spans="1:10" x14ac:dyDescent="0.3">
      <c r="A67">
        <v>32.4</v>
      </c>
      <c r="B67" t="s">
        <v>1136</v>
      </c>
      <c r="C67">
        <v>0.15</v>
      </c>
      <c r="H67" t="s">
        <v>1706</v>
      </c>
      <c r="I67" t="s">
        <v>604</v>
      </c>
      <c r="J67" t="s">
        <v>602</v>
      </c>
    </row>
    <row r="68" spans="1:10" x14ac:dyDescent="0.3">
      <c r="A68">
        <v>32.4</v>
      </c>
      <c r="B68" t="s">
        <v>1136</v>
      </c>
      <c r="C68">
        <v>0.1</v>
      </c>
      <c r="H68" t="s">
        <v>1706</v>
      </c>
      <c r="I68" t="s">
        <v>604</v>
      </c>
      <c r="J68" t="s">
        <v>602</v>
      </c>
    </row>
    <row r="69" spans="1:10" x14ac:dyDescent="0.3">
      <c r="A69">
        <v>27.8</v>
      </c>
      <c r="B69" t="s">
        <v>1136</v>
      </c>
      <c r="C69">
        <v>0.15</v>
      </c>
      <c r="H69" t="s">
        <v>1003</v>
      </c>
      <c r="I69" t="s">
        <v>604</v>
      </c>
      <c r="J69" t="s">
        <v>602</v>
      </c>
    </row>
    <row r="70" spans="1:10" x14ac:dyDescent="0.3">
      <c r="A70">
        <v>25.9</v>
      </c>
      <c r="B70" t="s">
        <v>1136</v>
      </c>
      <c r="C70">
        <v>0.15</v>
      </c>
      <c r="H70" t="s">
        <v>1003</v>
      </c>
      <c r="I70" t="s">
        <v>604</v>
      </c>
      <c r="J70" t="s">
        <v>602</v>
      </c>
    </row>
    <row r="71" spans="1:10" x14ac:dyDescent="0.3">
      <c r="A71">
        <v>25.9</v>
      </c>
      <c r="B71" t="s">
        <v>1136</v>
      </c>
      <c r="C71">
        <v>0.15</v>
      </c>
      <c r="H71" t="s">
        <v>1003</v>
      </c>
      <c r="I71" t="s">
        <v>604</v>
      </c>
      <c r="J71" t="s">
        <v>602</v>
      </c>
    </row>
    <row r="72" spans="1:10" x14ac:dyDescent="0.3">
      <c r="A72">
        <v>25.6</v>
      </c>
      <c r="B72" t="s">
        <v>1136</v>
      </c>
      <c r="C72">
        <v>0.15</v>
      </c>
      <c r="H72" t="s">
        <v>1003</v>
      </c>
      <c r="I72" t="s">
        <v>604</v>
      </c>
      <c r="J72" t="s">
        <v>602</v>
      </c>
    </row>
    <row r="73" spans="1:10" x14ac:dyDescent="0.3">
      <c r="A73">
        <v>24.9</v>
      </c>
      <c r="B73" t="s">
        <v>1136</v>
      </c>
      <c r="C73">
        <v>0.15</v>
      </c>
      <c r="H73" t="s">
        <v>1003</v>
      </c>
      <c r="I73" t="s">
        <v>604</v>
      </c>
      <c r="J73" t="s">
        <v>602</v>
      </c>
    </row>
    <row r="74" spans="1:10" x14ac:dyDescent="0.3">
      <c r="A74">
        <v>24.6</v>
      </c>
      <c r="B74" t="s">
        <v>1136</v>
      </c>
      <c r="C74">
        <v>0.45</v>
      </c>
      <c r="I74" t="s">
        <v>604</v>
      </c>
      <c r="J74" t="s">
        <v>602</v>
      </c>
    </row>
    <row r="75" spans="1:10" x14ac:dyDescent="0.3">
      <c r="A75">
        <v>20</v>
      </c>
      <c r="B75" t="s">
        <v>1136</v>
      </c>
      <c r="C75">
        <v>0.3</v>
      </c>
      <c r="I75" t="s">
        <v>604</v>
      </c>
      <c r="J75" t="s">
        <v>602</v>
      </c>
    </row>
    <row r="76" spans="1:10" x14ac:dyDescent="0.3">
      <c r="A76">
        <v>18.8</v>
      </c>
      <c r="B76" t="s">
        <v>1136</v>
      </c>
      <c r="C76">
        <v>1</v>
      </c>
      <c r="I76" t="s">
        <v>604</v>
      </c>
      <c r="J76" t="s">
        <v>602</v>
      </c>
    </row>
    <row r="77" spans="1:10" x14ac:dyDescent="0.3">
      <c r="A77">
        <v>17.8</v>
      </c>
      <c r="B77" t="s">
        <v>1136</v>
      </c>
      <c r="C77">
        <v>0.6</v>
      </c>
      <c r="I77" t="s">
        <v>604</v>
      </c>
      <c r="J77" t="s">
        <v>602</v>
      </c>
    </row>
    <row r="78" spans="1:10" x14ac:dyDescent="0.3">
      <c r="A78">
        <v>16.7</v>
      </c>
      <c r="B78" t="s">
        <v>760</v>
      </c>
      <c r="C78">
        <v>1</v>
      </c>
      <c r="I78" t="s">
        <v>604</v>
      </c>
      <c r="J78" t="s">
        <v>602</v>
      </c>
    </row>
    <row r="79" spans="1:10" x14ac:dyDescent="0.3">
      <c r="A79">
        <v>15.6</v>
      </c>
      <c r="B79" t="s">
        <v>760</v>
      </c>
      <c r="C79">
        <v>1.2</v>
      </c>
      <c r="I79" t="s">
        <v>604</v>
      </c>
      <c r="J79" t="s">
        <v>602</v>
      </c>
    </row>
    <row r="80" spans="1:10" x14ac:dyDescent="0.3">
      <c r="A80">
        <v>15.6</v>
      </c>
      <c r="B80" t="s">
        <v>760</v>
      </c>
      <c r="C80">
        <v>1</v>
      </c>
      <c r="I80" t="s">
        <v>604</v>
      </c>
      <c r="J80" t="s">
        <v>602</v>
      </c>
    </row>
    <row r="81" spans="1:12" x14ac:dyDescent="0.3">
      <c r="A81">
        <v>15.6</v>
      </c>
      <c r="B81" t="s">
        <v>760</v>
      </c>
      <c r="C81">
        <v>1.5</v>
      </c>
      <c r="D81" t="s">
        <v>225</v>
      </c>
      <c r="I81" t="s">
        <v>604</v>
      </c>
      <c r="J81" t="s">
        <v>602</v>
      </c>
    </row>
    <row r="82" spans="1:12" x14ac:dyDescent="0.3">
      <c r="A82">
        <v>13.8</v>
      </c>
      <c r="B82" t="s">
        <v>760</v>
      </c>
      <c r="C82">
        <v>0.25</v>
      </c>
      <c r="I82" t="s">
        <v>604</v>
      </c>
      <c r="J82" t="s">
        <v>602</v>
      </c>
    </row>
    <row r="83" spans="1:12" x14ac:dyDescent="0.3">
      <c r="A83">
        <v>13.6</v>
      </c>
      <c r="B83" t="s">
        <v>760</v>
      </c>
      <c r="C83">
        <v>0.5</v>
      </c>
      <c r="I83" t="s">
        <v>604</v>
      </c>
      <c r="J83" t="s">
        <v>602</v>
      </c>
    </row>
    <row r="84" spans="1:12" x14ac:dyDescent="0.3">
      <c r="A84">
        <v>12.5</v>
      </c>
      <c r="B84" t="s">
        <v>760</v>
      </c>
      <c r="C84">
        <v>1.2</v>
      </c>
      <c r="I84" t="s">
        <v>604</v>
      </c>
      <c r="J84" t="s">
        <v>602</v>
      </c>
    </row>
    <row r="85" spans="1:12" x14ac:dyDescent="0.3">
      <c r="A85">
        <v>10.4</v>
      </c>
      <c r="B85" t="s">
        <v>760</v>
      </c>
      <c r="C85">
        <v>0.3</v>
      </c>
      <c r="I85" t="s">
        <v>604</v>
      </c>
      <c r="J85" t="s">
        <v>602</v>
      </c>
      <c r="K85">
        <f>SUM(E53:E85)</f>
        <v>4</v>
      </c>
      <c r="L85" s="2" t="s">
        <v>1344</v>
      </c>
    </row>
    <row r="86" spans="1:12" x14ac:dyDescent="0.3">
      <c r="A86">
        <v>10.3</v>
      </c>
      <c r="B86" t="s">
        <v>760</v>
      </c>
      <c r="C86">
        <v>0.35</v>
      </c>
      <c r="I86" t="s">
        <v>604</v>
      </c>
      <c r="J86" t="s">
        <v>602</v>
      </c>
      <c r="K86">
        <f>K85+K21</f>
        <v>13</v>
      </c>
      <c r="L86" s="2" t="s">
        <v>821</v>
      </c>
    </row>
    <row r="87" spans="1:12" x14ac:dyDescent="0.3">
      <c r="A87">
        <v>6.4</v>
      </c>
      <c r="B87" t="s">
        <v>760</v>
      </c>
      <c r="C87">
        <v>0.15</v>
      </c>
      <c r="H87" t="s">
        <v>401</v>
      </c>
      <c r="I87" t="s">
        <v>604</v>
      </c>
      <c r="J87" t="s">
        <v>602</v>
      </c>
    </row>
    <row r="88" spans="1:12" x14ac:dyDescent="0.3">
      <c r="A88">
        <v>5.5</v>
      </c>
      <c r="B88" t="s">
        <v>760</v>
      </c>
      <c r="C88">
        <v>0.1</v>
      </c>
      <c r="I88" t="s">
        <v>604</v>
      </c>
      <c r="J88" t="s">
        <v>602</v>
      </c>
    </row>
    <row r="89" spans="1:12" x14ac:dyDescent="0.3">
      <c r="A89">
        <v>5.2</v>
      </c>
      <c r="B89" t="s">
        <v>760</v>
      </c>
      <c r="C89">
        <v>0.15</v>
      </c>
      <c r="I89" t="s">
        <v>604</v>
      </c>
      <c r="J89" t="s">
        <v>602</v>
      </c>
    </row>
    <row r="90" spans="1:12" x14ac:dyDescent="0.3">
      <c r="A90">
        <v>2</v>
      </c>
      <c r="B90" t="s">
        <v>231</v>
      </c>
      <c r="C90">
        <v>0.2</v>
      </c>
      <c r="I90" t="s">
        <v>604</v>
      </c>
      <c r="J90" t="s">
        <v>602</v>
      </c>
    </row>
    <row r="91" spans="1:12" x14ac:dyDescent="0.3">
      <c r="A91">
        <v>0.8</v>
      </c>
      <c r="B91" t="s">
        <v>760</v>
      </c>
      <c r="C91">
        <v>0.3</v>
      </c>
      <c r="I91" t="s">
        <v>604</v>
      </c>
      <c r="J91" t="s">
        <v>602</v>
      </c>
    </row>
    <row r="92" spans="1:12" x14ac:dyDescent="0.3">
      <c r="A92">
        <v>21.4</v>
      </c>
      <c r="B92" t="s">
        <v>246</v>
      </c>
      <c r="C92">
        <f>1.65+2.9</f>
        <v>4.55</v>
      </c>
      <c r="D92" t="s">
        <v>936</v>
      </c>
      <c r="I92" t="s">
        <v>782</v>
      </c>
      <c r="J92" t="s">
        <v>1054</v>
      </c>
    </row>
    <row r="93" spans="1:12" x14ac:dyDescent="0.3">
      <c r="A93">
        <v>36.1</v>
      </c>
      <c r="B93" t="s">
        <v>1864</v>
      </c>
      <c r="C93">
        <f>1.65+2.96</f>
        <v>4.6099999999999994</v>
      </c>
      <c r="D93">
        <v>5.25</v>
      </c>
      <c r="I93" t="s">
        <v>604</v>
      </c>
      <c r="J93" t="s">
        <v>608</v>
      </c>
    </row>
    <row r="94" spans="1:12" x14ac:dyDescent="0.3">
      <c r="A94">
        <v>45.6</v>
      </c>
      <c r="B94" t="s">
        <v>779</v>
      </c>
      <c r="C94">
        <f>1.65+2.93</f>
        <v>4.58</v>
      </c>
      <c r="D94">
        <v>4</v>
      </c>
      <c r="H94" t="s">
        <v>780</v>
      </c>
      <c r="I94" t="s">
        <v>604</v>
      </c>
      <c r="J94" t="s">
        <v>603</v>
      </c>
    </row>
    <row r="95" spans="1:12" x14ac:dyDescent="0.3">
      <c r="A95">
        <v>45.5</v>
      </c>
      <c r="B95" t="s">
        <v>779</v>
      </c>
      <c r="C95">
        <f>1.65+1.94</f>
        <v>3.59</v>
      </c>
      <c r="D95">
        <v>2.4</v>
      </c>
      <c r="I95" t="s">
        <v>604</v>
      </c>
      <c r="J95" t="s">
        <v>603</v>
      </c>
    </row>
    <row r="96" spans="1:12" x14ac:dyDescent="0.3">
      <c r="A96">
        <v>45.3</v>
      </c>
      <c r="B96" t="s">
        <v>779</v>
      </c>
      <c r="C96">
        <v>1</v>
      </c>
      <c r="I96" t="s">
        <v>604</v>
      </c>
      <c r="J96" t="s">
        <v>603</v>
      </c>
    </row>
    <row r="97" spans="1:10" x14ac:dyDescent="0.3">
      <c r="A97">
        <v>45</v>
      </c>
      <c r="B97" t="s">
        <v>779</v>
      </c>
      <c r="C97">
        <v>0.25</v>
      </c>
      <c r="I97" t="s">
        <v>604</v>
      </c>
      <c r="J97" t="s">
        <v>603</v>
      </c>
    </row>
    <row r="98" spans="1:10" x14ac:dyDescent="0.3">
      <c r="A98">
        <v>44.8</v>
      </c>
      <c r="B98" t="s">
        <v>779</v>
      </c>
      <c r="C98">
        <v>0.3</v>
      </c>
      <c r="I98" t="s">
        <v>604</v>
      </c>
      <c r="J98" t="s">
        <v>603</v>
      </c>
    </row>
    <row r="99" spans="1:10" x14ac:dyDescent="0.3">
      <c r="A99">
        <v>43.5</v>
      </c>
      <c r="B99" t="s">
        <v>779</v>
      </c>
      <c r="C99">
        <v>1</v>
      </c>
      <c r="I99" t="s">
        <v>604</v>
      </c>
      <c r="J99" t="s">
        <v>603</v>
      </c>
    </row>
    <row r="100" spans="1:10" x14ac:dyDescent="0.3">
      <c r="A100">
        <v>39.9</v>
      </c>
      <c r="B100" t="s">
        <v>779</v>
      </c>
      <c r="C100">
        <f>1.65+1.42</f>
        <v>3.07</v>
      </c>
      <c r="D100">
        <v>2.5</v>
      </c>
      <c r="I100" t="s">
        <v>604</v>
      </c>
      <c r="J100" t="s">
        <v>603</v>
      </c>
    </row>
    <row r="101" spans="1:10" x14ac:dyDescent="0.3">
      <c r="A101">
        <v>39.6</v>
      </c>
      <c r="B101" t="s">
        <v>779</v>
      </c>
      <c r="C101">
        <f>1.65+1.4</f>
        <v>3.05</v>
      </c>
      <c r="D101">
        <v>2.75</v>
      </c>
      <c r="I101" t="s">
        <v>604</v>
      </c>
      <c r="J101" t="s">
        <v>603</v>
      </c>
    </row>
    <row r="102" spans="1:10" x14ac:dyDescent="0.3">
      <c r="A102">
        <v>34.799999999999997</v>
      </c>
      <c r="B102" t="s">
        <v>779</v>
      </c>
      <c r="C102">
        <v>0.15</v>
      </c>
      <c r="I102" t="s">
        <v>604</v>
      </c>
      <c r="J102" t="s">
        <v>603</v>
      </c>
    </row>
    <row r="103" spans="1:10" x14ac:dyDescent="0.3">
      <c r="A103">
        <v>33</v>
      </c>
      <c r="B103" t="s">
        <v>779</v>
      </c>
      <c r="C103">
        <f>1.65+4.82</f>
        <v>6.4700000000000006</v>
      </c>
      <c r="D103">
        <v>5.5</v>
      </c>
      <c r="I103" t="s">
        <v>604</v>
      </c>
      <c r="J103" t="s">
        <v>603</v>
      </c>
    </row>
    <row r="104" spans="1:10" x14ac:dyDescent="0.3">
      <c r="A104">
        <v>33</v>
      </c>
      <c r="B104" t="s">
        <v>779</v>
      </c>
      <c r="C104">
        <f>1.65+1.6</f>
        <v>3.25</v>
      </c>
      <c r="D104">
        <v>2</v>
      </c>
      <c r="I104" t="s">
        <v>604</v>
      </c>
      <c r="J104" t="s">
        <v>603</v>
      </c>
    </row>
    <row r="105" spans="1:10" x14ac:dyDescent="0.3">
      <c r="A105">
        <v>25.6</v>
      </c>
      <c r="B105" t="s">
        <v>779</v>
      </c>
      <c r="C105">
        <v>0.5</v>
      </c>
      <c r="I105" t="s">
        <v>604</v>
      </c>
      <c r="J105" t="s">
        <v>603</v>
      </c>
    </row>
    <row r="106" spans="1:10" x14ac:dyDescent="0.3">
      <c r="A106">
        <v>25.6</v>
      </c>
      <c r="B106" t="s">
        <v>779</v>
      </c>
      <c r="C106">
        <v>1.5</v>
      </c>
      <c r="D106">
        <v>1.75</v>
      </c>
      <c r="I106" t="s">
        <v>604</v>
      </c>
      <c r="J106" t="s">
        <v>603</v>
      </c>
    </row>
    <row r="107" spans="1:10" x14ac:dyDescent="0.3">
      <c r="A107">
        <v>24.7</v>
      </c>
      <c r="B107" t="s">
        <v>779</v>
      </c>
      <c r="C107">
        <f>1.65+2.5</f>
        <v>4.1500000000000004</v>
      </c>
      <c r="D107" t="s">
        <v>245</v>
      </c>
      <c r="I107" t="s">
        <v>604</v>
      </c>
      <c r="J107" t="s">
        <v>603</v>
      </c>
    </row>
    <row r="108" spans="1:10" x14ac:dyDescent="0.3">
      <c r="A108">
        <v>18.3</v>
      </c>
      <c r="B108" t="s">
        <v>779</v>
      </c>
      <c r="C108">
        <v>0.3</v>
      </c>
      <c r="I108" t="s">
        <v>604</v>
      </c>
      <c r="J108" t="s">
        <v>603</v>
      </c>
    </row>
    <row r="109" spans="1:10" x14ac:dyDescent="0.3">
      <c r="A109">
        <v>17.8</v>
      </c>
      <c r="B109" t="s">
        <v>779</v>
      </c>
      <c r="C109">
        <v>0.7</v>
      </c>
      <c r="I109" t="s">
        <v>604</v>
      </c>
      <c r="J109" t="s">
        <v>603</v>
      </c>
    </row>
    <row r="110" spans="1:10" x14ac:dyDescent="0.3">
      <c r="A110">
        <v>17.600000000000001</v>
      </c>
      <c r="B110" t="s">
        <v>779</v>
      </c>
      <c r="C110">
        <v>1.2</v>
      </c>
      <c r="I110" t="s">
        <v>604</v>
      </c>
      <c r="J110" t="s">
        <v>603</v>
      </c>
    </row>
    <row r="111" spans="1:10" x14ac:dyDescent="0.3">
      <c r="A111">
        <v>17.3</v>
      </c>
      <c r="B111" t="s">
        <v>779</v>
      </c>
      <c r="C111">
        <v>0.25</v>
      </c>
      <c r="I111" t="s">
        <v>604</v>
      </c>
      <c r="J111" t="s">
        <v>603</v>
      </c>
    </row>
    <row r="112" spans="1:10" x14ac:dyDescent="0.3">
      <c r="A112">
        <v>17.100000000000001</v>
      </c>
      <c r="B112" t="s">
        <v>779</v>
      </c>
      <c r="C112">
        <v>0.15</v>
      </c>
      <c r="I112" t="s">
        <v>604</v>
      </c>
      <c r="J112" t="s">
        <v>603</v>
      </c>
    </row>
    <row r="113" spans="1:11" x14ac:dyDescent="0.3">
      <c r="A113">
        <v>17.100000000000001</v>
      </c>
      <c r="B113" t="s">
        <v>779</v>
      </c>
      <c r="C113">
        <v>1</v>
      </c>
      <c r="I113" t="s">
        <v>604</v>
      </c>
      <c r="J113" t="s">
        <v>603</v>
      </c>
    </row>
    <row r="114" spans="1:11" x14ac:dyDescent="0.3">
      <c r="A114">
        <v>17</v>
      </c>
      <c r="B114" t="s">
        <v>779</v>
      </c>
      <c r="C114">
        <v>1.9</v>
      </c>
      <c r="D114" t="s">
        <v>583</v>
      </c>
      <c r="I114" t="s">
        <v>604</v>
      </c>
      <c r="J114" t="s">
        <v>603</v>
      </c>
    </row>
    <row r="115" spans="1:11" x14ac:dyDescent="0.3">
      <c r="A115">
        <v>15.6</v>
      </c>
      <c r="B115" t="s">
        <v>226</v>
      </c>
      <c r="C115">
        <f>1.65+1.54</f>
        <v>3.19</v>
      </c>
      <c r="D115">
        <v>2.25</v>
      </c>
      <c r="I115" t="s">
        <v>604</v>
      </c>
      <c r="J115" t="s">
        <v>603</v>
      </c>
    </row>
    <row r="116" spans="1:11" x14ac:dyDescent="0.3">
      <c r="A116">
        <v>15</v>
      </c>
      <c r="B116" t="s">
        <v>226</v>
      </c>
      <c r="C116">
        <v>0.4</v>
      </c>
      <c r="I116" t="s">
        <v>604</v>
      </c>
      <c r="J116" t="s">
        <v>603</v>
      </c>
    </row>
    <row r="117" spans="1:11" x14ac:dyDescent="0.3">
      <c r="A117">
        <v>12.5</v>
      </c>
      <c r="B117" t="s">
        <v>226</v>
      </c>
      <c r="C117">
        <v>1.7</v>
      </c>
      <c r="D117">
        <v>1.5</v>
      </c>
      <c r="I117" t="s">
        <v>604</v>
      </c>
      <c r="J117" t="s">
        <v>603</v>
      </c>
    </row>
    <row r="118" spans="1:11" x14ac:dyDescent="0.3">
      <c r="A118">
        <v>12</v>
      </c>
      <c r="B118" t="s">
        <v>226</v>
      </c>
      <c r="C118">
        <v>1.7</v>
      </c>
      <c r="D118">
        <v>1.5</v>
      </c>
      <c r="I118" t="s">
        <v>604</v>
      </c>
      <c r="J118" t="s">
        <v>603</v>
      </c>
    </row>
    <row r="119" spans="1:11" x14ac:dyDescent="0.3">
      <c r="A119">
        <v>9.8000000000000007</v>
      </c>
      <c r="B119" t="s">
        <v>226</v>
      </c>
      <c r="C119">
        <v>1.2</v>
      </c>
      <c r="I119" t="s">
        <v>604</v>
      </c>
      <c r="J119" t="s">
        <v>603</v>
      </c>
    </row>
    <row r="120" spans="1:11" x14ac:dyDescent="0.3">
      <c r="A120">
        <v>9.1999999999999993</v>
      </c>
      <c r="B120" t="s">
        <v>226</v>
      </c>
      <c r="C120">
        <v>2</v>
      </c>
      <c r="D120">
        <v>2</v>
      </c>
      <c r="I120" t="s">
        <v>604</v>
      </c>
      <c r="J120" t="s">
        <v>603</v>
      </c>
    </row>
    <row r="121" spans="1:11" x14ac:dyDescent="0.3">
      <c r="A121">
        <v>6.2</v>
      </c>
      <c r="B121" t="s">
        <v>226</v>
      </c>
      <c r="C121">
        <f>1.65+3.4</f>
        <v>5.05</v>
      </c>
      <c r="D121">
        <v>9</v>
      </c>
      <c r="I121" t="s">
        <v>604</v>
      </c>
      <c r="J121" t="s">
        <v>603</v>
      </c>
    </row>
    <row r="122" spans="1:11" x14ac:dyDescent="0.3">
      <c r="A122">
        <v>4.9000000000000004</v>
      </c>
      <c r="B122" t="s">
        <v>226</v>
      </c>
      <c r="C122">
        <f>1.65+3.7</f>
        <v>5.35</v>
      </c>
      <c r="D122">
        <v>4</v>
      </c>
      <c r="I122" t="s">
        <v>604</v>
      </c>
      <c r="J122" t="s">
        <v>603</v>
      </c>
    </row>
    <row r="123" spans="1:11" x14ac:dyDescent="0.3">
      <c r="A123">
        <v>2.1</v>
      </c>
      <c r="B123" t="s">
        <v>581</v>
      </c>
      <c r="C123">
        <f>1.65+3.9</f>
        <v>5.55</v>
      </c>
      <c r="D123">
        <v>4.4000000000000004</v>
      </c>
      <c r="I123" t="s">
        <v>604</v>
      </c>
      <c r="J123" t="s">
        <v>603</v>
      </c>
    </row>
    <row r="124" spans="1:11" x14ac:dyDescent="0.3">
      <c r="A124">
        <v>2</v>
      </c>
      <c r="B124" t="s">
        <v>581</v>
      </c>
      <c r="C124">
        <v>11</v>
      </c>
      <c r="D124">
        <v>10.25</v>
      </c>
      <c r="H124" t="s">
        <v>70</v>
      </c>
      <c r="I124" t="s">
        <v>604</v>
      </c>
      <c r="J124" t="s">
        <v>603</v>
      </c>
      <c r="K124">
        <v>1</v>
      </c>
    </row>
    <row r="125" spans="1:11" x14ac:dyDescent="0.3">
      <c r="A125">
        <v>0.8</v>
      </c>
      <c r="B125" t="s">
        <v>226</v>
      </c>
      <c r="C125">
        <v>10</v>
      </c>
      <c r="D125">
        <v>12.5</v>
      </c>
      <c r="H125" t="s">
        <v>69</v>
      </c>
      <c r="I125" t="s">
        <v>604</v>
      </c>
      <c r="J125" t="s">
        <v>603</v>
      </c>
    </row>
    <row r="126" spans="1:11" x14ac:dyDescent="0.3">
      <c r="A126">
        <v>46.7</v>
      </c>
      <c r="B126" t="s">
        <v>778</v>
      </c>
      <c r="E126">
        <v>1</v>
      </c>
      <c r="I126" t="s">
        <v>777</v>
      </c>
      <c r="J126" t="s">
        <v>603</v>
      </c>
    </row>
    <row r="127" spans="1:11" x14ac:dyDescent="0.3">
      <c r="A127">
        <v>46.3</v>
      </c>
      <c r="B127" t="s">
        <v>778</v>
      </c>
      <c r="E127">
        <v>1</v>
      </c>
      <c r="I127" t="s">
        <v>777</v>
      </c>
      <c r="J127" t="s">
        <v>603</v>
      </c>
    </row>
    <row r="128" spans="1:11" x14ac:dyDescent="0.3">
      <c r="A128">
        <v>44.1</v>
      </c>
      <c r="B128" t="s">
        <v>778</v>
      </c>
      <c r="E128">
        <v>1</v>
      </c>
      <c r="I128" t="s">
        <v>777</v>
      </c>
      <c r="J128" t="s">
        <v>603</v>
      </c>
    </row>
    <row r="129" spans="5:10" x14ac:dyDescent="0.3">
      <c r="E129">
        <f>SUM(E3:E128)</f>
        <v>67</v>
      </c>
    </row>
    <row r="131" spans="5:10" x14ac:dyDescent="0.3">
      <c r="I131" s="3" t="s">
        <v>1108</v>
      </c>
      <c r="J131">
        <v>3</v>
      </c>
    </row>
  </sheetData>
  <sortState ref="A3:J128">
    <sortCondition ref="I4:I128"/>
    <sortCondition ref="E4:E128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opLeftCell="A2" workbookViewId="0">
      <pane ySplit="780" topLeftCell="A180" activePane="bottomLeft"/>
      <selection activeCell="A3" sqref="A3:J200"/>
      <selection pane="bottomLeft" activeCell="I206" sqref="I206"/>
    </sheetView>
  </sheetViews>
  <sheetFormatPr defaultColWidth="10.921875" defaultRowHeight="13.5" x14ac:dyDescent="0.3"/>
  <sheetData>
    <row r="1" spans="1:10" x14ac:dyDescent="0.3">
      <c r="A1" t="s">
        <v>307</v>
      </c>
      <c r="B1" t="s">
        <v>141</v>
      </c>
      <c r="C1" s="1">
        <v>39040</v>
      </c>
    </row>
    <row r="2" spans="1:10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1492</v>
      </c>
      <c r="H2" t="s">
        <v>930</v>
      </c>
      <c r="I2" t="s">
        <v>761</v>
      </c>
      <c r="J2" t="s">
        <v>762</v>
      </c>
    </row>
    <row r="3" spans="1:10" x14ac:dyDescent="0.3">
      <c r="A3">
        <v>0.9</v>
      </c>
      <c r="B3" t="s">
        <v>1316</v>
      </c>
      <c r="I3" t="s">
        <v>1298</v>
      </c>
      <c r="J3" t="s">
        <v>1298</v>
      </c>
    </row>
    <row r="4" spans="1:10" x14ac:dyDescent="0.3">
      <c r="A4">
        <v>48.5</v>
      </c>
      <c r="B4" t="s">
        <v>50</v>
      </c>
      <c r="I4" t="s">
        <v>1098</v>
      </c>
      <c r="J4" t="s">
        <v>1098</v>
      </c>
    </row>
    <row r="5" spans="1:10" x14ac:dyDescent="0.3">
      <c r="A5">
        <v>3.4</v>
      </c>
      <c r="B5" t="s">
        <v>1485</v>
      </c>
      <c r="I5" t="s">
        <v>766</v>
      </c>
      <c r="J5" t="s">
        <v>1098</v>
      </c>
    </row>
    <row r="6" spans="1:10" x14ac:dyDescent="0.3">
      <c r="A6">
        <v>38.4</v>
      </c>
      <c r="B6" t="s">
        <v>894</v>
      </c>
      <c r="I6" t="s">
        <v>1098</v>
      </c>
      <c r="J6" t="s">
        <v>1098</v>
      </c>
    </row>
    <row r="7" spans="1:10" x14ac:dyDescent="0.3">
      <c r="A7">
        <v>30.2</v>
      </c>
      <c r="B7" t="s">
        <v>894</v>
      </c>
      <c r="I7" t="s">
        <v>1098</v>
      </c>
      <c r="J7" t="s">
        <v>1098</v>
      </c>
    </row>
    <row r="8" spans="1:10" x14ac:dyDescent="0.3">
      <c r="A8">
        <v>24.2</v>
      </c>
      <c r="B8" t="s">
        <v>595</v>
      </c>
      <c r="I8" t="s">
        <v>751</v>
      </c>
      <c r="J8" t="s">
        <v>752</v>
      </c>
    </row>
    <row r="9" spans="1:10" x14ac:dyDescent="0.3">
      <c r="A9">
        <v>22.2</v>
      </c>
      <c r="B9" t="s">
        <v>946</v>
      </c>
      <c r="I9" t="s">
        <v>751</v>
      </c>
      <c r="J9" t="s">
        <v>752</v>
      </c>
    </row>
    <row r="10" spans="1:10" x14ac:dyDescent="0.3">
      <c r="A10">
        <v>21.9</v>
      </c>
      <c r="B10" t="s">
        <v>595</v>
      </c>
      <c r="I10" t="s">
        <v>751</v>
      </c>
      <c r="J10" t="s">
        <v>752</v>
      </c>
    </row>
    <row r="11" spans="1:10" x14ac:dyDescent="0.3">
      <c r="A11">
        <v>19.600000000000001</v>
      </c>
      <c r="B11" t="s">
        <v>595</v>
      </c>
      <c r="I11" t="s">
        <v>751</v>
      </c>
      <c r="J11" t="s">
        <v>752</v>
      </c>
    </row>
    <row r="12" spans="1:10" x14ac:dyDescent="0.3">
      <c r="A12">
        <v>37.4</v>
      </c>
      <c r="B12" t="s">
        <v>727</v>
      </c>
      <c r="I12" t="s">
        <v>1111</v>
      </c>
      <c r="J12" t="s">
        <v>1300</v>
      </c>
    </row>
    <row r="13" spans="1:10" x14ac:dyDescent="0.3">
      <c r="A13">
        <v>47.4</v>
      </c>
      <c r="B13" t="s">
        <v>1269</v>
      </c>
      <c r="E13">
        <v>1</v>
      </c>
      <c r="I13" t="s">
        <v>941</v>
      </c>
      <c r="J13" t="s">
        <v>750</v>
      </c>
    </row>
    <row r="14" spans="1:10" x14ac:dyDescent="0.3">
      <c r="A14">
        <v>46.5</v>
      </c>
      <c r="B14" t="s">
        <v>1269</v>
      </c>
      <c r="E14">
        <v>1</v>
      </c>
      <c r="I14" t="s">
        <v>941</v>
      </c>
      <c r="J14" t="s">
        <v>750</v>
      </c>
    </row>
    <row r="15" spans="1:10" x14ac:dyDescent="0.3">
      <c r="A15">
        <v>46.1</v>
      </c>
      <c r="B15" t="s">
        <v>21</v>
      </c>
      <c r="E15">
        <v>1</v>
      </c>
      <c r="I15" t="s">
        <v>941</v>
      </c>
      <c r="J15" t="s">
        <v>750</v>
      </c>
    </row>
    <row r="16" spans="1:10" x14ac:dyDescent="0.3">
      <c r="A16">
        <v>44.5</v>
      </c>
      <c r="B16" t="s">
        <v>353</v>
      </c>
      <c r="E16">
        <v>1</v>
      </c>
      <c r="I16" t="s">
        <v>941</v>
      </c>
      <c r="J16" t="s">
        <v>750</v>
      </c>
    </row>
    <row r="17" spans="1:10" x14ac:dyDescent="0.3">
      <c r="A17">
        <v>42.6</v>
      </c>
      <c r="B17" t="s">
        <v>21</v>
      </c>
      <c r="E17">
        <v>1</v>
      </c>
      <c r="I17" t="s">
        <v>941</v>
      </c>
      <c r="J17" t="s">
        <v>750</v>
      </c>
    </row>
    <row r="18" spans="1:10" x14ac:dyDescent="0.3">
      <c r="A18">
        <v>40</v>
      </c>
      <c r="B18" t="s">
        <v>1269</v>
      </c>
      <c r="E18">
        <v>1</v>
      </c>
      <c r="I18" t="s">
        <v>941</v>
      </c>
      <c r="J18" t="s">
        <v>750</v>
      </c>
    </row>
    <row r="19" spans="1:10" x14ac:dyDescent="0.3">
      <c r="A19">
        <v>27.1</v>
      </c>
      <c r="B19" t="s">
        <v>758</v>
      </c>
      <c r="E19">
        <v>1</v>
      </c>
      <c r="I19" t="s">
        <v>941</v>
      </c>
      <c r="J19" t="s">
        <v>750</v>
      </c>
    </row>
    <row r="20" spans="1:10" x14ac:dyDescent="0.3">
      <c r="A20">
        <v>26.2</v>
      </c>
      <c r="B20" t="s">
        <v>1327</v>
      </c>
      <c r="E20">
        <v>1</v>
      </c>
      <c r="I20" t="s">
        <v>941</v>
      </c>
      <c r="J20" t="s">
        <v>750</v>
      </c>
    </row>
    <row r="21" spans="1:10" x14ac:dyDescent="0.3">
      <c r="A21">
        <v>25.7</v>
      </c>
      <c r="B21" t="s">
        <v>21</v>
      </c>
      <c r="E21">
        <v>1</v>
      </c>
      <c r="I21" t="s">
        <v>941</v>
      </c>
      <c r="J21" t="s">
        <v>750</v>
      </c>
    </row>
    <row r="22" spans="1:10" x14ac:dyDescent="0.3">
      <c r="A22">
        <v>25</v>
      </c>
      <c r="B22" t="s">
        <v>1305</v>
      </c>
      <c r="E22">
        <v>1</v>
      </c>
      <c r="I22" t="s">
        <v>941</v>
      </c>
      <c r="J22" t="s">
        <v>750</v>
      </c>
    </row>
    <row r="23" spans="1:10" x14ac:dyDescent="0.3">
      <c r="A23">
        <v>24</v>
      </c>
      <c r="B23" t="s">
        <v>1306</v>
      </c>
      <c r="E23">
        <v>1</v>
      </c>
      <c r="I23" t="s">
        <v>941</v>
      </c>
      <c r="J23" t="s">
        <v>750</v>
      </c>
    </row>
    <row r="24" spans="1:10" x14ac:dyDescent="0.3">
      <c r="A24">
        <v>21</v>
      </c>
      <c r="B24" t="s">
        <v>1306</v>
      </c>
      <c r="E24">
        <v>1</v>
      </c>
      <c r="I24" t="s">
        <v>941</v>
      </c>
      <c r="J24" t="s">
        <v>750</v>
      </c>
    </row>
    <row r="25" spans="1:10" x14ac:dyDescent="0.3">
      <c r="A25">
        <v>15.5</v>
      </c>
      <c r="B25" t="s">
        <v>1306</v>
      </c>
      <c r="E25">
        <v>1</v>
      </c>
      <c r="I25" t="s">
        <v>941</v>
      </c>
      <c r="J25" t="s">
        <v>750</v>
      </c>
    </row>
    <row r="26" spans="1:10" x14ac:dyDescent="0.3">
      <c r="A26">
        <v>29</v>
      </c>
      <c r="B26" t="s">
        <v>165</v>
      </c>
      <c r="E26">
        <v>1</v>
      </c>
      <c r="I26" t="s">
        <v>1099</v>
      </c>
      <c r="J26" t="s">
        <v>750</v>
      </c>
    </row>
    <row r="27" spans="1:10" x14ac:dyDescent="0.3">
      <c r="A27">
        <v>1.4</v>
      </c>
      <c r="B27" t="s">
        <v>1315</v>
      </c>
      <c r="E27">
        <v>1</v>
      </c>
      <c r="I27" t="s">
        <v>1110</v>
      </c>
      <c r="J27" t="s">
        <v>752</v>
      </c>
    </row>
    <row r="28" spans="1:10" x14ac:dyDescent="0.3">
      <c r="A28">
        <v>26</v>
      </c>
      <c r="B28" t="s">
        <v>167</v>
      </c>
      <c r="E28">
        <v>1</v>
      </c>
      <c r="I28" t="s">
        <v>1112</v>
      </c>
      <c r="J28" t="s">
        <v>752</v>
      </c>
    </row>
    <row r="29" spans="1:10" x14ac:dyDescent="0.3">
      <c r="A29">
        <v>25</v>
      </c>
      <c r="B29" t="s">
        <v>1131</v>
      </c>
      <c r="E29">
        <v>1</v>
      </c>
      <c r="I29" t="s">
        <v>1112</v>
      </c>
      <c r="J29" t="s">
        <v>752</v>
      </c>
    </row>
    <row r="30" spans="1:10" x14ac:dyDescent="0.3">
      <c r="A30">
        <v>24</v>
      </c>
      <c r="B30" t="s">
        <v>1132</v>
      </c>
      <c r="E30">
        <v>1</v>
      </c>
      <c r="I30" t="s">
        <v>1112</v>
      </c>
      <c r="J30" t="s">
        <v>752</v>
      </c>
    </row>
    <row r="31" spans="1:10" x14ac:dyDescent="0.3">
      <c r="A31">
        <v>44.4</v>
      </c>
      <c r="B31" t="s">
        <v>5</v>
      </c>
      <c r="E31">
        <v>1</v>
      </c>
      <c r="I31" t="s">
        <v>1112</v>
      </c>
      <c r="J31" t="s">
        <v>752</v>
      </c>
    </row>
    <row r="32" spans="1:10" x14ac:dyDescent="0.3">
      <c r="A32">
        <v>48.3</v>
      </c>
      <c r="B32" t="s">
        <v>6</v>
      </c>
      <c r="E32">
        <v>1</v>
      </c>
      <c r="I32" t="s">
        <v>1112</v>
      </c>
      <c r="J32" t="s">
        <v>752</v>
      </c>
    </row>
    <row r="33" spans="1:12" x14ac:dyDescent="0.3">
      <c r="A33">
        <v>44.6</v>
      </c>
      <c r="B33" t="s">
        <v>6</v>
      </c>
      <c r="E33">
        <v>1</v>
      </c>
      <c r="I33" t="s">
        <v>1112</v>
      </c>
      <c r="J33" t="s">
        <v>752</v>
      </c>
    </row>
    <row r="34" spans="1:12" x14ac:dyDescent="0.3">
      <c r="A34">
        <v>37.299999999999997</v>
      </c>
      <c r="B34" t="s">
        <v>182</v>
      </c>
      <c r="E34">
        <v>1</v>
      </c>
      <c r="I34" t="s">
        <v>1112</v>
      </c>
      <c r="J34" t="s">
        <v>752</v>
      </c>
    </row>
    <row r="35" spans="1:12" x14ac:dyDescent="0.3">
      <c r="A35">
        <v>35.799999999999997</v>
      </c>
      <c r="B35" t="s">
        <v>6</v>
      </c>
      <c r="E35">
        <v>1</v>
      </c>
      <c r="I35" t="s">
        <v>1112</v>
      </c>
      <c r="J35" t="s">
        <v>752</v>
      </c>
    </row>
    <row r="36" spans="1:12" x14ac:dyDescent="0.3">
      <c r="A36">
        <v>34.1</v>
      </c>
      <c r="B36" t="s">
        <v>6</v>
      </c>
      <c r="E36">
        <v>1</v>
      </c>
      <c r="I36" t="s">
        <v>1112</v>
      </c>
      <c r="J36" t="s">
        <v>752</v>
      </c>
    </row>
    <row r="37" spans="1:12" x14ac:dyDescent="0.3">
      <c r="A37">
        <v>33</v>
      </c>
      <c r="B37" t="s">
        <v>182</v>
      </c>
      <c r="E37">
        <v>1</v>
      </c>
      <c r="I37" t="s">
        <v>1112</v>
      </c>
      <c r="J37" t="s">
        <v>752</v>
      </c>
    </row>
    <row r="38" spans="1:12" x14ac:dyDescent="0.3">
      <c r="A38">
        <v>32.4</v>
      </c>
      <c r="B38" t="s">
        <v>7</v>
      </c>
      <c r="E38">
        <v>1</v>
      </c>
      <c r="I38" t="s">
        <v>1112</v>
      </c>
      <c r="J38" t="s">
        <v>752</v>
      </c>
    </row>
    <row r="39" spans="1:12" x14ac:dyDescent="0.3">
      <c r="A39">
        <v>31.6</v>
      </c>
      <c r="B39" t="s">
        <v>182</v>
      </c>
      <c r="E39">
        <v>1</v>
      </c>
      <c r="I39" t="s">
        <v>1112</v>
      </c>
      <c r="J39" t="s">
        <v>752</v>
      </c>
    </row>
    <row r="40" spans="1:12" x14ac:dyDescent="0.3">
      <c r="A40">
        <v>23.5</v>
      </c>
      <c r="B40" t="s">
        <v>768</v>
      </c>
      <c r="E40">
        <v>1</v>
      </c>
      <c r="I40" t="s">
        <v>1112</v>
      </c>
      <c r="J40" t="s">
        <v>752</v>
      </c>
    </row>
    <row r="41" spans="1:12" x14ac:dyDescent="0.3">
      <c r="A41">
        <v>23.2</v>
      </c>
      <c r="B41" t="s">
        <v>768</v>
      </c>
      <c r="E41">
        <v>1</v>
      </c>
      <c r="I41" t="s">
        <v>1112</v>
      </c>
      <c r="J41" t="s">
        <v>752</v>
      </c>
      <c r="K41">
        <f>SUM(E8:E41)</f>
        <v>29</v>
      </c>
      <c r="L41" s="2" t="s">
        <v>1171</v>
      </c>
    </row>
    <row r="42" spans="1:12" x14ac:dyDescent="0.3">
      <c r="A42">
        <v>22.3</v>
      </c>
      <c r="B42" t="s">
        <v>768</v>
      </c>
      <c r="E42">
        <v>1</v>
      </c>
      <c r="I42" t="s">
        <v>1112</v>
      </c>
      <c r="J42" t="s">
        <v>752</v>
      </c>
    </row>
    <row r="43" spans="1:12" x14ac:dyDescent="0.3">
      <c r="A43">
        <v>20</v>
      </c>
      <c r="B43" t="s">
        <v>768</v>
      </c>
      <c r="E43">
        <v>1</v>
      </c>
      <c r="I43" t="s">
        <v>1112</v>
      </c>
      <c r="J43" t="s">
        <v>752</v>
      </c>
    </row>
    <row r="44" spans="1:12" x14ac:dyDescent="0.3">
      <c r="A44">
        <v>18.7</v>
      </c>
      <c r="B44" t="s">
        <v>420</v>
      </c>
      <c r="E44">
        <v>1</v>
      </c>
      <c r="I44" t="s">
        <v>1112</v>
      </c>
      <c r="J44" t="s">
        <v>752</v>
      </c>
    </row>
    <row r="45" spans="1:12" x14ac:dyDescent="0.3">
      <c r="A45">
        <v>7</v>
      </c>
      <c r="B45" t="s">
        <v>420</v>
      </c>
      <c r="E45">
        <v>1</v>
      </c>
      <c r="I45" t="s">
        <v>1112</v>
      </c>
      <c r="J45" t="s">
        <v>752</v>
      </c>
    </row>
    <row r="46" spans="1:12" x14ac:dyDescent="0.3">
      <c r="A46">
        <v>43.1</v>
      </c>
      <c r="B46" t="s">
        <v>21</v>
      </c>
      <c r="E46">
        <v>2</v>
      </c>
      <c r="I46" t="s">
        <v>941</v>
      </c>
      <c r="J46" t="s">
        <v>750</v>
      </c>
    </row>
    <row r="47" spans="1:12" x14ac:dyDescent="0.3">
      <c r="A47">
        <v>41</v>
      </c>
      <c r="B47" t="s">
        <v>21</v>
      </c>
      <c r="E47">
        <v>2</v>
      </c>
      <c r="I47" t="s">
        <v>941</v>
      </c>
      <c r="J47" t="s">
        <v>750</v>
      </c>
    </row>
    <row r="48" spans="1:12" x14ac:dyDescent="0.3">
      <c r="A48">
        <v>26</v>
      </c>
      <c r="B48" t="s">
        <v>21</v>
      </c>
      <c r="E48">
        <v>2</v>
      </c>
      <c r="I48" t="s">
        <v>941</v>
      </c>
      <c r="J48" t="s">
        <v>750</v>
      </c>
    </row>
    <row r="49" spans="1:10" x14ac:dyDescent="0.3">
      <c r="A49">
        <v>25.5</v>
      </c>
      <c r="B49" t="s">
        <v>1269</v>
      </c>
      <c r="E49">
        <v>2</v>
      </c>
      <c r="I49" t="s">
        <v>941</v>
      </c>
      <c r="J49" t="s">
        <v>750</v>
      </c>
    </row>
    <row r="50" spans="1:10" x14ac:dyDescent="0.3">
      <c r="A50">
        <v>21</v>
      </c>
      <c r="B50" t="s">
        <v>1305</v>
      </c>
      <c r="E50">
        <v>2</v>
      </c>
      <c r="I50" t="s">
        <v>941</v>
      </c>
      <c r="J50" t="s">
        <v>750</v>
      </c>
    </row>
    <row r="51" spans="1:10" x14ac:dyDescent="0.3">
      <c r="A51">
        <v>16.5</v>
      </c>
      <c r="B51" t="s">
        <v>1305</v>
      </c>
      <c r="E51">
        <v>2</v>
      </c>
      <c r="I51" t="s">
        <v>941</v>
      </c>
      <c r="J51" t="s">
        <v>750</v>
      </c>
    </row>
    <row r="52" spans="1:10" x14ac:dyDescent="0.3">
      <c r="A52">
        <v>11.1</v>
      </c>
      <c r="B52" t="s">
        <v>1306</v>
      </c>
      <c r="E52">
        <v>2</v>
      </c>
      <c r="I52" t="s">
        <v>941</v>
      </c>
      <c r="J52" t="s">
        <v>750</v>
      </c>
    </row>
    <row r="53" spans="1:10" x14ac:dyDescent="0.3">
      <c r="A53">
        <v>26.6</v>
      </c>
      <c r="B53" t="s">
        <v>167</v>
      </c>
      <c r="E53">
        <v>2</v>
      </c>
      <c r="I53" t="s">
        <v>1112</v>
      </c>
      <c r="J53" t="s">
        <v>752</v>
      </c>
    </row>
    <row r="54" spans="1:10" x14ac:dyDescent="0.3">
      <c r="A54">
        <v>48.9</v>
      </c>
      <c r="B54" t="s">
        <v>5</v>
      </c>
      <c r="E54">
        <v>2</v>
      </c>
      <c r="I54" t="s">
        <v>1112</v>
      </c>
      <c r="J54" t="s">
        <v>752</v>
      </c>
    </row>
    <row r="55" spans="1:10" x14ac:dyDescent="0.3">
      <c r="A55">
        <v>48.8</v>
      </c>
      <c r="B55" t="s">
        <v>192</v>
      </c>
      <c r="E55">
        <v>2</v>
      </c>
      <c r="I55" t="s">
        <v>1112</v>
      </c>
      <c r="J55" t="s">
        <v>752</v>
      </c>
    </row>
    <row r="56" spans="1:10" x14ac:dyDescent="0.3">
      <c r="A56">
        <v>41</v>
      </c>
      <c r="B56" t="s">
        <v>182</v>
      </c>
      <c r="E56">
        <v>2</v>
      </c>
      <c r="I56" t="s">
        <v>1112</v>
      </c>
      <c r="J56" t="s">
        <v>752</v>
      </c>
    </row>
    <row r="57" spans="1:10" x14ac:dyDescent="0.3">
      <c r="A57">
        <v>39</v>
      </c>
      <c r="B57" t="s">
        <v>6</v>
      </c>
      <c r="E57">
        <v>2</v>
      </c>
      <c r="I57" t="s">
        <v>1112</v>
      </c>
      <c r="J57" t="s">
        <v>752</v>
      </c>
    </row>
    <row r="58" spans="1:10" x14ac:dyDescent="0.3">
      <c r="A58">
        <v>37.9</v>
      </c>
      <c r="B58" t="s">
        <v>182</v>
      </c>
      <c r="E58">
        <v>2</v>
      </c>
      <c r="I58" t="s">
        <v>1112</v>
      </c>
      <c r="J58" t="s">
        <v>752</v>
      </c>
    </row>
    <row r="59" spans="1:10" x14ac:dyDescent="0.3">
      <c r="A59">
        <v>34.700000000000003</v>
      </c>
      <c r="B59" t="s">
        <v>182</v>
      </c>
      <c r="E59">
        <v>2</v>
      </c>
      <c r="I59" t="s">
        <v>1112</v>
      </c>
      <c r="J59" t="s">
        <v>752</v>
      </c>
    </row>
    <row r="60" spans="1:10" x14ac:dyDescent="0.3">
      <c r="A60">
        <v>34</v>
      </c>
      <c r="B60" t="s">
        <v>6</v>
      </c>
      <c r="E60">
        <v>2</v>
      </c>
      <c r="I60" t="s">
        <v>1112</v>
      </c>
      <c r="J60" t="s">
        <v>752</v>
      </c>
    </row>
    <row r="61" spans="1:10" x14ac:dyDescent="0.3">
      <c r="A61">
        <v>32.5</v>
      </c>
      <c r="B61" t="s">
        <v>6</v>
      </c>
      <c r="E61">
        <v>2</v>
      </c>
      <c r="I61" t="s">
        <v>1112</v>
      </c>
      <c r="J61" t="s">
        <v>752</v>
      </c>
    </row>
    <row r="62" spans="1:10" x14ac:dyDescent="0.3">
      <c r="A62">
        <v>21</v>
      </c>
      <c r="B62" t="s">
        <v>420</v>
      </c>
      <c r="E62">
        <v>2</v>
      </c>
      <c r="I62" t="s">
        <v>1112</v>
      </c>
      <c r="J62" t="s">
        <v>752</v>
      </c>
    </row>
    <row r="63" spans="1:10" x14ac:dyDescent="0.3">
      <c r="A63">
        <v>16.5</v>
      </c>
      <c r="B63" t="s">
        <v>768</v>
      </c>
      <c r="E63">
        <v>2</v>
      </c>
      <c r="I63" t="s">
        <v>1112</v>
      </c>
      <c r="J63" t="s">
        <v>752</v>
      </c>
    </row>
    <row r="64" spans="1:10" x14ac:dyDescent="0.3">
      <c r="A64">
        <v>8</v>
      </c>
      <c r="B64" t="s">
        <v>420</v>
      </c>
      <c r="E64">
        <v>2</v>
      </c>
      <c r="I64" t="s">
        <v>1112</v>
      </c>
      <c r="J64" t="s">
        <v>752</v>
      </c>
    </row>
    <row r="65" spans="1:10" x14ac:dyDescent="0.3">
      <c r="A65">
        <v>6</v>
      </c>
      <c r="B65" t="s">
        <v>1483</v>
      </c>
      <c r="E65">
        <v>2</v>
      </c>
      <c r="I65" t="s">
        <v>1112</v>
      </c>
      <c r="J65" t="s">
        <v>752</v>
      </c>
    </row>
    <row r="66" spans="1:10" x14ac:dyDescent="0.3">
      <c r="A66">
        <v>5</v>
      </c>
      <c r="B66" t="s">
        <v>1483</v>
      </c>
      <c r="E66">
        <v>2</v>
      </c>
      <c r="I66" t="s">
        <v>1112</v>
      </c>
      <c r="J66" t="s">
        <v>752</v>
      </c>
    </row>
    <row r="67" spans="1:10" x14ac:dyDescent="0.3">
      <c r="A67">
        <v>43.9</v>
      </c>
      <c r="B67" t="s">
        <v>21</v>
      </c>
      <c r="E67">
        <v>3</v>
      </c>
      <c r="I67" t="s">
        <v>941</v>
      </c>
      <c r="J67" t="s">
        <v>750</v>
      </c>
    </row>
    <row r="68" spans="1:10" x14ac:dyDescent="0.3">
      <c r="A68">
        <v>20</v>
      </c>
      <c r="B68" t="s">
        <v>948</v>
      </c>
      <c r="E68">
        <v>3</v>
      </c>
      <c r="I68" t="s">
        <v>941</v>
      </c>
      <c r="J68" t="s">
        <v>750</v>
      </c>
    </row>
    <row r="69" spans="1:10" x14ac:dyDescent="0.3">
      <c r="A69">
        <v>9.9</v>
      </c>
      <c r="B69" t="s">
        <v>1306</v>
      </c>
      <c r="E69">
        <v>3</v>
      </c>
      <c r="I69" t="s">
        <v>941</v>
      </c>
      <c r="J69" t="s">
        <v>750</v>
      </c>
    </row>
    <row r="70" spans="1:10" x14ac:dyDescent="0.3">
      <c r="A70">
        <v>33.200000000000003</v>
      </c>
      <c r="B70" t="s">
        <v>193</v>
      </c>
      <c r="E70">
        <v>3</v>
      </c>
      <c r="I70" t="s">
        <v>1112</v>
      </c>
      <c r="J70" t="s">
        <v>752</v>
      </c>
    </row>
    <row r="71" spans="1:10" x14ac:dyDescent="0.3">
      <c r="A71">
        <v>40</v>
      </c>
      <c r="B71" t="s">
        <v>6</v>
      </c>
      <c r="E71">
        <v>3</v>
      </c>
      <c r="I71" t="s">
        <v>1112</v>
      </c>
      <c r="J71" t="s">
        <v>752</v>
      </c>
    </row>
    <row r="72" spans="1:10" x14ac:dyDescent="0.3">
      <c r="A72">
        <v>40</v>
      </c>
      <c r="B72" t="s">
        <v>893</v>
      </c>
      <c r="E72">
        <v>3</v>
      </c>
      <c r="I72" t="s">
        <v>1112</v>
      </c>
      <c r="J72" t="s">
        <v>752</v>
      </c>
    </row>
    <row r="73" spans="1:10" x14ac:dyDescent="0.3">
      <c r="A73">
        <v>38.4</v>
      </c>
      <c r="B73" t="s">
        <v>182</v>
      </c>
      <c r="E73">
        <v>3</v>
      </c>
      <c r="I73" t="s">
        <v>1112</v>
      </c>
      <c r="J73" t="s">
        <v>752</v>
      </c>
    </row>
    <row r="74" spans="1:10" x14ac:dyDescent="0.3">
      <c r="A74">
        <v>35.200000000000003</v>
      </c>
      <c r="B74" t="s">
        <v>6</v>
      </c>
      <c r="E74">
        <v>3</v>
      </c>
      <c r="I74" t="s">
        <v>1112</v>
      </c>
      <c r="J74" t="s">
        <v>752</v>
      </c>
    </row>
    <row r="75" spans="1:10" x14ac:dyDescent="0.3">
      <c r="A75">
        <v>27</v>
      </c>
      <c r="B75" t="s">
        <v>551</v>
      </c>
      <c r="E75">
        <v>3</v>
      </c>
      <c r="I75" t="s">
        <v>1112</v>
      </c>
      <c r="J75" t="s">
        <v>752</v>
      </c>
    </row>
    <row r="76" spans="1:10" x14ac:dyDescent="0.3">
      <c r="A76">
        <v>5</v>
      </c>
      <c r="B76" t="s">
        <v>1484</v>
      </c>
      <c r="E76">
        <v>3</v>
      </c>
      <c r="I76" t="s">
        <v>1112</v>
      </c>
      <c r="J76" t="s">
        <v>752</v>
      </c>
    </row>
    <row r="77" spans="1:10" x14ac:dyDescent="0.3">
      <c r="A77">
        <v>41</v>
      </c>
      <c r="B77" t="s">
        <v>21</v>
      </c>
      <c r="E77">
        <v>4</v>
      </c>
      <c r="I77" t="s">
        <v>941</v>
      </c>
      <c r="J77" t="s">
        <v>750</v>
      </c>
    </row>
    <row r="78" spans="1:10" x14ac:dyDescent="0.3">
      <c r="A78">
        <v>10</v>
      </c>
      <c r="B78" t="s">
        <v>1306</v>
      </c>
      <c r="E78">
        <v>4</v>
      </c>
      <c r="I78" t="s">
        <v>941</v>
      </c>
      <c r="J78" t="s">
        <v>750</v>
      </c>
    </row>
    <row r="79" spans="1:10" x14ac:dyDescent="0.3">
      <c r="A79">
        <v>9</v>
      </c>
      <c r="B79" t="s">
        <v>1306</v>
      </c>
      <c r="E79">
        <v>4</v>
      </c>
      <c r="I79" t="s">
        <v>941</v>
      </c>
      <c r="J79" t="s">
        <v>750</v>
      </c>
    </row>
    <row r="80" spans="1:10" x14ac:dyDescent="0.3">
      <c r="A80">
        <v>7</v>
      </c>
      <c r="B80" t="s">
        <v>1666</v>
      </c>
      <c r="E80">
        <v>4</v>
      </c>
      <c r="I80" t="s">
        <v>941</v>
      </c>
      <c r="J80" t="s">
        <v>750</v>
      </c>
    </row>
    <row r="81" spans="1:12" x14ac:dyDescent="0.3">
      <c r="A81">
        <v>6</v>
      </c>
      <c r="B81" t="s">
        <v>1667</v>
      </c>
      <c r="E81">
        <v>4</v>
      </c>
      <c r="I81" t="s">
        <v>941</v>
      </c>
      <c r="J81" t="s">
        <v>750</v>
      </c>
    </row>
    <row r="82" spans="1:12" x14ac:dyDescent="0.3">
      <c r="A82">
        <v>42.4</v>
      </c>
      <c r="B82" t="s">
        <v>6</v>
      </c>
      <c r="E82">
        <v>4</v>
      </c>
      <c r="I82" t="s">
        <v>1112</v>
      </c>
      <c r="J82" t="s">
        <v>752</v>
      </c>
    </row>
    <row r="83" spans="1:12" x14ac:dyDescent="0.3">
      <c r="A83">
        <v>42</v>
      </c>
      <c r="B83" t="s">
        <v>182</v>
      </c>
      <c r="E83">
        <v>4</v>
      </c>
      <c r="I83" t="s">
        <v>1112</v>
      </c>
      <c r="J83" t="s">
        <v>752</v>
      </c>
    </row>
    <row r="84" spans="1:12" x14ac:dyDescent="0.3">
      <c r="A84">
        <v>41</v>
      </c>
      <c r="B84" t="s">
        <v>182</v>
      </c>
      <c r="E84">
        <v>4</v>
      </c>
      <c r="I84" t="s">
        <v>1112</v>
      </c>
      <c r="J84" t="s">
        <v>752</v>
      </c>
    </row>
    <row r="85" spans="1:12" x14ac:dyDescent="0.3">
      <c r="A85">
        <v>37</v>
      </c>
      <c r="B85" t="s">
        <v>6</v>
      </c>
      <c r="E85">
        <v>4</v>
      </c>
      <c r="I85" t="s">
        <v>1112</v>
      </c>
      <c r="J85" t="s">
        <v>752</v>
      </c>
    </row>
    <row r="86" spans="1:12" x14ac:dyDescent="0.3">
      <c r="A86">
        <v>27</v>
      </c>
      <c r="B86" t="s">
        <v>893</v>
      </c>
      <c r="E86">
        <v>4</v>
      </c>
      <c r="I86" t="s">
        <v>1112</v>
      </c>
      <c r="J86" t="s">
        <v>752</v>
      </c>
    </row>
    <row r="87" spans="1:12" x14ac:dyDescent="0.3">
      <c r="A87">
        <v>26</v>
      </c>
      <c r="B87" t="s">
        <v>182</v>
      </c>
      <c r="E87">
        <v>4</v>
      </c>
      <c r="I87" t="s">
        <v>1112</v>
      </c>
      <c r="J87" t="s">
        <v>752</v>
      </c>
    </row>
    <row r="88" spans="1:12" x14ac:dyDescent="0.3">
      <c r="A88">
        <v>4</v>
      </c>
      <c r="B88" t="s">
        <v>768</v>
      </c>
      <c r="E88">
        <v>4</v>
      </c>
      <c r="I88" t="s">
        <v>1112</v>
      </c>
      <c r="J88" t="s">
        <v>752</v>
      </c>
    </row>
    <row r="89" spans="1:12" x14ac:dyDescent="0.3">
      <c r="A89">
        <v>4</v>
      </c>
      <c r="B89" t="s">
        <v>420</v>
      </c>
      <c r="E89">
        <v>4</v>
      </c>
      <c r="I89" t="s">
        <v>1112</v>
      </c>
      <c r="J89" t="s">
        <v>752</v>
      </c>
    </row>
    <row r="90" spans="1:12" x14ac:dyDescent="0.3">
      <c r="A90">
        <v>3</v>
      </c>
      <c r="B90" t="s">
        <v>768</v>
      </c>
      <c r="E90">
        <v>4</v>
      </c>
      <c r="I90" t="s">
        <v>1112</v>
      </c>
      <c r="J90" t="s">
        <v>752</v>
      </c>
    </row>
    <row r="91" spans="1:12" x14ac:dyDescent="0.3">
      <c r="A91">
        <v>3</v>
      </c>
      <c r="B91" t="s">
        <v>420</v>
      </c>
      <c r="E91">
        <v>4</v>
      </c>
      <c r="I91" t="s">
        <v>1112</v>
      </c>
      <c r="J91" t="s">
        <v>752</v>
      </c>
    </row>
    <row r="92" spans="1:12" x14ac:dyDescent="0.3">
      <c r="A92">
        <v>2</v>
      </c>
      <c r="B92" t="s">
        <v>768</v>
      </c>
      <c r="E92">
        <v>4</v>
      </c>
      <c r="I92" t="s">
        <v>1112</v>
      </c>
      <c r="J92" t="s">
        <v>752</v>
      </c>
      <c r="K92">
        <f>SUM(E88:E92)</f>
        <v>20</v>
      </c>
      <c r="L92" s="2" t="s">
        <v>994</v>
      </c>
    </row>
    <row r="93" spans="1:12" x14ac:dyDescent="0.3">
      <c r="A93">
        <v>42</v>
      </c>
      <c r="B93" t="s">
        <v>21</v>
      </c>
      <c r="E93">
        <v>5</v>
      </c>
      <c r="I93" t="s">
        <v>941</v>
      </c>
      <c r="J93" t="s">
        <v>750</v>
      </c>
    </row>
    <row r="94" spans="1:12" x14ac:dyDescent="0.3">
      <c r="A94">
        <v>8</v>
      </c>
      <c r="B94" t="s">
        <v>1306</v>
      </c>
      <c r="E94">
        <v>5</v>
      </c>
      <c r="I94" t="s">
        <v>941</v>
      </c>
      <c r="J94" t="s">
        <v>750</v>
      </c>
    </row>
    <row r="95" spans="1:12" x14ac:dyDescent="0.3">
      <c r="A95">
        <v>7</v>
      </c>
      <c r="B95" t="s">
        <v>1305</v>
      </c>
      <c r="E95">
        <v>5</v>
      </c>
      <c r="I95" t="s">
        <v>941</v>
      </c>
      <c r="J95" t="s">
        <v>750</v>
      </c>
    </row>
    <row r="96" spans="1:12" x14ac:dyDescent="0.3">
      <c r="A96">
        <v>36</v>
      </c>
      <c r="B96" t="s">
        <v>6</v>
      </c>
      <c r="E96">
        <v>5</v>
      </c>
      <c r="I96" t="s">
        <v>1112</v>
      </c>
      <c r="J96" t="s">
        <v>752</v>
      </c>
    </row>
    <row r="97" spans="1:10" x14ac:dyDescent="0.3">
      <c r="A97">
        <v>28</v>
      </c>
      <c r="B97" t="s">
        <v>182</v>
      </c>
      <c r="E97">
        <v>5</v>
      </c>
      <c r="I97" t="s">
        <v>1112</v>
      </c>
      <c r="J97" t="s">
        <v>752</v>
      </c>
    </row>
    <row r="98" spans="1:10" x14ac:dyDescent="0.3">
      <c r="A98">
        <v>26</v>
      </c>
      <c r="B98" t="s">
        <v>420</v>
      </c>
      <c r="E98">
        <v>5</v>
      </c>
      <c r="I98" t="s">
        <v>1112</v>
      </c>
      <c r="J98" t="s">
        <v>752</v>
      </c>
    </row>
    <row r="99" spans="1:10" x14ac:dyDescent="0.3">
      <c r="A99">
        <v>25</v>
      </c>
      <c r="B99" t="s">
        <v>765</v>
      </c>
      <c r="E99">
        <v>5</v>
      </c>
      <c r="I99" t="s">
        <v>1112</v>
      </c>
      <c r="J99" t="s">
        <v>752</v>
      </c>
    </row>
    <row r="100" spans="1:10" x14ac:dyDescent="0.3">
      <c r="A100">
        <v>25</v>
      </c>
      <c r="B100" t="s">
        <v>420</v>
      </c>
      <c r="E100">
        <v>5</v>
      </c>
      <c r="I100" t="s">
        <v>1112</v>
      </c>
      <c r="J100" t="s">
        <v>752</v>
      </c>
    </row>
    <row r="101" spans="1:10" x14ac:dyDescent="0.3">
      <c r="A101">
        <v>24</v>
      </c>
      <c r="B101" t="s">
        <v>1130</v>
      </c>
      <c r="E101">
        <v>5</v>
      </c>
      <c r="I101" t="s">
        <v>1112</v>
      </c>
      <c r="J101" t="s">
        <v>752</v>
      </c>
    </row>
    <row r="102" spans="1:10" x14ac:dyDescent="0.3">
      <c r="A102">
        <v>8</v>
      </c>
      <c r="B102" t="s">
        <v>1306</v>
      </c>
      <c r="E102">
        <v>6</v>
      </c>
      <c r="I102" t="s">
        <v>941</v>
      </c>
      <c r="J102" t="s">
        <v>750</v>
      </c>
    </row>
    <row r="103" spans="1:10" x14ac:dyDescent="0.3">
      <c r="A103">
        <v>9</v>
      </c>
      <c r="B103" t="s">
        <v>1306</v>
      </c>
      <c r="E103">
        <v>7</v>
      </c>
      <c r="I103" t="s">
        <v>941</v>
      </c>
      <c r="J103" t="s">
        <v>750</v>
      </c>
    </row>
    <row r="104" spans="1:10" x14ac:dyDescent="0.3">
      <c r="A104">
        <v>48.3</v>
      </c>
      <c r="B104" t="s">
        <v>193</v>
      </c>
      <c r="E104">
        <v>7</v>
      </c>
      <c r="I104" t="s">
        <v>1112</v>
      </c>
      <c r="J104" t="s">
        <v>752</v>
      </c>
    </row>
    <row r="105" spans="1:10" x14ac:dyDescent="0.3">
      <c r="A105">
        <v>33.200000000000003</v>
      </c>
      <c r="B105" t="s">
        <v>21</v>
      </c>
      <c r="C105">
        <v>1</v>
      </c>
      <c r="I105" t="s">
        <v>941</v>
      </c>
      <c r="J105" t="s">
        <v>750</v>
      </c>
    </row>
    <row r="106" spans="1:10" x14ac:dyDescent="0.3">
      <c r="A106">
        <v>32.799999999999997</v>
      </c>
      <c r="B106" t="s">
        <v>21</v>
      </c>
      <c r="C106">
        <v>0.45</v>
      </c>
      <c r="I106" t="s">
        <v>941</v>
      </c>
      <c r="J106" t="s">
        <v>750</v>
      </c>
    </row>
    <row r="107" spans="1:10" x14ac:dyDescent="0.3">
      <c r="A107">
        <v>32.4</v>
      </c>
      <c r="B107" t="s">
        <v>1327</v>
      </c>
      <c r="C107">
        <v>0.9</v>
      </c>
      <c r="I107" t="s">
        <v>941</v>
      </c>
      <c r="J107" t="s">
        <v>750</v>
      </c>
    </row>
    <row r="108" spans="1:10" x14ac:dyDescent="0.3">
      <c r="A108">
        <v>31.8</v>
      </c>
      <c r="B108" t="s">
        <v>1269</v>
      </c>
      <c r="C108">
        <v>0.9</v>
      </c>
      <c r="I108" t="s">
        <v>941</v>
      </c>
      <c r="J108" t="s">
        <v>750</v>
      </c>
    </row>
    <row r="109" spans="1:10" x14ac:dyDescent="0.3">
      <c r="A109">
        <v>26.7</v>
      </c>
      <c r="B109" t="s">
        <v>21</v>
      </c>
      <c r="C109">
        <v>0.35</v>
      </c>
      <c r="I109" t="s">
        <v>941</v>
      </c>
      <c r="J109" t="s">
        <v>750</v>
      </c>
    </row>
    <row r="110" spans="1:10" x14ac:dyDescent="0.3">
      <c r="A110">
        <v>25.8</v>
      </c>
      <c r="B110" t="s">
        <v>21</v>
      </c>
      <c r="C110">
        <v>0.2</v>
      </c>
      <c r="I110" t="s">
        <v>941</v>
      </c>
      <c r="J110" t="s">
        <v>750</v>
      </c>
    </row>
    <row r="111" spans="1:10" x14ac:dyDescent="0.3">
      <c r="A111">
        <v>9.9</v>
      </c>
      <c r="B111" t="s">
        <v>1305</v>
      </c>
      <c r="C111">
        <v>0.4</v>
      </c>
      <c r="I111" t="s">
        <v>941</v>
      </c>
      <c r="J111" t="s">
        <v>750</v>
      </c>
    </row>
    <row r="112" spans="1:10" x14ac:dyDescent="0.3">
      <c r="A112">
        <v>6.5</v>
      </c>
      <c r="B112" t="s">
        <v>1305</v>
      </c>
      <c r="C112">
        <v>6.2</v>
      </c>
      <c r="D112">
        <v>47</v>
      </c>
      <c r="I112" t="s">
        <v>941</v>
      </c>
      <c r="J112" t="s">
        <v>750</v>
      </c>
    </row>
    <row r="113" spans="1:10" x14ac:dyDescent="0.3">
      <c r="A113">
        <v>49.8</v>
      </c>
      <c r="B113" t="s">
        <v>4</v>
      </c>
      <c r="C113">
        <v>2.2999999999999998</v>
      </c>
      <c r="D113">
        <v>132</v>
      </c>
      <c r="I113" t="s">
        <v>941</v>
      </c>
      <c r="J113" t="s">
        <v>750</v>
      </c>
    </row>
    <row r="114" spans="1:10" x14ac:dyDescent="0.3">
      <c r="A114">
        <v>47.7</v>
      </c>
      <c r="B114" t="s">
        <v>181</v>
      </c>
      <c r="C114">
        <v>3.2</v>
      </c>
      <c r="D114">
        <v>188</v>
      </c>
      <c r="I114" t="s">
        <v>941</v>
      </c>
      <c r="J114" t="s">
        <v>750</v>
      </c>
    </row>
    <row r="115" spans="1:10" x14ac:dyDescent="0.3">
      <c r="A115">
        <v>48.3</v>
      </c>
      <c r="B115" t="s">
        <v>921</v>
      </c>
      <c r="C115">
        <v>0.65</v>
      </c>
      <c r="I115" t="s">
        <v>1112</v>
      </c>
      <c r="J115" t="s">
        <v>750</v>
      </c>
    </row>
    <row r="116" spans="1:10" x14ac:dyDescent="0.3">
      <c r="A116">
        <v>47.8</v>
      </c>
      <c r="B116" t="s">
        <v>51</v>
      </c>
      <c r="C116">
        <v>1.2</v>
      </c>
      <c r="I116" t="s">
        <v>1112</v>
      </c>
      <c r="J116" t="s">
        <v>750</v>
      </c>
    </row>
    <row r="117" spans="1:10" x14ac:dyDescent="0.3">
      <c r="A117">
        <v>47.4</v>
      </c>
      <c r="B117" t="s">
        <v>921</v>
      </c>
      <c r="C117">
        <v>0.4</v>
      </c>
      <c r="I117" t="s">
        <v>1112</v>
      </c>
      <c r="J117" t="s">
        <v>750</v>
      </c>
    </row>
    <row r="118" spans="1:10" x14ac:dyDescent="0.3">
      <c r="A118">
        <v>46.8</v>
      </c>
      <c r="B118" t="s">
        <v>1002</v>
      </c>
      <c r="C118">
        <v>0.5</v>
      </c>
      <c r="I118" t="s">
        <v>1112</v>
      </c>
      <c r="J118" t="s">
        <v>750</v>
      </c>
    </row>
    <row r="119" spans="1:10" x14ac:dyDescent="0.3">
      <c r="A119">
        <v>46.3</v>
      </c>
      <c r="B119" t="s">
        <v>921</v>
      </c>
      <c r="C119">
        <v>0.5</v>
      </c>
      <c r="I119" t="s">
        <v>1112</v>
      </c>
      <c r="J119" t="s">
        <v>750</v>
      </c>
    </row>
    <row r="120" spans="1:10" x14ac:dyDescent="0.3">
      <c r="A120">
        <v>45.4</v>
      </c>
      <c r="B120" t="s">
        <v>369</v>
      </c>
      <c r="C120">
        <v>1.1000000000000001</v>
      </c>
      <c r="I120" t="s">
        <v>1112</v>
      </c>
      <c r="J120" t="s">
        <v>750</v>
      </c>
    </row>
    <row r="121" spans="1:10" x14ac:dyDescent="0.3">
      <c r="A121">
        <v>44.9</v>
      </c>
      <c r="B121" t="s">
        <v>921</v>
      </c>
      <c r="C121">
        <v>1.65</v>
      </c>
      <c r="D121">
        <v>10</v>
      </c>
      <c r="I121" t="s">
        <v>1112</v>
      </c>
      <c r="J121" t="s">
        <v>750</v>
      </c>
    </row>
    <row r="122" spans="1:10" x14ac:dyDescent="0.3">
      <c r="A122">
        <v>42.1</v>
      </c>
      <c r="B122" t="s">
        <v>1002</v>
      </c>
      <c r="C122">
        <v>0.4</v>
      </c>
      <c r="I122" t="s">
        <v>1112</v>
      </c>
      <c r="J122" t="s">
        <v>750</v>
      </c>
    </row>
    <row r="123" spans="1:10" x14ac:dyDescent="0.3">
      <c r="A123">
        <v>40.799999999999997</v>
      </c>
      <c r="B123" t="s">
        <v>921</v>
      </c>
      <c r="C123">
        <v>0.4</v>
      </c>
      <c r="I123" t="s">
        <v>1112</v>
      </c>
      <c r="J123" t="s">
        <v>750</v>
      </c>
    </row>
    <row r="124" spans="1:10" x14ac:dyDescent="0.3">
      <c r="A124">
        <v>40.1</v>
      </c>
      <c r="B124" t="s">
        <v>921</v>
      </c>
      <c r="C124">
        <v>0.45</v>
      </c>
      <c r="I124" t="s">
        <v>1112</v>
      </c>
      <c r="J124" t="s">
        <v>750</v>
      </c>
    </row>
    <row r="125" spans="1:10" x14ac:dyDescent="0.3">
      <c r="A125">
        <v>37.700000000000003</v>
      </c>
      <c r="B125" t="s">
        <v>1002</v>
      </c>
      <c r="C125">
        <v>0.5</v>
      </c>
      <c r="I125" t="s">
        <v>1112</v>
      </c>
      <c r="J125" t="s">
        <v>750</v>
      </c>
    </row>
    <row r="126" spans="1:10" x14ac:dyDescent="0.3">
      <c r="A126">
        <v>33.9</v>
      </c>
      <c r="B126" t="s">
        <v>1002</v>
      </c>
      <c r="C126">
        <v>1.7</v>
      </c>
      <c r="D126">
        <v>9</v>
      </c>
      <c r="I126" t="s">
        <v>1112</v>
      </c>
      <c r="J126" t="s">
        <v>750</v>
      </c>
    </row>
    <row r="127" spans="1:10" x14ac:dyDescent="0.3">
      <c r="A127">
        <v>32.700000000000003</v>
      </c>
      <c r="B127" t="s">
        <v>921</v>
      </c>
      <c r="C127">
        <v>0.55000000000000004</v>
      </c>
      <c r="I127" t="s">
        <v>1112</v>
      </c>
      <c r="J127" t="s">
        <v>750</v>
      </c>
    </row>
    <row r="128" spans="1:10" x14ac:dyDescent="0.3">
      <c r="A128">
        <v>32.5</v>
      </c>
      <c r="B128" t="s">
        <v>1002</v>
      </c>
      <c r="C128">
        <v>2.1</v>
      </c>
      <c r="D128">
        <v>14</v>
      </c>
      <c r="I128" t="s">
        <v>1112</v>
      </c>
      <c r="J128" t="s">
        <v>750</v>
      </c>
    </row>
    <row r="129" spans="1:10" x14ac:dyDescent="0.3">
      <c r="A129">
        <v>30</v>
      </c>
      <c r="B129" t="s">
        <v>51</v>
      </c>
      <c r="C129">
        <v>1.5</v>
      </c>
      <c r="D129">
        <v>3</v>
      </c>
      <c r="I129" t="s">
        <v>1112</v>
      </c>
      <c r="J129" t="s">
        <v>750</v>
      </c>
    </row>
    <row r="130" spans="1:10" x14ac:dyDescent="0.3">
      <c r="A130">
        <v>29</v>
      </c>
      <c r="B130" t="s">
        <v>1002</v>
      </c>
      <c r="C130">
        <v>2.5</v>
      </c>
      <c r="D130">
        <v>9</v>
      </c>
      <c r="I130" t="s">
        <v>1112</v>
      </c>
      <c r="J130" t="s">
        <v>750</v>
      </c>
    </row>
    <row r="131" spans="1:10" x14ac:dyDescent="0.3">
      <c r="A131">
        <v>28.4</v>
      </c>
      <c r="B131" t="s">
        <v>1002</v>
      </c>
      <c r="C131">
        <v>0.4</v>
      </c>
      <c r="I131" t="s">
        <v>1112</v>
      </c>
      <c r="J131" t="s">
        <v>750</v>
      </c>
    </row>
    <row r="132" spans="1:10" x14ac:dyDescent="0.3">
      <c r="A132">
        <v>26.9</v>
      </c>
      <c r="B132" t="s">
        <v>921</v>
      </c>
      <c r="C132">
        <v>1.2</v>
      </c>
      <c r="I132" t="s">
        <v>1112</v>
      </c>
      <c r="J132" t="s">
        <v>750</v>
      </c>
    </row>
    <row r="133" spans="1:10" x14ac:dyDescent="0.3">
      <c r="A133">
        <v>25.8</v>
      </c>
      <c r="B133" t="s">
        <v>369</v>
      </c>
      <c r="C133">
        <v>0.3</v>
      </c>
      <c r="I133" t="s">
        <v>1112</v>
      </c>
      <c r="J133" t="s">
        <v>750</v>
      </c>
    </row>
    <row r="134" spans="1:10" x14ac:dyDescent="0.3">
      <c r="A134">
        <v>24.6</v>
      </c>
      <c r="B134" t="s">
        <v>588</v>
      </c>
      <c r="C134">
        <v>1.1000000000000001</v>
      </c>
      <c r="I134" t="s">
        <v>1112</v>
      </c>
      <c r="J134" t="s">
        <v>750</v>
      </c>
    </row>
    <row r="135" spans="1:10" x14ac:dyDescent="0.3">
      <c r="A135">
        <v>23.9</v>
      </c>
      <c r="B135" t="s">
        <v>588</v>
      </c>
      <c r="C135">
        <v>2.4</v>
      </c>
      <c r="D135">
        <v>15</v>
      </c>
      <c r="I135" t="s">
        <v>1112</v>
      </c>
      <c r="J135" t="s">
        <v>750</v>
      </c>
    </row>
    <row r="136" spans="1:10" x14ac:dyDescent="0.3">
      <c r="A136">
        <v>23.7</v>
      </c>
      <c r="B136" t="s">
        <v>593</v>
      </c>
      <c r="C136">
        <v>1.1000000000000001</v>
      </c>
      <c r="I136" t="s">
        <v>1112</v>
      </c>
      <c r="J136" t="s">
        <v>750</v>
      </c>
    </row>
    <row r="137" spans="1:10" x14ac:dyDescent="0.3">
      <c r="A137">
        <v>22.4</v>
      </c>
      <c r="B137" t="s">
        <v>588</v>
      </c>
      <c r="C137">
        <v>4.8</v>
      </c>
      <c r="D137">
        <v>35</v>
      </c>
      <c r="I137" t="s">
        <v>1112</v>
      </c>
      <c r="J137" t="s">
        <v>750</v>
      </c>
    </row>
    <row r="138" spans="1:10" x14ac:dyDescent="0.3">
      <c r="A138">
        <v>22</v>
      </c>
      <c r="B138" t="s">
        <v>588</v>
      </c>
      <c r="C138">
        <v>0.3</v>
      </c>
      <c r="I138" t="s">
        <v>1112</v>
      </c>
      <c r="J138" t="s">
        <v>750</v>
      </c>
    </row>
    <row r="139" spans="1:10" x14ac:dyDescent="0.3">
      <c r="A139">
        <v>21.3</v>
      </c>
      <c r="B139" t="s">
        <v>588</v>
      </c>
      <c r="C139">
        <v>4.4000000000000004</v>
      </c>
      <c r="D139">
        <v>34</v>
      </c>
      <c r="I139" t="s">
        <v>1112</v>
      </c>
      <c r="J139" t="s">
        <v>750</v>
      </c>
    </row>
    <row r="140" spans="1:10" x14ac:dyDescent="0.3">
      <c r="A140">
        <v>19.7</v>
      </c>
      <c r="B140" t="s">
        <v>949</v>
      </c>
      <c r="C140">
        <v>2.1</v>
      </c>
      <c r="D140">
        <v>10</v>
      </c>
      <c r="I140" t="s">
        <v>1112</v>
      </c>
      <c r="J140" t="s">
        <v>750</v>
      </c>
    </row>
    <row r="141" spans="1:10" x14ac:dyDescent="0.3">
      <c r="A141">
        <v>19.399999999999999</v>
      </c>
      <c r="B141" t="s">
        <v>588</v>
      </c>
      <c r="C141">
        <v>2.1</v>
      </c>
      <c r="D141">
        <v>10</v>
      </c>
      <c r="I141" t="s">
        <v>1112</v>
      </c>
      <c r="J141" t="s">
        <v>750</v>
      </c>
    </row>
    <row r="142" spans="1:10" x14ac:dyDescent="0.3">
      <c r="A142">
        <v>19</v>
      </c>
      <c r="B142" t="s">
        <v>593</v>
      </c>
      <c r="C142">
        <v>2.7</v>
      </c>
      <c r="D142">
        <v>16</v>
      </c>
      <c r="I142" t="s">
        <v>1112</v>
      </c>
      <c r="J142" t="s">
        <v>750</v>
      </c>
    </row>
    <row r="143" spans="1:10" x14ac:dyDescent="0.3">
      <c r="A143">
        <v>13.1</v>
      </c>
      <c r="B143" t="s">
        <v>593</v>
      </c>
      <c r="C143">
        <v>1.7</v>
      </c>
      <c r="D143">
        <v>13</v>
      </c>
      <c r="I143" t="s">
        <v>1112</v>
      </c>
      <c r="J143" t="s">
        <v>750</v>
      </c>
    </row>
    <row r="144" spans="1:10" x14ac:dyDescent="0.3">
      <c r="A144">
        <v>12</v>
      </c>
      <c r="B144" t="s">
        <v>588</v>
      </c>
      <c r="C144">
        <v>3.8</v>
      </c>
      <c r="D144">
        <v>32</v>
      </c>
      <c r="I144" t="s">
        <v>1112</v>
      </c>
      <c r="J144" t="s">
        <v>750</v>
      </c>
    </row>
    <row r="145" spans="1:10" x14ac:dyDescent="0.3">
      <c r="A145">
        <v>11.5</v>
      </c>
      <c r="B145" t="s">
        <v>588</v>
      </c>
      <c r="C145">
        <v>0.4</v>
      </c>
      <c r="I145" t="s">
        <v>1112</v>
      </c>
      <c r="J145" t="s">
        <v>750</v>
      </c>
    </row>
    <row r="146" spans="1:10" x14ac:dyDescent="0.3">
      <c r="A146">
        <v>10.3</v>
      </c>
      <c r="B146" t="s">
        <v>588</v>
      </c>
      <c r="C146">
        <v>2.1</v>
      </c>
      <c r="D146">
        <v>15</v>
      </c>
      <c r="I146" t="s">
        <v>1112</v>
      </c>
      <c r="J146" t="s">
        <v>750</v>
      </c>
    </row>
    <row r="147" spans="1:10" x14ac:dyDescent="0.3">
      <c r="A147">
        <v>6</v>
      </c>
      <c r="B147" t="s">
        <v>593</v>
      </c>
      <c r="C147">
        <v>0.5</v>
      </c>
      <c r="I147" t="s">
        <v>1112</v>
      </c>
      <c r="J147" t="s">
        <v>750</v>
      </c>
    </row>
    <row r="148" spans="1:10" x14ac:dyDescent="0.3">
      <c r="A148">
        <v>5.6</v>
      </c>
      <c r="B148" t="s">
        <v>588</v>
      </c>
      <c r="C148">
        <v>0.6</v>
      </c>
      <c r="I148" t="s">
        <v>1112</v>
      </c>
      <c r="J148" t="s">
        <v>750</v>
      </c>
    </row>
    <row r="149" spans="1:10" x14ac:dyDescent="0.3">
      <c r="A149">
        <v>1.3</v>
      </c>
      <c r="B149" t="s">
        <v>593</v>
      </c>
      <c r="C149">
        <v>0.4</v>
      </c>
      <c r="I149" t="s">
        <v>1112</v>
      </c>
      <c r="J149" t="s">
        <v>750</v>
      </c>
    </row>
    <row r="150" spans="1:10" x14ac:dyDescent="0.3">
      <c r="A150">
        <v>29</v>
      </c>
      <c r="B150" t="s">
        <v>200</v>
      </c>
      <c r="C150">
        <v>4.0999999999999996</v>
      </c>
      <c r="D150" t="s">
        <v>201</v>
      </c>
      <c r="I150" t="s">
        <v>1099</v>
      </c>
      <c r="J150" t="s">
        <v>750</v>
      </c>
    </row>
    <row r="151" spans="1:10" x14ac:dyDescent="0.3">
      <c r="A151">
        <v>40.5</v>
      </c>
      <c r="B151" t="s">
        <v>917</v>
      </c>
      <c r="C151">
        <v>3.1</v>
      </c>
      <c r="D151" t="s">
        <v>892</v>
      </c>
      <c r="I151" t="s">
        <v>941</v>
      </c>
      <c r="J151" t="s">
        <v>1300</v>
      </c>
    </row>
    <row r="152" spans="1:10" x14ac:dyDescent="0.3">
      <c r="A152">
        <v>36.799999999999997</v>
      </c>
      <c r="B152" t="s">
        <v>918</v>
      </c>
      <c r="C152">
        <v>2.1</v>
      </c>
      <c r="D152" t="s">
        <v>901</v>
      </c>
      <c r="I152" t="s">
        <v>941</v>
      </c>
      <c r="J152" t="s">
        <v>1300</v>
      </c>
    </row>
    <row r="153" spans="1:10" x14ac:dyDescent="0.3">
      <c r="A153">
        <v>11</v>
      </c>
      <c r="B153" t="s">
        <v>1307</v>
      </c>
      <c r="C153">
        <v>3</v>
      </c>
      <c r="D153" t="s">
        <v>1663</v>
      </c>
      <c r="I153" t="s">
        <v>941</v>
      </c>
      <c r="J153" t="s">
        <v>1300</v>
      </c>
    </row>
    <row r="154" spans="1:10" x14ac:dyDescent="0.3">
      <c r="A154">
        <v>6.5</v>
      </c>
      <c r="B154" t="s">
        <v>1482</v>
      </c>
      <c r="C154">
        <v>4</v>
      </c>
      <c r="D154">
        <v>48</v>
      </c>
      <c r="I154" t="s">
        <v>941</v>
      </c>
      <c r="J154" t="s">
        <v>1300</v>
      </c>
    </row>
    <row r="155" spans="1:10" x14ac:dyDescent="0.3">
      <c r="A155">
        <v>43.7</v>
      </c>
      <c r="B155" t="s">
        <v>533</v>
      </c>
      <c r="C155">
        <v>9.5</v>
      </c>
      <c r="D155">
        <v>205</v>
      </c>
      <c r="I155" t="s">
        <v>1112</v>
      </c>
      <c r="J155" t="s">
        <v>752</v>
      </c>
    </row>
    <row r="156" spans="1:10" x14ac:dyDescent="0.3">
      <c r="A156">
        <v>40.700000000000003</v>
      </c>
      <c r="B156" t="s">
        <v>6</v>
      </c>
      <c r="C156">
        <v>7.1</v>
      </c>
      <c r="D156">
        <v>104</v>
      </c>
      <c r="I156" t="s">
        <v>1112</v>
      </c>
      <c r="J156" t="s">
        <v>752</v>
      </c>
    </row>
    <row r="157" spans="1:10" x14ac:dyDescent="0.3">
      <c r="A157">
        <v>39.200000000000003</v>
      </c>
      <c r="B157" t="s">
        <v>6</v>
      </c>
      <c r="C157">
        <v>2.7</v>
      </c>
      <c r="D157">
        <v>20</v>
      </c>
      <c r="I157" t="s">
        <v>1112</v>
      </c>
      <c r="J157" t="s">
        <v>752</v>
      </c>
    </row>
    <row r="158" spans="1:10" x14ac:dyDescent="0.3">
      <c r="A158">
        <v>33.299999999999997</v>
      </c>
      <c r="B158" t="s">
        <v>6</v>
      </c>
      <c r="C158">
        <v>8.9</v>
      </c>
      <c r="D158">
        <v>142</v>
      </c>
      <c r="I158" t="s">
        <v>1112</v>
      </c>
      <c r="J158" t="s">
        <v>752</v>
      </c>
    </row>
    <row r="159" spans="1:10" x14ac:dyDescent="0.3">
      <c r="A159">
        <v>32.1</v>
      </c>
      <c r="B159" t="s">
        <v>725</v>
      </c>
      <c r="C159">
        <v>1.2</v>
      </c>
      <c r="I159" t="s">
        <v>1112</v>
      </c>
      <c r="J159" t="s">
        <v>752</v>
      </c>
    </row>
    <row r="160" spans="1:10" x14ac:dyDescent="0.3">
      <c r="A160">
        <v>32.1</v>
      </c>
      <c r="B160" t="s">
        <v>182</v>
      </c>
      <c r="C160">
        <v>0.65</v>
      </c>
      <c r="I160" t="s">
        <v>1112</v>
      </c>
      <c r="J160" t="s">
        <v>752</v>
      </c>
    </row>
    <row r="161" spans="1:12" x14ac:dyDescent="0.3">
      <c r="A161">
        <v>31.8</v>
      </c>
      <c r="B161" t="s">
        <v>726</v>
      </c>
      <c r="C161">
        <v>0.4</v>
      </c>
      <c r="I161" t="s">
        <v>1112</v>
      </c>
      <c r="J161" t="s">
        <v>752</v>
      </c>
    </row>
    <row r="162" spans="1:12" x14ac:dyDescent="0.3">
      <c r="A162">
        <v>31.6</v>
      </c>
      <c r="B162" t="s">
        <v>6</v>
      </c>
      <c r="C162">
        <v>2</v>
      </c>
      <c r="D162">
        <v>15</v>
      </c>
      <c r="I162" t="s">
        <v>1112</v>
      </c>
      <c r="J162" t="s">
        <v>752</v>
      </c>
    </row>
    <row r="163" spans="1:12" x14ac:dyDescent="0.3">
      <c r="A163">
        <v>26.7</v>
      </c>
      <c r="B163" t="s">
        <v>182</v>
      </c>
      <c r="C163">
        <v>10</v>
      </c>
      <c r="D163">
        <v>170</v>
      </c>
      <c r="G163" t="s">
        <v>166</v>
      </c>
      <c r="I163" t="s">
        <v>1112</v>
      </c>
      <c r="J163" t="s">
        <v>752</v>
      </c>
    </row>
    <row r="164" spans="1:12" x14ac:dyDescent="0.3">
      <c r="A164">
        <v>23.2</v>
      </c>
      <c r="B164" t="s">
        <v>768</v>
      </c>
      <c r="C164">
        <v>1</v>
      </c>
      <c r="I164" t="s">
        <v>1112</v>
      </c>
      <c r="J164" t="s">
        <v>752</v>
      </c>
    </row>
    <row r="165" spans="1:12" x14ac:dyDescent="0.3">
      <c r="A165">
        <v>23</v>
      </c>
      <c r="B165" t="s">
        <v>765</v>
      </c>
      <c r="C165">
        <v>0.6</v>
      </c>
      <c r="I165" t="s">
        <v>1112</v>
      </c>
      <c r="J165" t="s">
        <v>752</v>
      </c>
    </row>
    <row r="166" spans="1:12" x14ac:dyDescent="0.3">
      <c r="A166">
        <v>22.2</v>
      </c>
      <c r="B166" t="s">
        <v>768</v>
      </c>
      <c r="C166">
        <v>0.4</v>
      </c>
      <c r="I166" t="s">
        <v>1112</v>
      </c>
      <c r="J166" t="s">
        <v>752</v>
      </c>
    </row>
    <row r="167" spans="1:12" x14ac:dyDescent="0.3">
      <c r="A167">
        <v>22</v>
      </c>
      <c r="B167" t="s">
        <v>420</v>
      </c>
      <c r="C167">
        <v>0.3</v>
      </c>
      <c r="I167" t="s">
        <v>1112</v>
      </c>
      <c r="J167" t="s">
        <v>752</v>
      </c>
      <c r="K167">
        <f>SUM(E100:E167)</f>
        <v>30</v>
      </c>
      <c r="L167" s="2" t="s">
        <v>995</v>
      </c>
    </row>
    <row r="168" spans="1:12" x14ac:dyDescent="0.3">
      <c r="A168">
        <v>18.399999999999999</v>
      </c>
      <c r="B168" t="s">
        <v>420</v>
      </c>
      <c r="C168">
        <v>0.6</v>
      </c>
      <c r="I168" t="s">
        <v>1112</v>
      </c>
      <c r="J168" t="s">
        <v>752</v>
      </c>
      <c r="K168">
        <f>K167+K41</f>
        <v>59</v>
      </c>
      <c r="L168" s="2" t="s">
        <v>996</v>
      </c>
    </row>
    <row r="169" spans="1:12" x14ac:dyDescent="0.3">
      <c r="A169">
        <v>18.3</v>
      </c>
      <c r="B169" t="s">
        <v>420</v>
      </c>
      <c r="C169">
        <v>0.4</v>
      </c>
      <c r="I169" t="s">
        <v>1112</v>
      </c>
      <c r="J169" t="s">
        <v>752</v>
      </c>
    </row>
    <row r="170" spans="1:12" x14ac:dyDescent="0.3">
      <c r="A170">
        <v>17.7</v>
      </c>
      <c r="B170" t="s">
        <v>420</v>
      </c>
      <c r="C170">
        <v>1.1000000000000001</v>
      </c>
      <c r="I170" t="s">
        <v>1112</v>
      </c>
      <c r="J170" t="s">
        <v>752</v>
      </c>
    </row>
    <row r="171" spans="1:12" x14ac:dyDescent="0.3">
      <c r="A171">
        <v>17.5</v>
      </c>
      <c r="B171" t="s">
        <v>420</v>
      </c>
      <c r="C171">
        <v>1.65</v>
      </c>
      <c r="D171">
        <v>13</v>
      </c>
      <c r="I171" t="s">
        <v>1112</v>
      </c>
      <c r="J171" t="s">
        <v>752</v>
      </c>
    </row>
    <row r="172" spans="1:12" x14ac:dyDescent="0.3">
      <c r="A172">
        <v>17.399999999999999</v>
      </c>
      <c r="B172" t="s">
        <v>420</v>
      </c>
      <c r="C172">
        <v>1.3</v>
      </c>
      <c r="I172" t="s">
        <v>1112</v>
      </c>
      <c r="J172" t="s">
        <v>752</v>
      </c>
    </row>
    <row r="173" spans="1:12" x14ac:dyDescent="0.3">
      <c r="A173">
        <v>17.100000000000001</v>
      </c>
      <c r="B173" t="s">
        <v>420</v>
      </c>
      <c r="C173">
        <v>0.9</v>
      </c>
      <c r="I173" t="s">
        <v>1112</v>
      </c>
      <c r="J173" t="s">
        <v>752</v>
      </c>
    </row>
    <row r="174" spans="1:12" x14ac:dyDescent="0.3">
      <c r="A174">
        <v>17.100000000000001</v>
      </c>
      <c r="B174" t="s">
        <v>420</v>
      </c>
      <c r="C174">
        <v>0.45</v>
      </c>
      <c r="I174" t="s">
        <v>1112</v>
      </c>
      <c r="J174" t="s">
        <v>752</v>
      </c>
    </row>
    <row r="175" spans="1:12" x14ac:dyDescent="0.3">
      <c r="A175">
        <v>16.8</v>
      </c>
      <c r="B175" t="s">
        <v>420</v>
      </c>
      <c r="C175">
        <v>3.1</v>
      </c>
      <c r="D175">
        <v>32</v>
      </c>
      <c r="I175" t="s">
        <v>1112</v>
      </c>
      <c r="J175" t="s">
        <v>752</v>
      </c>
    </row>
    <row r="176" spans="1:12" x14ac:dyDescent="0.3">
      <c r="A176">
        <v>16.5</v>
      </c>
      <c r="B176" t="s">
        <v>420</v>
      </c>
      <c r="C176">
        <v>1.1000000000000001</v>
      </c>
      <c r="I176" t="s">
        <v>1112</v>
      </c>
      <c r="J176" t="s">
        <v>752</v>
      </c>
    </row>
    <row r="177" spans="1:10" x14ac:dyDescent="0.3">
      <c r="A177">
        <v>15.7</v>
      </c>
      <c r="B177" t="s">
        <v>420</v>
      </c>
      <c r="C177">
        <v>4.5999999999999996</v>
      </c>
      <c r="D177">
        <v>36</v>
      </c>
      <c r="I177" t="s">
        <v>1112</v>
      </c>
      <c r="J177" t="s">
        <v>752</v>
      </c>
    </row>
    <row r="178" spans="1:10" x14ac:dyDescent="0.3">
      <c r="A178">
        <v>15.5</v>
      </c>
      <c r="B178" t="s">
        <v>420</v>
      </c>
      <c r="C178">
        <v>0.45</v>
      </c>
      <c r="I178" t="s">
        <v>1112</v>
      </c>
      <c r="J178" t="s">
        <v>752</v>
      </c>
    </row>
    <row r="179" spans="1:10" x14ac:dyDescent="0.3">
      <c r="A179">
        <v>11.9</v>
      </c>
      <c r="B179" t="s">
        <v>768</v>
      </c>
      <c r="C179">
        <v>2</v>
      </c>
      <c r="D179">
        <v>17</v>
      </c>
      <c r="I179" t="s">
        <v>1112</v>
      </c>
      <c r="J179" t="s">
        <v>752</v>
      </c>
    </row>
    <row r="180" spans="1:10" x14ac:dyDescent="0.3">
      <c r="A180">
        <v>8</v>
      </c>
      <c r="B180" t="s">
        <v>420</v>
      </c>
      <c r="C180">
        <v>0.45</v>
      </c>
      <c r="I180" t="s">
        <v>1112</v>
      </c>
      <c r="J180" t="s">
        <v>752</v>
      </c>
    </row>
    <row r="181" spans="1:10" x14ac:dyDescent="0.3">
      <c r="A181">
        <v>4</v>
      </c>
      <c r="B181" t="s">
        <v>420</v>
      </c>
      <c r="C181">
        <v>10</v>
      </c>
      <c r="D181">
        <v>135</v>
      </c>
      <c r="I181" t="s">
        <v>1112</v>
      </c>
      <c r="J181" t="s">
        <v>752</v>
      </c>
    </row>
    <row r="182" spans="1:10" x14ac:dyDescent="0.3">
      <c r="A182">
        <v>3.1</v>
      </c>
      <c r="B182" t="s">
        <v>768</v>
      </c>
      <c r="C182">
        <v>3.9</v>
      </c>
      <c r="D182">
        <v>25</v>
      </c>
      <c r="I182" t="s">
        <v>1112</v>
      </c>
      <c r="J182" t="s">
        <v>752</v>
      </c>
    </row>
    <row r="183" spans="1:10" x14ac:dyDescent="0.3">
      <c r="A183">
        <v>49.4</v>
      </c>
      <c r="B183" t="s">
        <v>916</v>
      </c>
      <c r="E183">
        <v>1</v>
      </c>
      <c r="I183" t="s">
        <v>1113</v>
      </c>
      <c r="J183" t="s">
        <v>1300</v>
      </c>
    </row>
    <row r="184" spans="1:10" x14ac:dyDescent="0.3">
      <c r="A184">
        <v>19</v>
      </c>
      <c r="B184" t="s">
        <v>594</v>
      </c>
      <c r="E184">
        <v>1</v>
      </c>
      <c r="I184" t="s">
        <v>1113</v>
      </c>
      <c r="J184" t="s">
        <v>1300</v>
      </c>
    </row>
    <row r="185" spans="1:10" x14ac:dyDescent="0.3">
      <c r="A185">
        <v>4</v>
      </c>
      <c r="B185" t="s">
        <v>1481</v>
      </c>
      <c r="E185">
        <v>1</v>
      </c>
      <c r="I185" t="s">
        <v>1299</v>
      </c>
      <c r="J185" t="s">
        <v>592</v>
      </c>
    </row>
    <row r="186" spans="1:10" x14ac:dyDescent="0.3">
      <c r="A186">
        <v>36.9</v>
      </c>
      <c r="B186" t="s">
        <v>728</v>
      </c>
      <c r="E186">
        <v>1</v>
      </c>
      <c r="I186" t="s">
        <v>1299</v>
      </c>
      <c r="J186" t="s">
        <v>592</v>
      </c>
    </row>
    <row r="187" spans="1:10" x14ac:dyDescent="0.3">
      <c r="A187">
        <v>40.5</v>
      </c>
      <c r="B187" t="s">
        <v>534</v>
      </c>
      <c r="E187">
        <v>1</v>
      </c>
      <c r="I187" t="s">
        <v>1299</v>
      </c>
      <c r="J187" t="s">
        <v>592</v>
      </c>
    </row>
    <row r="188" spans="1:10" x14ac:dyDescent="0.3">
      <c r="A188">
        <v>21.6</v>
      </c>
      <c r="B188" t="s">
        <v>594</v>
      </c>
      <c r="E188">
        <v>2</v>
      </c>
      <c r="I188" t="s">
        <v>1113</v>
      </c>
      <c r="J188" t="s">
        <v>1300</v>
      </c>
    </row>
    <row r="189" spans="1:10" x14ac:dyDescent="0.3">
      <c r="A189">
        <v>40.799999999999997</v>
      </c>
      <c r="B189" t="s">
        <v>1849</v>
      </c>
      <c r="E189">
        <v>2</v>
      </c>
      <c r="I189" t="s">
        <v>1299</v>
      </c>
      <c r="J189" t="s">
        <v>592</v>
      </c>
    </row>
    <row r="190" spans="1:10" x14ac:dyDescent="0.3">
      <c r="A190">
        <v>9.4</v>
      </c>
      <c r="B190" t="s">
        <v>1664</v>
      </c>
      <c r="E190">
        <v>2</v>
      </c>
      <c r="I190" t="s">
        <v>1299</v>
      </c>
      <c r="J190" s="2" t="s">
        <v>592</v>
      </c>
    </row>
    <row r="191" spans="1:10" x14ac:dyDescent="0.3">
      <c r="A191">
        <v>8.9</v>
      </c>
      <c r="B191" t="s">
        <v>1664</v>
      </c>
      <c r="E191">
        <v>2</v>
      </c>
      <c r="I191" t="s">
        <v>1299</v>
      </c>
      <c r="J191" s="2" t="s">
        <v>592</v>
      </c>
    </row>
    <row r="192" spans="1:10" x14ac:dyDescent="0.3">
      <c r="A192">
        <v>8</v>
      </c>
      <c r="B192" t="s">
        <v>1664</v>
      </c>
      <c r="E192">
        <v>2</v>
      </c>
      <c r="I192" t="s">
        <v>1299</v>
      </c>
      <c r="J192" s="2" t="s">
        <v>592</v>
      </c>
    </row>
    <row r="193" spans="1:10" x14ac:dyDescent="0.3">
      <c r="A193">
        <v>21</v>
      </c>
      <c r="B193" t="s">
        <v>947</v>
      </c>
      <c r="E193">
        <v>3</v>
      </c>
      <c r="I193" t="s">
        <v>1113</v>
      </c>
      <c r="J193" s="2" t="s">
        <v>1300</v>
      </c>
    </row>
    <row r="194" spans="1:10" x14ac:dyDescent="0.3">
      <c r="A194">
        <v>20</v>
      </c>
      <c r="B194" t="s">
        <v>947</v>
      </c>
      <c r="E194">
        <v>3</v>
      </c>
      <c r="I194" t="s">
        <v>1113</v>
      </c>
      <c r="J194" s="2" t="s">
        <v>1300</v>
      </c>
    </row>
    <row r="195" spans="1:10" x14ac:dyDescent="0.3">
      <c r="A195">
        <v>7</v>
      </c>
      <c r="B195" t="s">
        <v>1665</v>
      </c>
      <c r="E195">
        <v>3</v>
      </c>
      <c r="I195" t="s">
        <v>1299</v>
      </c>
      <c r="J195" s="2" t="s">
        <v>592</v>
      </c>
    </row>
    <row r="196" spans="1:10" x14ac:dyDescent="0.3">
      <c r="A196">
        <v>7</v>
      </c>
      <c r="B196" t="s">
        <v>1481</v>
      </c>
      <c r="E196">
        <v>3</v>
      </c>
      <c r="I196" t="s">
        <v>1299</v>
      </c>
      <c r="J196" s="2" t="s">
        <v>592</v>
      </c>
    </row>
    <row r="197" spans="1:10" x14ac:dyDescent="0.3">
      <c r="A197">
        <v>6</v>
      </c>
      <c r="B197" t="s">
        <v>1664</v>
      </c>
      <c r="E197">
        <v>4</v>
      </c>
      <c r="I197" t="s">
        <v>1299</v>
      </c>
      <c r="J197" s="2" t="s">
        <v>592</v>
      </c>
    </row>
    <row r="198" spans="1:10" x14ac:dyDescent="0.3">
      <c r="A198">
        <v>31.3</v>
      </c>
      <c r="B198" t="s">
        <v>467</v>
      </c>
      <c r="C198">
        <v>0.5</v>
      </c>
      <c r="I198" t="s">
        <v>1299</v>
      </c>
      <c r="J198" s="2" t="s">
        <v>1300</v>
      </c>
    </row>
    <row r="199" spans="1:10" x14ac:dyDescent="0.3">
      <c r="A199">
        <v>22.2</v>
      </c>
      <c r="B199" t="s">
        <v>594</v>
      </c>
      <c r="C199">
        <v>0.05</v>
      </c>
      <c r="I199" t="s">
        <v>1113</v>
      </c>
      <c r="J199" s="2" t="s">
        <v>1300</v>
      </c>
    </row>
    <row r="200" spans="1:10" x14ac:dyDescent="0.3">
      <c r="A200">
        <v>4.4000000000000004</v>
      </c>
      <c r="B200" t="s">
        <v>1664</v>
      </c>
      <c r="I200" t="s">
        <v>1299</v>
      </c>
      <c r="J200" s="2" t="s">
        <v>592</v>
      </c>
    </row>
    <row r="202" spans="1:10" x14ac:dyDescent="0.3">
      <c r="E202">
        <f>SUM(E3:E200)</f>
        <v>265</v>
      </c>
    </row>
    <row r="203" spans="1:10" x14ac:dyDescent="0.3">
      <c r="D203" t="s">
        <v>731</v>
      </c>
      <c r="E203">
        <f>E202-(SUM(E110:E157))</f>
        <v>265</v>
      </c>
    </row>
    <row r="205" spans="1:10" x14ac:dyDescent="0.3">
      <c r="I205" s="3" t="s">
        <v>2479</v>
      </c>
      <c r="J205">
        <f>200-182</f>
        <v>18</v>
      </c>
    </row>
  </sheetData>
  <sortState ref="A3:J200">
    <sortCondition ref="I4:I200"/>
    <sortCondition ref="E4:E200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pane ySplit="780" topLeftCell="A86" activePane="bottomLeft"/>
      <selection activeCell="A75" sqref="A75"/>
      <selection pane="bottomLeft" activeCell="I116" sqref="I116"/>
    </sheetView>
  </sheetViews>
  <sheetFormatPr defaultColWidth="10.921875" defaultRowHeight="13.5" x14ac:dyDescent="0.3"/>
  <sheetData>
    <row r="1" spans="1:11" x14ac:dyDescent="0.3">
      <c r="A1" t="s">
        <v>1772</v>
      </c>
      <c r="B1" t="s">
        <v>1781</v>
      </c>
      <c r="C1" s="1">
        <v>38983</v>
      </c>
      <c r="D1" t="s">
        <v>1768</v>
      </c>
    </row>
    <row r="2" spans="1:11" x14ac:dyDescent="0.3">
      <c r="A2" t="s">
        <v>598</v>
      </c>
      <c r="B2" t="s">
        <v>599</v>
      </c>
      <c r="C2" t="s">
        <v>773</v>
      </c>
      <c r="D2" t="s">
        <v>774</v>
      </c>
      <c r="E2" t="s">
        <v>1134</v>
      </c>
      <c r="F2" t="s">
        <v>1135</v>
      </c>
      <c r="G2" t="s">
        <v>1492</v>
      </c>
      <c r="H2" t="s">
        <v>1659</v>
      </c>
      <c r="I2" t="s">
        <v>1668</v>
      </c>
      <c r="J2" t="s">
        <v>1831</v>
      </c>
    </row>
    <row r="3" spans="1:11" x14ac:dyDescent="0.3">
      <c r="A3">
        <v>12.1</v>
      </c>
      <c r="B3" t="s">
        <v>1695</v>
      </c>
      <c r="I3" t="s">
        <v>2567</v>
      </c>
      <c r="J3" t="s">
        <v>2010</v>
      </c>
    </row>
    <row r="4" spans="1:11" x14ac:dyDescent="0.3">
      <c r="A4">
        <v>30.3</v>
      </c>
      <c r="B4" t="s">
        <v>484</v>
      </c>
      <c r="I4" t="s">
        <v>2567</v>
      </c>
      <c r="J4" t="s">
        <v>2010</v>
      </c>
    </row>
    <row r="5" spans="1:11" x14ac:dyDescent="0.3">
      <c r="A5">
        <v>22.2</v>
      </c>
      <c r="B5" t="s">
        <v>1001</v>
      </c>
      <c r="I5" t="s">
        <v>2567</v>
      </c>
      <c r="J5" t="s">
        <v>2010</v>
      </c>
    </row>
    <row r="6" spans="1:11" x14ac:dyDescent="0.3">
      <c r="A6">
        <v>49.6</v>
      </c>
      <c r="B6" t="s">
        <v>1598</v>
      </c>
      <c r="H6" t="s">
        <v>1440</v>
      </c>
      <c r="I6" t="s">
        <v>2567</v>
      </c>
      <c r="J6" t="s">
        <v>2010</v>
      </c>
      <c r="K6" t="s">
        <v>580</v>
      </c>
    </row>
    <row r="7" spans="1:11" x14ac:dyDescent="0.3">
      <c r="A7">
        <v>48.5</v>
      </c>
      <c r="B7" t="s">
        <v>1598</v>
      </c>
      <c r="H7" t="s">
        <v>1440</v>
      </c>
      <c r="I7" t="s">
        <v>2567</v>
      </c>
      <c r="J7" t="s">
        <v>2010</v>
      </c>
      <c r="K7" t="s">
        <v>580</v>
      </c>
    </row>
    <row r="8" spans="1:11" x14ac:dyDescent="0.3">
      <c r="A8">
        <v>48.1</v>
      </c>
      <c r="B8" t="s">
        <v>578</v>
      </c>
      <c r="H8" t="s">
        <v>1769</v>
      </c>
      <c r="I8" t="s">
        <v>2567</v>
      </c>
      <c r="J8" t="s">
        <v>2010</v>
      </c>
      <c r="K8" t="s">
        <v>580</v>
      </c>
    </row>
    <row r="9" spans="1:11" x14ac:dyDescent="0.3">
      <c r="A9">
        <v>47.7</v>
      </c>
      <c r="B9" t="s">
        <v>1598</v>
      </c>
      <c r="H9" t="s">
        <v>1769</v>
      </c>
      <c r="I9" t="s">
        <v>2567</v>
      </c>
      <c r="J9" t="s">
        <v>2010</v>
      </c>
      <c r="K9" t="s">
        <v>580</v>
      </c>
    </row>
    <row r="10" spans="1:11" x14ac:dyDescent="0.3">
      <c r="A10">
        <v>44.6</v>
      </c>
      <c r="B10" t="s">
        <v>578</v>
      </c>
      <c r="H10" t="s">
        <v>1092</v>
      </c>
      <c r="I10" t="s">
        <v>2567</v>
      </c>
      <c r="J10" t="s">
        <v>2010</v>
      </c>
    </row>
    <row r="11" spans="1:11" x14ac:dyDescent="0.3">
      <c r="A11">
        <v>28</v>
      </c>
      <c r="B11" t="s">
        <v>578</v>
      </c>
      <c r="I11" t="s">
        <v>2567</v>
      </c>
      <c r="J11" t="s">
        <v>2010</v>
      </c>
    </row>
    <row r="12" spans="1:11" x14ac:dyDescent="0.3">
      <c r="A12">
        <v>10.3</v>
      </c>
      <c r="B12" t="s">
        <v>578</v>
      </c>
      <c r="I12" t="s">
        <v>2567</v>
      </c>
      <c r="J12" t="s">
        <v>2010</v>
      </c>
    </row>
    <row r="13" spans="1:11" x14ac:dyDescent="0.3">
      <c r="A13">
        <v>3.2</v>
      </c>
      <c r="B13" t="s">
        <v>8</v>
      </c>
      <c r="I13" t="s">
        <v>2033</v>
      </c>
      <c r="J13" t="s">
        <v>2010</v>
      </c>
    </row>
    <row r="14" spans="1:11" x14ac:dyDescent="0.3">
      <c r="A14">
        <v>10.4</v>
      </c>
      <c r="B14" t="s">
        <v>1351</v>
      </c>
      <c r="H14" t="s">
        <v>1175</v>
      </c>
      <c r="I14" t="s">
        <v>1288</v>
      </c>
      <c r="J14" t="s">
        <v>1288</v>
      </c>
    </row>
    <row r="15" spans="1:11" x14ac:dyDescent="0.3">
      <c r="A15">
        <v>10.7</v>
      </c>
      <c r="B15" t="s">
        <v>1517</v>
      </c>
      <c r="H15" t="s">
        <v>1345</v>
      </c>
      <c r="I15" t="s">
        <v>997</v>
      </c>
      <c r="J15" t="s">
        <v>997</v>
      </c>
    </row>
    <row r="16" spans="1:11" x14ac:dyDescent="0.3">
      <c r="A16">
        <v>32.5</v>
      </c>
      <c r="B16" t="s">
        <v>1529</v>
      </c>
      <c r="E16">
        <v>1</v>
      </c>
      <c r="I16" t="s">
        <v>2007</v>
      </c>
      <c r="J16" t="s">
        <v>1670</v>
      </c>
    </row>
    <row r="17" spans="1:12" x14ac:dyDescent="0.3">
      <c r="A17">
        <v>17.899999999999999</v>
      </c>
      <c r="B17" t="s">
        <v>21</v>
      </c>
      <c r="E17">
        <v>1</v>
      </c>
      <c r="I17" t="s">
        <v>2007</v>
      </c>
      <c r="J17" t="s">
        <v>1670</v>
      </c>
    </row>
    <row r="18" spans="1:12" x14ac:dyDescent="0.3">
      <c r="A18">
        <v>17</v>
      </c>
      <c r="B18" t="s">
        <v>1269</v>
      </c>
      <c r="E18">
        <v>1</v>
      </c>
      <c r="I18" t="s">
        <v>2007</v>
      </c>
      <c r="J18" t="s">
        <v>1670</v>
      </c>
      <c r="K18">
        <f>SUM(E14:E18)</f>
        <v>3</v>
      </c>
      <c r="L18" s="2" t="s">
        <v>658</v>
      </c>
    </row>
    <row r="19" spans="1:12" x14ac:dyDescent="0.3">
      <c r="A19">
        <v>20.7</v>
      </c>
      <c r="B19" t="s">
        <v>1002</v>
      </c>
      <c r="E19">
        <v>1</v>
      </c>
      <c r="I19" t="s">
        <v>2009</v>
      </c>
      <c r="J19" t="s">
        <v>1670</v>
      </c>
    </row>
    <row r="20" spans="1:12" x14ac:dyDescent="0.3">
      <c r="A20">
        <v>15.3</v>
      </c>
      <c r="B20" t="s">
        <v>921</v>
      </c>
      <c r="E20">
        <v>1</v>
      </c>
      <c r="I20" t="s">
        <v>2009</v>
      </c>
      <c r="J20" t="s">
        <v>1670</v>
      </c>
    </row>
    <row r="21" spans="1:12" x14ac:dyDescent="0.3">
      <c r="A21">
        <v>31</v>
      </c>
      <c r="B21" t="s">
        <v>830</v>
      </c>
      <c r="E21">
        <v>1</v>
      </c>
      <c r="I21" t="s">
        <v>2009</v>
      </c>
      <c r="J21" t="s">
        <v>1486</v>
      </c>
    </row>
    <row r="22" spans="1:12" x14ac:dyDescent="0.3">
      <c r="A22">
        <v>28.2</v>
      </c>
      <c r="B22" t="s">
        <v>1178</v>
      </c>
      <c r="E22">
        <v>1</v>
      </c>
      <c r="I22" t="s">
        <v>2009</v>
      </c>
      <c r="J22" t="s">
        <v>1486</v>
      </c>
    </row>
    <row r="23" spans="1:12" x14ac:dyDescent="0.3">
      <c r="A23">
        <v>7.2</v>
      </c>
      <c r="B23" t="s">
        <v>824</v>
      </c>
      <c r="E23">
        <v>1</v>
      </c>
      <c r="I23" t="s">
        <v>2009</v>
      </c>
      <c r="J23" t="s">
        <v>2034</v>
      </c>
    </row>
    <row r="24" spans="1:12" x14ac:dyDescent="0.3">
      <c r="A24">
        <v>50</v>
      </c>
      <c r="B24" t="s">
        <v>1597</v>
      </c>
      <c r="E24">
        <v>1</v>
      </c>
      <c r="I24" t="s">
        <v>2009</v>
      </c>
      <c r="J24" t="s">
        <v>1486</v>
      </c>
    </row>
    <row r="25" spans="1:12" x14ac:dyDescent="0.3">
      <c r="A25">
        <v>36.200000000000003</v>
      </c>
      <c r="B25" t="s">
        <v>1597</v>
      </c>
      <c r="E25">
        <v>1</v>
      </c>
      <c r="I25" t="s">
        <v>2009</v>
      </c>
      <c r="J25" t="s">
        <v>1486</v>
      </c>
    </row>
    <row r="26" spans="1:12" x14ac:dyDescent="0.3">
      <c r="A26">
        <v>36</v>
      </c>
      <c r="B26" t="s">
        <v>1597</v>
      </c>
      <c r="E26">
        <v>1</v>
      </c>
      <c r="I26" t="s">
        <v>2009</v>
      </c>
      <c r="J26" t="s">
        <v>1486</v>
      </c>
    </row>
    <row r="27" spans="1:12" x14ac:dyDescent="0.3">
      <c r="A27">
        <v>17</v>
      </c>
      <c r="B27" t="s">
        <v>1523</v>
      </c>
      <c r="E27">
        <v>2</v>
      </c>
      <c r="I27" t="s">
        <v>2007</v>
      </c>
      <c r="J27" t="s">
        <v>1486</v>
      </c>
    </row>
    <row r="28" spans="1:12" x14ac:dyDescent="0.3">
      <c r="A28">
        <v>47</v>
      </c>
      <c r="B28" t="s">
        <v>758</v>
      </c>
      <c r="C28">
        <v>2.1</v>
      </c>
      <c r="D28" t="s">
        <v>759</v>
      </c>
      <c r="I28" t="s">
        <v>2007</v>
      </c>
      <c r="J28" t="s">
        <v>1670</v>
      </c>
    </row>
    <row r="29" spans="1:12" x14ac:dyDescent="0.3">
      <c r="A29">
        <v>46.2</v>
      </c>
      <c r="B29" t="s">
        <v>1269</v>
      </c>
      <c r="C29">
        <v>2</v>
      </c>
      <c r="D29" t="s">
        <v>1091</v>
      </c>
      <c r="I29" t="s">
        <v>2007</v>
      </c>
      <c r="J29" t="s">
        <v>1670</v>
      </c>
    </row>
    <row r="30" spans="1:12" x14ac:dyDescent="0.3">
      <c r="A30">
        <v>36.5</v>
      </c>
      <c r="B30" t="s">
        <v>21</v>
      </c>
      <c r="C30">
        <v>0.4</v>
      </c>
      <c r="I30" t="s">
        <v>2007</v>
      </c>
      <c r="J30" t="s">
        <v>1670</v>
      </c>
    </row>
    <row r="31" spans="1:12" x14ac:dyDescent="0.3">
      <c r="A31">
        <v>36.200000000000003</v>
      </c>
      <c r="B31" t="s">
        <v>21</v>
      </c>
      <c r="C31">
        <v>0.3</v>
      </c>
      <c r="I31" t="s">
        <v>2007</v>
      </c>
      <c r="J31" t="s">
        <v>1670</v>
      </c>
    </row>
    <row r="32" spans="1:12" x14ac:dyDescent="0.3">
      <c r="A32">
        <v>29.5</v>
      </c>
      <c r="B32" t="s">
        <v>758</v>
      </c>
      <c r="C32">
        <f>1.65+2.23</f>
        <v>3.88</v>
      </c>
      <c r="D32">
        <v>3.4</v>
      </c>
      <c r="I32" t="s">
        <v>2007</v>
      </c>
      <c r="J32" t="s">
        <v>1670</v>
      </c>
    </row>
    <row r="33" spans="1:10" x14ac:dyDescent="0.3">
      <c r="A33">
        <v>29.3</v>
      </c>
      <c r="B33" t="s">
        <v>1269</v>
      </c>
      <c r="C33">
        <f>1.65+1.15</f>
        <v>2.8</v>
      </c>
      <c r="D33">
        <v>2.5</v>
      </c>
      <c r="I33" t="s">
        <v>2007</v>
      </c>
      <c r="J33" t="s">
        <v>1670</v>
      </c>
    </row>
    <row r="34" spans="1:10" x14ac:dyDescent="0.3">
      <c r="A34">
        <v>28.8</v>
      </c>
      <c r="B34" t="s">
        <v>1269</v>
      </c>
      <c r="C34">
        <f>1.65+3.7</f>
        <v>5.35</v>
      </c>
      <c r="D34">
        <v>6.1</v>
      </c>
      <c r="I34" t="s">
        <v>2007</v>
      </c>
      <c r="J34" t="s">
        <v>1670</v>
      </c>
    </row>
    <row r="35" spans="1:10" x14ac:dyDescent="0.3">
      <c r="A35">
        <v>2.9</v>
      </c>
      <c r="B35" t="s">
        <v>9</v>
      </c>
      <c r="C35">
        <f>1.65+3.22</f>
        <v>4.87</v>
      </c>
      <c r="D35" t="s">
        <v>10</v>
      </c>
      <c r="I35" t="s">
        <v>2007</v>
      </c>
      <c r="J35" t="s">
        <v>1670</v>
      </c>
    </row>
    <row r="36" spans="1:10" x14ac:dyDescent="0.3">
      <c r="A36">
        <v>40.9</v>
      </c>
      <c r="B36" t="s">
        <v>921</v>
      </c>
      <c r="C36">
        <v>0.45</v>
      </c>
      <c r="I36" t="s">
        <v>2009</v>
      </c>
      <c r="J36" t="s">
        <v>1670</v>
      </c>
    </row>
    <row r="37" spans="1:10" x14ac:dyDescent="0.3">
      <c r="A37">
        <v>39.799999999999997</v>
      </c>
      <c r="B37" t="s">
        <v>399</v>
      </c>
      <c r="C37">
        <v>0.5</v>
      </c>
      <c r="I37" t="s">
        <v>2009</v>
      </c>
      <c r="J37" t="s">
        <v>1670</v>
      </c>
    </row>
    <row r="38" spans="1:10" x14ac:dyDescent="0.3">
      <c r="A38">
        <v>38.5</v>
      </c>
      <c r="B38" t="s">
        <v>2285</v>
      </c>
      <c r="C38">
        <v>4.2</v>
      </c>
      <c r="D38">
        <v>4.3</v>
      </c>
      <c r="H38" t="s">
        <v>223</v>
      </c>
      <c r="I38" t="s">
        <v>2009</v>
      </c>
      <c r="J38" t="s">
        <v>1670</v>
      </c>
    </row>
    <row r="39" spans="1:10" x14ac:dyDescent="0.3">
      <c r="A39">
        <v>37.6</v>
      </c>
      <c r="B39" t="s">
        <v>921</v>
      </c>
      <c r="C39">
        <v>3.3</v>
      </c>
      <c r="D39">
        <v>3.5</v>
      </c>
      <c r="H39" t="s">
        <v>228</v>
      </c>
      <c r="I39" t="s">
        <v>2009</v>
      </c>
      <c r="J39" t="s">
        <v>1670</v>
      </c>
    </row>
    <row r="40" spans="1:10" x14ac:dyDescent="0.3">
      <c r="A40">
        <v>35.4</v>
      </c>
      <c r="B40" t="s">
        <v>921</v>
      </c>
      <c r="C40">
        <v>0.5</v>
      </c>
      <c r="H40" t="s">
        <v>2021</v>
      </c>
      <c r="I40" t="s">
        <v>2009</v>
      </c>
      <c r="J40" t="s">
        <v>1670</v>
      </c>
    </row>
    <row r="41" spans="1:10" x14ac:dyDescent="0.3">
      <c r="A41">
        <v>34</v>
      </c>
      <c r="B41" t="s">
        <v>921</v>
      </c>
      <c r="C41">
        <v>1.4</v>
      </c>
      <c r="I41" t="s">
        <v>2009</v>
      </c>
      <c r="J41" t="s">
        <v>1670</v>
      </c>
    </row>
    <row r="42" spans="1:10" x14ac:dyDescent="0.3">
      <c r="A42">
        <v>27.3</v>
      </c>
      <c r="B42" t="s">
        <v>921</v>
      </c>
      <c r="C42">
        <v>1.6</v>
      </c>
      <c r="D42">
        <v>1.2</v>
      </c>
      <c r="I42" t="s">
        <v>2009</v>
      </c>
      <c r="J42" t="s">
        <v>1670</v>
      </c>
    </row>
    <row r="43" spans="1:10" x14ac:dyDescent="0.3">
      <c r="A43">
        <v>25.8</v>
      </c>
      <c r="B43" t="s">
        <v>921</v>
      </c>
      <c r="C43">
        <f>1.65+3.48</f>
        <v>5.13</v>
      </c>
      <c r="D43">
        <v>6.8</v>
      </c>
      <c r="I43" t="s">
        <v>2009</v>
      </c>
      <c r="J43" t="s">
        <v>1670</v>
      </c>
    </row>
    <row r="44" spans="1:10" x14ac:dyDescent="0.3">
      <c r="A44">
        <v>25.3</v>
      </c>
      <c r="B44" t="s">
        <v>1002</v>
      </c>
      <c r="C44">
        <v>0.55000000000000004</v>
      </c>
      <c r="I44" t="s">
        <v>2009</v>
      </c>
      <c r="J44" t="s">
        <v>1670</v>
      </c>
    </row>
    <row r="45" spans="1:10" x14ac:dyDescent="0.3">
      <c r="A45">
        <v>24.6</v>
      </c>
      <c r="B45" t="s">
        <v>1002</v>
      </c>
      <c r="C45">
        <v>0.35</v>
      </c>
      <c r="I45" t="s">
        <v>2009</v>
      </c>
      <c r="J45" t="s">
        <v>1670</v>
      </c>
    </row>
    <row r="46" spans="1:10" x14ac:dyDescent="0.3">
      <c r="A46">
        <v>24</v>
      </c>
      <c r="B46" t="s">
        <v>921</v>
      </c>
      <c r="C46">
        <v>1.2</v>
      </c>
      <c r="H46" t="s">
        <v>1000</v>
      </c>
      <c r="I46" t="s">
        <v>2009</v>
      </c>
      <c r="J46" t="s">
        <v>1670</v>
      </c>
    </row>
    <row r="47" spans="1:10" x14ac:dyDescent="0.3">
      <c r="A47">
        <v>21.9</v>
      </c>
      <c r="B47" t="s">
        <v>1002</v>
      </c>
      <c r="C47">
        <v>4.0999999999999996</v>
      </c>
      <c r="D47" t="s">
        <v>827</v>
      </c>
      <c r="I47" t="s">
        <v>2009</v>
      </c>
      <c r="J47" t="s">
        <v>1670</v>
      </c>
    </row>
    <row r="48" spans="1:10" x14ac:dyDescent="0.3">
      <c r="A48">
        <v>21.8</v>
      </c>
      <c r="B48" t="s">
        <v>921</v>
      </c>
      <c r="C48">
        <v>4.2</v>
      </c>
      <c r="D48">
        <v>3</v>
      </c>
      <c r="I48" t="s">
        <v>2009</v>
      </c>
      <c r="J48" t="s">
        <v>1670</v>
      </c>
    </row>
    <row r="49" spans="1:10" x14ac:dyDescent="0.3">
      <c r="A49">
        <v>20.6</v>
      </c>
      <c r="B49" t="s">
        <v>921</v>
      </c>
      <c r="C49">
        <v>3.8</v>
      </c>
      <c r="D49">
        <v>5.2</v>
      </c>
      <c r="I49" t="s">
        <v>2009</v>
      </c>
      <c r="J49" t="s">
        <v>1670</v>
      </c>
    </row>
    <row r="50" spans="1:10" x14ac:dyDescent="0.3">
      <c r="A50">
        <v>16.600000000000001</v>
      </c>
      <c r="B50" t="s">
        <v>921</v>
      </c>
      <c r="C50">
        <v>0.4</v>
      </c>
      <c r="I50" t="s">
        <v>2009</v>
      </c>
      <c r="J50" t="s">
        <v>1670</v>
      </c>
    </row>
    <row r="51" spans="1:10" x14ac:dyDescent="0.3">
      <c r="A51">
        <v>16.5</v>
      </c>
      <c r="B51" t="s">
        <v>921</v>
      </c>
      <c r="C51">
        <v>0.25</v>
      </c>
      <c r="I51" t="s">
        <v>2009</v>
      </c>
      <c r="J51" t="s">
        <v>1670</v>
      </c>
    </row>
    <row r="52" spans="1:10" x14ac:dyDescent="0.3">
      <c r="A52">
        <v>16.100000000000001</v>
      </c>
      <c r="B52" t="s">
        <v>921</v>
      </c>
      <c r="C52">
        <v>2</v>
      </c>
      <c r="D52">
        <v>0.1</v>
      </c>
      <c r="I52" t="s">
        <v>2009</v>
      </c>
      <c r="J52" t="s">
        <v>1670</v>
      </c>
    </row>
    <row r="53" spans="1:10" x14ac:dyDescent="0.3">
      <c r="A53">
        <v>15</v>
      </c>
      <c r="B53" t="s">
        <v>921</v>
      </c>
      <c r="C53">
        <v>4.0999999999999996</v>
      </c>
      <c r="D53">
        <v>3.6</v>
      </c>
      <c r="I53" t="s">
        <v>2009</v>
      </c>
      <c r="J53" t="s">
        <v>1670</v>
      </c>
    </row>
    <row r="54" spans="1:10" x14ac:dyDescent="0.3">
      <c r="A54">
        <v>14.7</v>
      </c>
      <c r="B54" t="s">
        <v>921</v>
      </c>
      <c r="C54">
        <v>1.2</v>
      </c>
      <c r="I54" t="s">
        <v>2009</v>
      </c>
      <c r="J54" t="s">
        <v>1670</v>
      </c>
    </row>
    <row r="55" spans="1:10" x14ac:dyDescent="0.3">
      <c r="A55">
        <v>10.9</v>
      </c>
      <c r="B55" t="s">
        <v>1002</v>
      </c>
      <c r="C55">
        <v>0.2</v>
      </c>
      <c r="I55" t="s">
        <v>2009</v>
      </c>
      <c r="J55" t="s">
        <v>1670</v>
      </c>
    </row>
    <row r="56" spans="1:10" x14ac:dyDescent="0.3">
      <c r="A56">
        <v>10.3</v>
      </c>
      <c r="B56" t="s">
        <v>921</v>
      </c>
      <c r="C56">
        <v>0.25</v>
      </c>
      <c r="I56" t="s">
        <v>2009</v>
      </c>
      <c r="J56" t="s">
        <v>1670</v>
      </c>
    </row>
    <row r="57" spans="1:10" x14ac:dyDescent="0.3">
      <c r="A57">
        <v>6.8</v>
      </c>
      <c r="B57" t="s">
        <v>825</v>
      </c>
      <c r="C57">
        <f>1.65+5.38</f>
        <v>7.0299999999999994</v>
      </c>
      <c r="D57" t="s">
        <v>826</v>
      </c>
      <c r="H57" t="s">
        <v>661</v>
      </c>
      <c r="I57" t="s">
        <v>2007</v>
      </c>
      <c r="J57" t="s">
        <v>1670</v>
      </c>
    </row>
    <row r="58" spans="1:10" x14ac:dyDescent="0.3">
      <c r="A58">
        <v>43.6</v>
      </c>
      <c r="B58" t="s">
        <v>919</v>
      </c>
      <c r="C58">
        <v>0.5</v>
      </c>
      <c r="I58" t="s">
        <v>2009</v>
      </c>
      <c r="J58" t="s">
        <v>1670</v>
      </c>
    </row>
    <row r="59" spans="1:10" x14ac:dyDescent="0.3">
      <c r="A59">
        <v>42.8</v>
      </c>
      <c r="B59" t="s">
        <v>917</v>
      </c>
      <c r="C59">
        <v>0.3</v>
      </c>
      <c r="I59" t="s">
        <v>2009</v>
      </c>
      <c r="J59" t="s">
        <v>1671</v>
      </c>
    </row>
    <row r="60" spans="1:10" x14ac:dyDescent="0.3">
      <c r="A60">
        <v>42.3</v>
      </c>
      <c r="B60" t="s">
        <v>918</v>
      </c>
      <c r="C60">
        <v>0.7</v>
      </c>
      <c r="I60" t="s">
        <v>2009</v>
      </c>
      <c r="J60" t="s">
        <v>1671</v>
      </c>
    </row>
    <row r="61" spans="1:10" x14ac:dyDescent="0.3">
      <c r="A61">
        <v>42</v>
      </c>
      <c r="B61" t="s">
        <v>918</v>
      </c>
      <c r="C61">
        <v>1.5</v>
      </c>
      <c r="D61" t="s">
        <v>744</v>
      </c>
      <c r="I61" t="s">
        <v>2009</v>
      </c>
      <c r="J61" t="s">
        <v>1671</v>
      </c>
    </row>
    <row r="62" spans="1:10" x14ac:dyDescent="0.3">
      <c r="A62">
        <v>41.2</v>
      </c>
      <c r="B62" t="s">
        <v>918</v>
      </c>
      <c r="C62">
        <v>1.3</v>
      </c>
      <c r="D62" t="s">
        <v>744</v>
      </c>
      <c r="I62" t="s">
        <v>2009</v>
      </c>
      <c r="J62" t="s">
        <v>1671</v>
      </c>
    </row>
    <row r="63" spans="1:10" x14ac:dyDescent="0.3">
      <c r="A63">
        <v>40.799999999999997</v>
      </c>
      <c r="B63" t="s">
        <v>918</v>
      </c>
      <c r="C63">
        <v>0.4</v>
      </c>
      <c r="H63" t="s">
        <v>914</v>
      </c>
      <c r="I63" t="s">
        <v>2009</v>
      </c>
      <c r="J63" t="s">
        <v>1671</v>
      </c>
    </row>
    <row r="64" spans="1:10" x14ac:dyDescent="0.3">
      <c r="A64">
        <v>40.6</v>
      </c>
      <c r="B64" t="s">
        <v>918</v>
      </c>
      <c r="C64">
        <v>1.5</v>
      </c>
      <c r="H64" t="s">
        <v>2526</v>
      </c>
      <c r="I64" t="s">
        <v>2009</v>
      </c>
      <c r="J64" t="s">
        <v>1671</v>
      </c>
    </row>
    <row r="65" spans="1:12" x14ac:dyDescent="0.3">
      <c r="A65">
        <v>40.5</v>
      </c>
      <c r="B65" t="s">
        <v>742</v>
      </c>
      <c r="C65">
        <v>0.25</v>
      </c>
      <c r="H65" t="s">
        <v>914</v>
      </c>
      <c r="I65" t="s">
        <v>2009</v>
      </c>
      <c r="J65" t="s">
        <v>1671</v>
      </c>
    </row>
    <row r="66" spans="1:12" x14ac:dyDescent="0.3">
      <c r="A66">
        <v>40.1</v>
      </c>
      <c r="B66" t="s">
        <v>918</v>
      </c>
      <c r="C66">
        <v>0.5</v>
      </c>
      <c r="I66" t="s">
        <v>2009</v>
      </c>
      <c r="J66" t="s">
        <v>1671</v>
      </c>
      <c r="K66">
        <f>SUM(E50:E66)</f>
        <v>0</v>
      </c>
      <c r="L66" s="2" t="s">
        <v>994</v>
      </c>
    </row>
    <row r="67" spans="1:12" x14ac:dyDescent="0.3">
      <c r="A67">
        <v>19.2</v>
      </c>
      <c r="B67" t="s">
        <v>831</v>
      </c>
      <c r="C67">
        <v>2.2000000000000002</v>
      </c>
      <c r="D67">
        <v>17</v>
      </c>
      <c r="I67" t="s">
        <v>2009</v>
      </c>
      <c r="J67" t="s">
        <v>1486</v>
      </c>
    </row>
    <row r="68" spans="1:12" x14ac:dyDescent="0.3">
      <c r="A68">
        <v>9.5</v>
      </c>
      <c r="B68" t="s">
        <v>831</v>
      </c>
      <c r="C68">
        <v>2.4</v>
      </c>
      <c r="D68">
        <v>16.399999999999999</v>
      </c>
      <c r="H68" t="s">
        <v>999</v>
      </c>
      <c r="I68" t="s">
        <v>2009</v>
      </c>
      <c r="J68" t="s">
        <v>1486</v>
      </c>
    </row>
    <row r="69" spans="1:12" x14ac:dyDescent="0.3">
      <c r="A69">
        <v>19</v>
      </c>
      <c r="B69" t="s">
        <v>108</v>
      </c>
      <c r="C69">
        <v>3</v>
      </c>
      <c r="D69" t="s">
        <v>829</v>
      </c>
      <c r="H69" t="s">
        <v>1522</v>
      </c>
      <c r="I69" t="s">
        <v>2007</v>
      </c>
      <c r="J69" t="s">
        <v>1486</v>
      </c>
    </row>
    <row r="70" spans="1:12" x14ac:dyDescent="0.3">
      <c r="A70">
        <v>13.2</v>
      </c>
      <c r="B70" t="s">
        <v>140</v>
      </c>
      <c r="C70">
        <v>6.4</v>
      </c>
      <c r="D70">
        <v>22.7</v>
      </c>
      <c r="H70" t="s">
        <v>828</v>
      </c>
      <c r="I70" t="s">
        <v>2007</v>
      </c>
      <c r="J70" t="s">
        <v>1486</v>
      </c>
    </row>
    <row r="71" spans="1:12" x14ac:dyDescent="0.3">
      <c r="A71">
        <v>31.4</v>
      </c>
      <c r="B71" t="s">
        <v>832</v>
      </c>
      <c r="C71">
        <f>1.65+1.35</f>
        <v>3</v>
      </c>
      <c r="D71">
        <v>3.7</v>
      </c>
      <c r="I71" t="s">
        <v>2009</v>
      </c>
      <c r="J71" t="s">
        <v>2034</v>
      </c>
    </row>
    <row r="72" spans="1:12" x14ac:dyDescent="0.3">
      <c r="A72">
        <v>46.5</v>
      </c>
      <c r="B72" t="s">
        <v>937</v>
      </c>
      <c r="C72">
        <v>0.6</v>
      </c>
      <c r="I72" t="s">
        <v>2009</v>
      </c>
      <c r="J72" t="s">
        <v>1486</v>
      </c>
    </row>
    <row r="73" spans="1:12" x14ac:dyDescent="0.3">
      <c r="A73">
        <v>26.3</v>
      </c>
      <c r="B73" t="s">
        <v>1597</v>
      </c>
      <c r="C73">
        <v>10</v>
      </c>
      <c r="D73">
        <v>25.2</v>
      </c>
      <c r="G73" t="s">
        <v>1179</v>
      </c>
      <c r="I73" t="s">
        <v>2009</v>
      </c>
      <c r="J73" t="s">
        <v>1486</v>
      </c>
    </row>
    <row r="74" spans="1:12" x14ac:dyDescent="0.3">
      <c r="A74">
        <v>5.3</v>
      </c>
      <c r="B74" t="s">
        <v>6</v>
      </c>
      <c r="C74">
        <v>2.7</v>
      </c>
      <c r="D74">
        <v>2.4</v>
      </c>
      <c r="I74" t="s">
        <v>2569</v>
      </c>
      <c r="J74" t="s">
        <v>1486</v>
      </c>
    </row>
    <row r="75" spans="1:12" x14ac:dyDescent="0.3">
      <c r="A75">
        <v>4.3</v>
      </c>
      <c r="B75" t="s">
        <v>6</v>
      </c>
      <c r="C75">
        <v>0.65</v>
      </c>
      <c r="I75" t="s">
        <v>2569</v>
      </c>
      <c r="J75" t="s">
        <v>1486</v>
      </c>
    </row>
    <row r="76" spans="1:12" x14ac:dyDescent="0.3">
      <c r="A76">
        <v>4.0999999999999996</v>
      </c>
      <c r="B76" t="s">
        <v>7</v>
      </c>
      <c r="C76">
        <f>1.65+3.87</f>
        <v>5.52</v>
      </c>
      <c r="D76">
        <v>4.0999999999999996</v>
      </c>
      <c r="I76" t="s">
        <v>2569</v>
      </c>
      <c r="J76" t="s">
        <v>1486</v>
      </c>
    </row>
    <row r="77" spans="1:12" x14ac:dyDescent="0.3">
      <c r="A77">
        <v>3</v>
      </c>
      <c r="B77" t="s">
        <v>6</v>
      </c>
      <c r="C77">
        <v>0.35</v>
      </c>
      <c r="I77" t="s">
        <v>2569</v>
      </c>
      <c r="J77" t="s">
        <v>1486</v>
      </c>
    </row>
    <row r="78" spans="1:12" x14ac:dyDescent="0.3">
      <c r="A78">
        <v>2.8</v>
      </c>
      <c r="B78" t="s">
        <v>6</v>
      </c>
      <c r="C78">
        <v>0.5</v>
      </c>
      <c r="I78" t="s">
        <v>2569</v>
      </c>
      <c r="J78" t="s">
        <v>1486</v>
      </c>
    </row>
    <row r="79" spans="1:12" x14ac:dyDescent="0.3">
      <c r="A79">
        <v>2.2999999999999998</v>
      </c>
      <c r="B79" t="s">
        <v>182</v>
      </c>
      <c r="C79">
        <v>0.6</v>
      </c>
      <c r="I79" t="s">
        <v>2569</v>
      </c>
      <c r="J79" t="s">
        <v>1486</v>
      </c>
    </row>
    <row r="80" spans="1:12" x14ac:dyDescent="0.3">
      <c r="A80">
        <v>2.1</v>
      </c>
      <c r="B80" t="s">
        <v>6</v>
      </c>
      <c r="C80">
        <v>0.65</v>
      </c>
      <c r="I80" t="s">
        <v>2569</v>
      </c>
      <c r="J80" t="s">
        <v>1486</v>
      </c>
    </row>
    <row r="81" spans="1:12" x14ac:dyDescent="0.3">
      <c r="A81">
        <v>2</v>
      </c>
      <c r="B81" t="s">
        <v>182</v>
      </c>
      <c r="C81">
        <v>1.1000000000000001</v>
      </c>
      <c r="I81" t="s">
        <v>2569</v>
      </c>
      <c r="J81" t="s">
        <v>1486</v>
      </c>
    </row>
    <row r="82" spans="1:12" x14ac:dyDescent="0.3">
      <c r="A82">
        <v>1.8</v>
      </c>
      <c r="B82" t="s">
        <v>6</v>
      </c>
      <c r="C82">
        <v>0.5</v>
      </c>
      <c r="I82" t="s">
        <v>2569</v>
      </c>
      <c r="J82" t="s">
        <v>1486</v>
      </c>
    </row>
    <row r="83" spans="1:12" x14ac:dyDescent="0.3">
      <c r="A83">
        <v>1.7</v>
      </c>
      <c r="B83" t="s">
        <v>6</v>
      </c>
      <c r="C83">
        <v>0.45</v>
      </c>
      <c r="I83" t="s">
        <v>2569</v>
      </c>
      <c r="J83" t="s">
        <v>1486</v>
      </c>
    </row>
    <row r="84" spans="1:12" x14ac:dyDescent="0.3">
      <c r="A84">
        <v>1.5</v>
      </c>
      <c r="B84" t="s">
        <v>182</v>
      </c>
      <c r="C84">
        <v>7</v>
      </c>
      <c r="D84">
        <v>7.3</v>
      </c>
      <c r="I84" t="s">
        <v>2569</v>
      </c>
      <c r="J84" t="s">
        <v>1486</v>
      </c>
    </row>
    <row r="85" spans="1:12" x14ac:dyDescent="0.3">
      <c r="A85">
        <v>1.1000000000000001</v>
      </c>
      <c r="B85" t="s">
        <v>6</v>
      </c>
      <c r="C85">
        <v>0.65</v>
      </c>
      <c r="I85" t="s">
        <v>2569</v>
      </c>
      <c r="J85" t="s">
        <v>1486</v>
      </c>
    </row>
    <row r="86" spans="1:12" x14ac:dyDescent="0.3">
      <c r="A86">
        <v>0.4</v>
      </c>
      <c r="B86" t="s">
        <v>182</v>
      </c>
      <c r="C86">
        <v>1</v>
      </c>
      <c r="I86" t="s">
        <v>2569</v>
      </c>
      <c r="J86" t="s">
        <v>1486</v>
      </c>
      <c r="K86">
        <f>SUM(E80:E86)</f>
        <v>0</v>
      </c>
      <c r="L86" s="2" t="s">
        <v>995</v>
      </c>
    </row>
    <row r="87" spans="1:12" x14ac:dyDescent="0.3">
      <c r="A87">
        <v>0.3</v>
      </c>
      <c r="B87" t="s">
        <v>6</v>
      </c>
      <c r="C87">
        <v>0.7</v>
      </c>
      <c r="I87" t="s">
        <v>2569</v>
      </c>
      <c r="J87" t="s">
        <v>1486</v>
      </c>
      <c r="K87">
        <f>K86+K18</f>
        <v>3</v>
      </c>
      <c r="L87" s="2" t="s">
        <v>996</v>
      </c>
    </row>
    <row r="88" spans="1:12" x14ac:dyDescent="0.3">
      <c r="A88">
        <v>30.9</v>
      </c>
      <c r="B88" t="s">
        <v>664</v>
      </c>
      <c r="E88">
        <v>1</v>
      </c>
      <c r="H88" t="s">
        <v>308</v>
      </c>
      <c r="I88" t="s">
        <v>1214</v>
      </c>
      <c r="J88" t="s">
        <v>1679</v>
      </c>
    </row>
    <row r="89" spans="1:12" x14ac:dyDescent="0.3">
      <c r="A89">
        <v>29.8</v>
      </c>
      <c r="B89" t="s">
        <v>939</v>
      </c>
      <c r="E89">
        <v>1</v>
      </c>
      <c r="I89" t="s">
        <v>1487</v>
      </c>
      <c r="J89" t="s">
        <v>1671</v>
      </c>
    </row>
    <row r="90" spans="1:12" x14ac:dyDescent="0.3">
      <c r="A90">
        <v>24.8</v>
      </c>
      <c r="B90" t="s">
        <v>53</v>
      </c>
      <c r="E90">
        <v>1</v>
      </c>
      <c r="I90" t="s">
        <v>1487</v>
      </c>
      <c r="J90" t="s">
        <v>1671</v>
      </c>
    </row>
    <row r="91" spans="1:12" x14ac:dyDescent="0.3">
      <c r="A91">
        <v>43.1</v>
      </c>
      <c r="B91" t="s">
        <v>916</v>
      </c>
      <c r="E91">
        <v>1</v>
      </c>
      <c r="I91" t="s">
        <v>1487</v>
      </c>
      <c r="J91" t="s">
        <v>1671</v>
      </c>
    </row>
    <row r="92" spans="1:12" x14ac:dyDescent="0.3">
      <c r="A92">
        <v>36.700000000000003</v>
      </c>
      <c r="B92" t="s">
        <v>743</v>
      </c>
      <c r="E92">
        <v>1</v>
      </c>
      <c r="I92" t="s">
        <v>1487</v>
      </c>
      <c r="J92" t="s">
        <v>1671</v>
      </c>
    </row>
    <row r="93" spans="1:12" x14ac:dyDescent="0.3">
      <c r="A93">
        <v>32.9</v>
      </c>
      <c r="B93" t="s">
        <v>916</v>
      </c>
      <c r="E93">
        <v>1</v>
      </c>
      <c r="I93" t="s">
        <v>1487</v>
      </c>
      <c r="J93" t="s">
        <v>1671</v>
      </c>
    </row>
    <row r="94" spans="1:12" x14ac:dyDescent="0.3">
      <c r="A94">
        <v>32.700000000000003</v>
      </c>
      <c r="B94" t="s">
        <v>1138</v>
      </c>
      <c r="E94">
        <v>1</v>
      </c>
      <c r="I94" t="s">
        <v>1487</v>
      </c>
      <c r="J94" t="s">
        <v>1671</v>
      </c>
    </row>
    <row r="95" spans="1:12" x14ac:dyDescent="0.3">
      <c r="A95">
        <v>12.6</v>
      </c>
      <c r="B95" t="s">
        <v>916</v>
      </c>
      <c r="E95">
        <v>1</v>
      </c>
      <c r="I95" t="s">
        <v>1487</v>
      </c>
      <c r="J95" t="s">
        <v>1671</v>
      </c>
    </row>
    <row r="96" spans="1:12" x14ac:dyDescent="0.3">
      <c r="A96">
        <v>33.299999999999997</v>
      </c>
      <c r="B96" t="s">
        <v>53</v>
      </c>
      <c r="E96">
        <v>2</v>
      </c>
      <c r="I96" t="s">
        <v>1487</v>
      </c>
      <c r="J96" t="s">
        <v>1671</v>
      </c>
    </row>
    <row r="97" spans="1:12" x14ac:dyDescent="0.3">
      <c r="A97">
        <v>32.9</v>
      </c>
      <c r="B97" t="s">
        <v>53</v>
      </c>
      <c r="E97">
        <v>2</v>
      </c>
      <c r="I97" t="s">
        <v>1487</v>
      </c>
      <c r="J97" t="s">
        <v>1671</v>
      </c>
    </row>
    <row r="98" spans="1:12" x14ac:dyDescent="0.3">
      <c r="A98">
        <v>31.8</v>
      </c>
      <c r="B98" t="s">
        <v>53</v>
      </c>
      <c r="E98">
        <v>2</v>
      </c>
      <c r="I98" t="s">
        <v>1487</v>
      </c>
      <c r="J98" t="s">
        <v>1671</v>
      </c>
    </row>
    <row r="99" spans="1:12" x14ac:dyDescent="0.3">
      <c r="A99">
        <v>22.5</v>
      </c>
      <c r="B99" t="s">
        <v>53</v>
      </c>
      <c r="E99">
        <v>2</v>
      </c>
      <c r="I99" t="s">
        <v>1487</v>
      </c>
      <c r="J99" t="s">
        <v>1671</v>
      </c>
    </row>
    <row r="100" spans="1:12" x14ac:dyDescent="0.3">
      <c r="A100">
        <v>34.9</v>
      </c>
      <c r="B100" t="s">
        <v>1138</v>
      </c>
      <c r="E100">
        <v>2</v>
      </c>
      <c r="H100" t="s">
        <v>2197</v>
      </c>
      <c r="I100" t="s">
        <v>1487</v>
      </c>
      <c r="J100" t="s">
        <v>1671</v>
      </c>
    </row>
    <row r="101" spans="1:12" x14ac:dyDescent="0.3">
      <c r="A101">
        <v>33.700000000000003</v>
      </c>
      <c r="B101" t="s">
        <v>1850</v>
      </c>
      <c r="E101">
        <v>2</v>
      </c>
      <c r="I101" t="s">
        <v>1487</v>
      </c>
      <c r="J101" t="s">
        <v>1671</v>
      </c>
    </row>
    <row r="102" spans="1:12" x14ac:dyDescent="0.3">
      <c r="A102">
        <v>12.1</v>
      </c>
      <c r="B102" t="s">
        <v>1138</v>
      </c>
      <c r="E102">
        <v>2</v>
      </c>
      <c r="I102" s="2" t="s">
        <v>1487</v>
      </c>
      <c r="J102" s="2" t="s">
        <v>1671</v>
      </c>
    </row>
    <row r="103" spans="1:12" x14ac:dyDescent="0.3">
      <c r="A103">
        <v>33</v>
      </c>
      <c r="B103" t="s">
        <v>53</v>
      </c>
      <c r="E103">
        <v>5</v>
      </c>
      <c r="I103" t="s">
        <v>1487</v>
      </c>
      <c r="J103" t="s">
        <v>1671</v>
      </c>
    </row>
    <row r="104" spans="1:12" x14ac:dyDescent="0.3">
      <c r="A104">
        <v>32</v>
      </c>
      <c r="B104" t="s">
        <v>53</v>
      </c>
      <c r="E104">
        <v>5</v>
      </c>
      <c r="I104" t="s">
        <v>1487</v>
      </c>
      <c r="J104" t="s">
        <v>1671</v>
      </c>
    </row>
    <row r="105" spans="1:12" x14ac:dyDescent="0.3">
      <c r="A105">
        <v>33.700000000000003</v>
      </c>
      <c r="B105" t="s">
        <v>53</v>
      </c>
      <c r="E105">
        <v>10</v>
      </c>
      <c r="I105" t="s">
        <v>1487</v>
      </c>
      <c r="J105" t="s">
        <v>1671</v>
      </c>
    </row>
    <row r="106" spans="1:12" x14ac:dyDescent="0.3">
      <c r="A106">
        <v>47.5</v>
      </c>
      <c r="B106" t="s">
        <v>579</v>
      </c>
      <c r="C106">
        <v>0.7</v>
      </c>
      <c r="I106" t="s">
        <v>1487</v>
      </c>
      <c r="J106" t="s">
        <v>1671</v>
      </c>
    </row>
    <row r="107" spans="1:12" x14ac:dyDescent="0.3">
      <c r="A107">
        <v>45.2</v>
      </c>
      <c r="B107" t="s">
        <v>579</v>
      </c>
      <c r="C107">
        <v>0.5</v>
      </c>
      <c r="I107" t="s">
        <v>1487</v>
      </c>
      <c r="J107" t="s">
        <v>1671</v>
      </c>
    </row>
    <row r="108" spans="1:12" x14ac:dyDescent="0.3">
      <c r="A108">
        <v>43.8</v>
      </c>
      <c r="B108" t="s">
        <v>915</v>
      </c>
      <c r="C108">
        <v>0.4</v>
      </c>
      <c r="I108" t="s">
        <v>1487</v>
      </c>
      <c r="J108" t="s">
        <v>1671</v>
      </c>
    </row>
    <row r="109" spans="1:12" x14ac:dyDescent="0.3">
      <c r="A109">
        <v>42</v>
      </c>
      <c r="B109" t="s">
        <v>579</v>
      </c>
      <c r="C109">
        <v>1.6</v>
      </c>
      <c r="D109">
        <v>0.8</v>
      </c>
      <c r="I109" t="s">
        <v>1487</v>
      </c>
      <c r="J109" t="s">
        <v>1671</v>
      </c>
      <c r="K109">
        <v>1</v>
      </c>
    </row>
    <row r="110" spans="1:12" x14ac:dyDescent="0.3">
      <c r="A110">
        <v>39.799999999999997</v>
      </c>
      <c r="B110" t="s">
        <v>400</v>
      </c>
      <c r="C110">
        <v>0.35</v>
      </c>
      <c r="I110" t="s">
        <v>1487</v>
      </c>
      <c r="J110" t="s">
        <v>1671</v>
      </c>
      <c r="K110">
        <v>1</v>
      </c>
    </row>
    <row r="111" spans="1:12" x14ac:dyDescent="0.3">
      <c r="A111">
        <v>33.700000000000003</v>
      </c>
      <c r="B111" t="s">
        <v>1849</v>
      </c>
      <c r="C111">
        <v>0.1</v>
      </c>
      <c r="I111" s="2" t="s">
        <v>2011</v>
      </c>
      <c r="J111" s="2" t="s">
        <v>1488</v>
      </c>
      <c r="K111">
        <v>1</v>
      </c>
      <c r="L111" s="2" t="s">
        <v>657</v>
      </c>
    </row>
    <row r="113" spans="4:10" x14ac:dyDescent="0.3">
      <c r="E113">
        <f>SUM(E3:E111)</f>
        <v>55</v>
      </c>
    </row>
    <row r="114" spans="4:10" x14ac:dyDescent="0.3">
      <c r="D114" t="s">
        <v>133</v>
      </c>
      <c r="E114">
        <v>55</v>
      </c>
    </row>
    <row r="115" spans="4:10" x14ac:dyDescent="0.3">
      <c r="I115" s="3" t="s">
        <v>1277</v>
      </c>
      <c r="J115">
        <f>111-88</f>
        <v>23</v>
      </c>
    </row>
  </sheetData>
  <sortState ref="A3:J111">
    <sortCondition ref="I4:I111"/>
    <sortCondition ref="E4:E111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workbookViewId="0">
      <pane ySplit="1560" topLeftCell="A134" activePane="bottomLeft"/>
      <selection activeCell="J2460" sqref="J2460"/>
      <selection pane="bottomLeft" activeCell="I157" sqref="I157"/>
    </sheetView>
  </sheetViews>
  <sheetFormatPr defaultColWidth="10.921875" defaultRowHeight="13.5" x14ac:dyDescent="0.3"/>
  <sheetData>
    <row r="1" spans="1:10" x14ac:dyDescent="0.3">
      <c r="A1" t="s">
        <v>1929</v>
      </c>
      <c r="B1" t="s">
        <v>1318</v>
      </c>
      <c r="C1" s="1">
        <v>39050</v>
      </c>
    </row>
    <row r="2" spans="1:10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1492</v>
      </c>
      <c r="H2" t="s">
        <v>1773</v>
      </c>
      <c r="I2" t="s">
        <v>317</v>
      </c>
      <c r="J2" t="s">
        <v>318</v>
      </c>
    </row>
    <row r="3" spans="1:10" x14ac:dyDescent="0.3">
      <c r="A3">
        <v>6.4</v>
      </c>
      <c r="B3" t="s">
        <v>1685</v>
      </c>
      <c r="I3" t="s">
        <v>1290</v>
      </c>
      <c r="J3" t="s">
        <v>1290</v>
      </c>
    </row>
    <row r="4" spans="1:10" x14ac:dyDescent="0.3">
      <c r="A4">
        <v>49</v>
      </c>
      <c r="B4" t="s">
        <v>1940</v>
      </c>
      <c r="I4" t="s">
        <v>1290</v>
      </c>
      <c r="J4" t="s">
        <v>1290</v>
      </c>
    </row>
    <row r="5" spans="1:10" x14ac:dyDescent="0.3">
      <c r="A5">
        <v>14.3</v>
      </c>
      <c r="B5" t="s">
        <v>1490</v>
      </c>
      <c r="I5" t="s">
        <v>1290</v>
      </c>
      <c r="J5" t="s">
        <v>1290</v>
      </c>
    </row>
    <row r="6" spans="1:10" x14ac:dyDescent="0.3">
      <c r="A6">
        <v>13</v>
      </c>
      <c r="B6" t="s">
        <v>1672</v>
      </c>
      <c r="I6" t="s">
        <v>1290</v>
      </c>
      <c r="J6" t="s">
        <v>1290</v>
      </c>
    </row>
    <row r="7" spans="1:10" x14ac:dyDescent="0.3">
      <c r="A7">
        <v>10.8</v>
      </c>
      <c r="B7" t="s">
        <v>1490</v>
      </c>
      <c r="I7" t="s">
        <v>851</v>
      </c>
      <c r="J7" t="s">
        <v>1290</v>
      </c>
    </row>
    <row r="8" spans="1:10" x14ac:dyDescent="0.3">
      <c r="A8">
        <v>40.9</v>
      </c>
      <c r="B8" t="s">
        <v>1776</v>
      </c>
      <c r="I8" t="s">
        <v>1290</v>
      </c>
      <c r="J8" t="s">
        <v>1290</v>
      </c>
    </row>
    <row r="9" spans="1:10" x14ac:dyDescent="0.3">
      <c r="A9">
        <v>32</v>
      </c>
      <c r="B9" t="s">
        <v>468</v>
      </c>
      <c r="I9" t="s">
        <v>1290</v>
      </c>
      <c r="J9" t="s">
        <v>1290</v>
      </c>
    </row>
    <row r="10" spans="1:10" x14ac:dyDescent="0.3">
      <c r="A10">
        <v>14.6</v>
      </c>
      <c r="B10" t="s">
        <v>2013</v>
      </c>
      <c r="I10" t="s">
        <v>1290</v>
      </c>
      <c r="J10" t="s">
        <v>1290</v>
      </c>
    </row>
    <row r="11" spans="1:10" x14ac:dyDescent="0.3">
      <c r="A11">
        <v>4.8</v>
      </c>
      <c r="B11" t="s">
        <v>468</v>
      </c>
      <c r="I11" t="s">
        <v>1290</v>
      </c>
      <c r="J11" t="s">
        <v>1290</v>
      </c>
    </row>
    <row r="12" spans="1:10" x14ac:dyDescent="0.3">
      <c r="A12">
        <v>3.2</v>
      </c>
      <c r="B12" t="s">
        <v>468</v>
      </c>
      <c r="I12" t="s">
        <v>1290</v>
      </c>
      <c r="J12" t="s">
        <v>1290</v>
      </c>
    </row>
    <row r="13" spans="1:10" x14ac:dyDescent="0.3">
      <c r="A13">
        <v>25.3</v>
      </c>
      <c r="B13" t="s">
        <v>783</v>
      </c>
      <c r="I13" t="s">
        <v>1391</v>
      </c>
      <c r="J13" t="s">
        <v>1290</v>
      </c>
    </row>
    <row r="14" spans="1:10" x14ac:dyDescent="0.3">
      <c r="A14">
        <v>20.6</v>
      </c>
      <c r="B14" t="s">
        <v>786</v>
      </c>
      <c r="I14" t="s">
        <v>679</v>
      </c>
      <c r="J14" t="s">
        <v>678</v>
      </c>
    </row>
    <row r="15" spans="1:10" x14ac:dyDescent="0.3">
      <c r="A15">
        <v>18.3</v>
      </c>
      <c r="B15" t="s">
        <v>1493</v>
      </c>
      <c r="I15" t="s">
        <v>680</v>
      </c>
      <c r="J15" t="s">
        <v>678</v>
      </c>
    </row>
    <row r="16" spans="1:10" x14ac:dyDescent="0.3">
      <c r="A16">
        <v>35</v>
      </c>
      <c r="B16" t="s">
        <v>850</v>
      </c>
      <c r="I16" t="s">
        <v>1290</v>
      </c>
      <c r="J16" t="s">
        <v>676</v>
      </c>
    </row>
    <row r="17" spans="1:12" x14ac:dyDescent="0.3">
      <c r="A17">
        <v>49.5</v>
      </c>
      <c r="B17" t="s">
        <v>1934</v>
      </c>
      <c r="I17" t="s">
        <v>675</v>
      </c>
      <c r="J17" t="s">
        <v>676</v>
      </c>
    </row>
    <row r="18" spans="1:12" x14ac:dyDescent="0.3">
      <c r="A18">
        <v>20.100000000000001</v>
      </c>
      <c r="B18" t="s">
        <v>1141</v>
      </c>
      <c r="C18">
        <v>0.1</v>
      </c>
      <c r="I18" t="s">
        <v>675</v>
      </c>
      <c r="J18" t="s">
        <v>676</v>
      </c>
    </row>
    <row r="19" spans="1:12" x14ac:dyDescent="0.3">
      <c r="A19">
        <v>49.6</v>
      </c>
      <c r="B19" t="s">
        <v>1931</v>
      </c>
      <c r="C19" t="s">
        <v>2110</v>
      </c>
      <c r="I19" t="s">
        <v>682</v>
      </c>
      <c r="J19" t="s">
        <v>676</v>
      </c>
    </row>
    <row r="20" spans="1:12" x14ac:dyDescent="0.3">
      <c r="A20">
        <v>49</v>
      </c>
      <c r="B20" t="s">
        <v>1937</v>
      </c>
      <c r="I20" t="s">
        <v>682</v>
      </c>
      <c r="J20" t="s">
        <v>676</v>
      </c>
    </row>
    <row r="21" spans="1:12" x14ac:dyDescent="0.3">
      <c r="A21">
        <v>48.4</v>
      </c>
      <c r="B21" t="s">
        <v>1937</v>
      </c>
      <c r="I21" t="s">
        <v>682</v>
      </c>
      <c r="J21" t="s">
        <v>676</v>
      </c>
    </row>
    <row r="22" spans="1:12" x14ac:dyDescent="0.3">
      <c r="A22">
        <v>34</v>
      </c>
      <c r="B22" t="s">
        <v>0</v>
      </c>
      <c r="C22">
        <v>0.1</v>
      </c>
      <c r="I22" t="s">
        <v>682</v>
      </c>
      <c r="J22" t="s">
        <v>676</v>
      </c>
    </row>
    <row r="23" spans="1:12" x14ac:dyDescent="0.3">
      <c r="A23">
        <v>26</v>
      </c>
      <c r="B23" t="s">
        <v>1937</v>
      </c>
      <c r="C23">
        <v>0.1</v>
      </c>
      <c r="I23" t="s">
        <v>682</v>
      </c>
      <c r="J23" t="s">
        <v>676</v>
      </c>
    </row>
    <row r="24" spans="1:12" x14ac:dyDescent="0.3">
      <c r="A24">
        <v>25.6</v>
      </c>
      <c r="B24" t="s">
        <v>1937</v>
      </c>
      <c r="C24" t="s">
        <v>2110</v>
      </c>
      <c r="I24" t="s">
        <v>682</v>
      </c>
      <c r="J24" t="s">
        <v>676</v>
      </c>
      <c r="K24">
        <v>1</v>
      </c>
    </row>
    <row r="25" spans="1:12" x14ac:dyDescent="0.3">
      <c r="A25">
        <v>24.5</v>
      </c>
      <c r="B25" t="s">
        <v>1937</v>
      </c>
      <c r="C25">
        <v>0.1</v>
      </c>
      <c r="I25" t="s">
        <v>682</v>
      </c>
      <c r="J25" t="s">
        <v>676</v>
      </c>
    </row>
    <row r="26" spans="1:12" x14ac:dyDescent="0.3">
      <c r="A26">
        <v>21.8</v>
      </c>
      <c r="B26" t="s">
        <v>1937</v>
      </c>
      <c r="C26">
        <v>0.1</v>
      </c>
      <c r="I26" t="s">
        <v>682</v>
      </c>
      <c r="J26" t="s">
        <v>676</v>
      </c>
    </row>
    <row r="27" spans="1:12" x14ac:dyDescent="0.3">
      <c r="A27">
        <v>21.8</v>
      </c>
      <c r="B27" t="s">
        <v>1937</v>
      </c>
      <c r="C27">
        <v>0.1</v>
      </c>
      <c r="H27" t="s">
        <v>785</v>
      </c>
      <c r="I27" t="s">
        <v>682</v>
      </c>
      <c r="J27" t="s">
        <v>676</v>
      </c>
    </row>
    <row r="28" spans="1:12" x14ac:dyDescent="0.3">
      <c r="A28">
        <v>18.3</v>
      </c>
      <c r="B28" t="s">
        <v>1937</v>
      </c>
      <c r="I28" t="s">
        <v>682</v>
      </c>
      <c r="J28" t="s">
        <v>676</v>
      </c>
    </row>
    <row r="29" spans="1:12" x14ac:dyDescent="0.3">
      <c r="A29">
        <v>11.7</v>
      </c>
      <c r="B29" t="s">
        <v>2017</v>
      </c>
      <c r="H29" t="s">
        <v>2022</v>
      </c>
      <c r="I29" t="s">
        <v>682</v>
      </c>
      <c r="J29" t="s">
        <v>676</v>
      </c>
    </row>
    <row r="30" spans="1:12" x14ac:dyDescent="0.3">
      <c r="A30">
        <v>10.8</v>
      </c>
      <c r="B30" t="s">
        <v>1937</v>
      </c>
      <c r="C30">
        <v>0.1</v>
      </c>
      <c r="I30" t="s">
        <v>682</v>
      </c>
      <c r="J30" t="s">
        <v>676</v>
      </c>
    </row>
    <row r="31" spans="1:12" x14ac:dyDescent="0.3">
      <c r="A31">
        <v>10.6</v>
      </c>
      <c r="B31" t="s">
        <v>1937</v>
      </c>
      <c r="C31">
        <v>0.2</v>
      </c>
      <c r="I31" t="s">
        <v>682</v>
      </c>
      <c r="J31" t="s">
        <v>676</v>
      </c>
      <c r="K31">
        <f>SUM(E14:E31)</f>
        <v>0</v>
      </c>
      <c r="L31" s="2" t="s">
        <v>218</v>
      </c>
    </row>
    <row r="32" spans="1:12" x14ac:dyDescent="0.3">
      <c r="A32">
        <v>17.3</v>
      </c>
      <c r="B32" t="s">
        <v>1673</v>
      </c>
      <c r="H32" t="s">
        <v>1499</v>
      </c>
      <c r="I32" t="s">
        <v>1289</v>
      </c>
      <c r="J32" t="s">
        <v>1289</v>
      </c>
    </row>
    <row r="33" spans="1:10" x14ac:dyDescent="0.3">
      <c r="A33">
        <v>25</v>
      </c>
      <c r="B33" t="s">
        <v>784</v>
      </c>
      <c r="I33" t="s">
        <v>2735</v>
      </c>
      <c r="J33" t="s">
        <v>1289</v>
      </c>
    </row>
    <row r="34" spans="1:10" x14ac:dyDescent="0.3">
      <c r="A34">
        <v>44.9</v>
      </c>
      <c r="B34" t="s">
        <v>1616</v>
      </c>
      <c r="E34">
        <v>1</v>
      </c>
      <c r="I34" t="s">
        <v>319</v>
      </c>
      <c r="J34" t="s">
        <v>493</v>
      </c>
    </row>
    <row r="35" spans="1:10" x14ac:dyDescent="0.3">
      <c r="A35">
        <v>25.6</v>
      </c>
      <c r="B35" t="s">
        <v>1841</v>
      </c>
      <c r="E35">
        <v>1</v>
      </c>
      <c r="I35" t="s">
        <v>319</v>
      </c>
      <c r="J35" t="s">
        <v>493</v>
      </c>
    </row>
    <row r="36" spans="1:10" x14ac:dyDescent="0.3">
      <c r="A36">
        <v>24</v>
      </c>
      <c r="B36" t="s">
        <v>1616</v>
      </c>
      <c r="E36">
        <v>1</v>
      </c>
      <c r="I36" t="s">
        <v>319</v>
      </c>
      <c r="J36" t="s">
        <v>493</v>
      </c>
    </row>
    <row r="37" spans="1:10" x14ac:dyDescent="0.3">
      <c r="A37">
        <v>41.1</v>
      </c>
      <c r="B37" t="s">
        <v>1613</v>
      </c>
      <c r="E37">
        <v>1</v>
      </c>
      <c r="I37" t="s">
        <v>677</v>
      </c>
      <c r="J37" t="s">
        <v>678</v>
      </c>
    </row>
    <row r="38" spans="1:10" x14ac:dyDescent="0.3">
      <c r="A38">
        <v>40.9</v>
      </c>
      <c r="B38" t="s">
        <v>1613</v>
      </c>
      <c r="E38">
        <v>1</v>
      </c>
      <c r="I38" t="s">
        <v>677</v>
      </c>
      <c r="J38" t="s">
        <v>678</v>
      </c>
    </row>
    <row r="39" spans="1:10" x14ac:dyDescent="0.3">
      <c r="A39">
        <v>36.6</v>
      </c>
      <c r="B39" t="s">
        <v>1613</v>
      </c>
      <c r="E39">
        <v>1</v>
      </c>
      <c r="I39" t="s">
        <v>677</v>
      </c>
      <c r="J39" t="s">
        <v>678</v>
      </c>
    </row>
    <row r="40" spans="1:10" x14ac:dyDescent="0.3">
      <c r="A40">
        <v>26.9</v>
      </c>
      <c r="B40" t="s">
        <v>1613</v>
      </c>
      <c r="E40">
        <v>1</v>
      </c>
      <c r="I40" t="s">
        <v>677</v>
      </c>
      <c r="J40" t="s">
        <v>678</v>
      </c>
    </row>
    <row r="41" spans="1:10" x14ac:dyDescent="0.3">
      <c r="A41">
        <v>26.4</v>
      </c>
      <c r="B41" t="s">
        <v>1613</v>
      </c>
      <c r="E41">
        <v>1</v>
      </c>
      <c r="I41" t="s">
        <v>677</v>
      </c>
      <c r="J41" t="s">
        <v>678</v>
      </c>
    </row>
    <row r="42" spans="1:10" x14ac:dyDescent="0.3">
      <c r="A42">
        <v>24.6</v>
      </c>
      <c r="B42" t="s">
        <v>1775</v>
      </c>
      <c r="E42">
        <v>1</v>
      </c>
      <c r="I42" t="s">
        <v>677</v>
      </c>
      <c r="J42" t="s">
        <v>678</v>
      </c>
    </row>
    <row r="43" spans="1:10" x14ac:dyDescent="0.3">
      <c r="A43">
        <v>22.3</v>
      </c>
      <c r="B43" t="s">
        <v>1611</v>
      </c>
      <c r="E43">
        <v>1</v>
      </c>
      <c r="I43" t="s">
        <v>677</v>
      </c>
      <c r="J43" t="s">
        <v>678</v>
      </c>
    </row>
    <row r="44" spans="1:10" x14ac:dyDescent="0.3">
      <c r="A44">
        <v>22.4</v>
      </c>
      <c r="B44" t="s">
        <v>1611</v>
      </c>
      <c r="E44">
        <v>1</v>
      </c>
      <c r="I44" t="s">
        <v>677</v>
      </c>
      <c r="J44" t="s">
        <v>678</v>
      </c>
    </row>
    <row r="45" spans="1:10" x14ac:dyDescent="0.3">
      <c r="A45">
        <v>20.399999999999999</v>
      </c>
      <c r="B45" t="s">
        <v>962</v>
      </c>
      <c r="E45">
        <v>1</v>
      </c>
      <c r="I45" t="s">
        <v>677</v>
      </c>
      <c r="J45" t="s">
        <v>676</v>
      </c>
    </row>
    <row r="46" spans="1:10" x14ac:dyDescent="0.3">
      <c r="A46">
        <v>44.4</v>
      </c>
      <c r="B46" t="s">
        <v>1593</v>
      </c>
      <c r="E46">
        <v>1</v>
      </c>
      <c r="I46" t="s">
        <v>677</v>
      </c>
      <c r="J46" t="s">
        <v>852</v>
      </c>
    </row>
    <row r="47" spans="1:10" x14ac:dyDescent="0.3">
      <c r="A47">
        <v>3.7</v>
      </c>
      <c r="B47" t="s">
        <v>1693</v>
      </c>
      <c r="E47">
        <v>1</v>
      </c>
      <c r="I47" t="s">
        <v>677</v>
      </c>
      <c r="J47" t="s">
        <v>852</v>
      </c>
    </row>
    <row r="48" spans="1:10" x14ac:dyDescent="0.3">
      <c r="A48">
        <v>4.0999999999999996</v>
      </c>
      <c r="B48" t="s">
        <v>1692</v>
      </c>
      <c r="E48">
        <v>1</v>
      </c>
      <c r="I48" t="s">
        <v>677</v>
      </c>
      <c r="J48" t="s">
        <v>852</v>
      </c>
    </row>
    <row r="49" spans="1:12" x14ac:dyDescent="0.3">
      <c r="A49">
        <v>42.9</v>
      </c>
      <c r="B49" t="s">
        <v>1602</v>
      </c>
      <c r="E49">
        <v>1</v>
      </c>
      <c r="I49" t="s">
        <v>677</v>
      </c>
      <c r="J49" t="s">
        <v>852</v>
      </c>
    </row>
    <row r="50" spans="1:12" x14ac:dyDescent="0.3">
      <c r="A50">
        <v>38.200000000000003</v>
      </c>
      <c r="B50" t="s">
        <v>1602</v>
      </c>
      <c r="E50">
        <v>1</v>
      </c>
      <c r="I50" t="s">
        <v>677</v>
      </c>
      <c r="J50" t="s">
        <v>852</v>
      </c>
    </row>
    <row r="51" spans="1:12" x14ac:dyDescent="0.3">
      <c r="A51">
        <v>33.5</v>
      </c>
      <c r="B51" t="s">
        <v>1602</v>
      </c>
      <c r="E51">
        <v>1</v>
      </c>
      <c r="I51" t="s">
        <v>677</v>
      </c>
      <c r="J51" t="s">
        <v>852</v>
      </c>
    </row>
    <row r="52" spans="1:12" x14ac:dyDescent="0.3">
      <c r="A52">
        <v>20.8</v>
      </c>
      <c r="B52" t="s">
        <v>1602</v>
      </c>
      <c r="E52">
        <v>1</v>
      </c>
      <c r="I52" t="s">
        <v>677</v>
      </c>
      <c r="J52" t="s">
        <v>852</v>
      </c>
    </row>
    <row r="53" spans="1:12" x14ac:dyDescent="0.3">
      <c r="A53">
        <v>20.399999999999999</v>
      </c>
      <c r="B53" t="s">
        <v>1602</v>
      </c>
      <c r="E53">
        <v>1</v>
      </c>
      <c r="I53" t="s">
        <v>677</v>
      </c>
      <c r="J53" t="s">
        <v>852</v>
      </c>
    </row>
    <row r="54" spans="1:12" x14ac:dyDescent="0.3">
      <c r="A54">
        <v>18.7</v>
      </c>
      <c r="B54" t="s">
        <v>1602</v>
      </c>
      <c r="E54">
        <v>1</v>
      </c>
      <c r="I54" t="s">
        <v>677</v>
      </c>
      <c r="J54" t="s">
        <v>852</v>
      </c>
    </row>
    <row r="55" spans="1:12" x14ac:dyDescent="0.3">
      <c r="A55">
        <v>16.8</v>
      </c>
      <c r="B55" t="s">
        <v>566</v>
      </c>
      <c r="E55">
        <v>1</v>
      </c>
      <c r="I55" t="s">
        <v>677</v>
      </c>
      <c r="J55" t="s">
        <v>852</v>
      </c>
    </row>
    <row r="56" spans="1:12" x14ac:dyDescent="0.3">
      <c r="A56">
        <v>16.3</v>
      </c>
      <c r="B56" t="s">
        <v>730</v>
      </c>
      <c r="E56">
        <v>1</v>
      </c>
      <c r="I56" t="s">
        <v>677</v>
      </c>
      <c r="J56" t="s">
        <v>852</v>
      </c>
    </row>
    <row r="57" spans="1:12" x14ac:dyDescent="0.3">
      <c r="A57">
        <v>15.2</v>
      </c>
      <c r="B57" t="s">
        <v>1602</v>
      </c>
      <c r="E57">
        <v>1</v>
      </c>
      <c r="I57" t="s">
        <v>677</v>
      </c>
      <c r="J57" t="s">
        <v>852</v>
      </c>
    </row>
    <row r="58" spans="1:12" x14ac:dyDescent="0.3">
      <c r="A58">
        <v>14.1</v>
      </c>
      <c r="B58" t="s">
        <v>1602</v>
      </c>
      <c r="E58">
        <v>1</v>
      </c>
      <c r="I58" t="s">
        <v>677</v>
      </c>
      <c r="J58" t="s">
        <v>852</v>
      </c>
    </row>
    <row r="59" spans="1:12" x14ac:dyDescent="0.3">
      <c r="A59">
        <v>24.6</v>
      </c>
      <c r="B59" t="s">
        <v>1616</v>
      </c>
      <c r="E59">
        <v>2</v>
      </c>
      <c r="I59" t="s">
        <v>319</v>
      </c>
      <c r="J59" t="s">
        <v>493</v>
      </c>
    </row>
    <row r="60" spans="1:12" x14ac:dyDescent="0.3">
      <c r="A60">
        <v>25.6</v>
      </c>
      <c r="B60" t="s">
        <v>1611</v>
      </c>
      <c r="E60">
        <v>2</v>
      </c>
      <c r="I60" t="s">
        <v>677</v>
      </c>
      <c r="J60" t="s">
        <v>678</v>
      </c>
    </row>
    <row r="61" spans="1:12" x14ac:dyDescent="0.3">
      <c r="A61">
        <v>3.7</v>
      </c>
      <c r="B61" t="s">
        <v>1494</v>
      </c>
      <c r="E61">
        <v>2</v>
      </c>
      <c r="I61" t="s">
        <v>1208</v>
      </c>
      <c r="J61" t="s">
        <v>678</v>
      </c>
    </row>
    <row r="62" spans="1:12" x14ac:dyDescent="0.3">
      <c r="A62">
        <v>38</v>
      </c>
      <c r="B62" t="s">
        <v>566</v>
      </c>
      <c r="E62">
        <v>2</v>
      </c>
      <c r="I62" t="s">
        <v>677</v>
      </c>
      <c r="J62" t="s">
        <v>852</v>
      </c>
      <c r="K62">
        <v>2</v>
      </c>
      <c r="L62" s="2" t="s">
        <v>655</v>
      </c>
    </row>
    <row r="63" spans="1:12" x14ac:dyDescent="0.3">
      <c r="A63">
        <v>37.5</v>
      </c>
      <c r="B63" t="s">
        <v>567</v>
      </c>
      <c r="E63">
        <v>2</v>
      </c>
      <c r="I63" t="s">
        <v>677</v>
      </c>
      <c r="J63" t="s">
        <v>852</v>
      </c>
    </row>
    <row r="64" spans="1:12" x14ac:dyDescent="0.3">
      <c r="A64">
        <v>37</v>
      </c>
      <c r="B64" t="s">
        <v>1602</v>
      </c>
      <c r="E64">
        <v>2</v>
      </c>
      <c r="I64" t="s">
        <v>677</v>
      </c>
      <c r="J64" t="s">
        <v>852</v>
      </c>
    </row>
    <row r="65" spans="1:10" x14ac:dyDescent="0.3">
      <c r="A65">
        <v>18.399999999999999</v>
      </c>
      <c r="B65" t="s">
        <v>1602</v>
      </c>
      <c r="E65">
        <v>2</v>
      </c>
      <c r="I65" t="s">
        <v>677</v>
      </c>
      <c r="J65" t="s">
        <v>852</v>
      </c>
    </row>
    <row r="66" spans="1:10" x14ac:dyDescent="0.3">
      <c r="A66">
        <v>17.600000000000001</v>
      </c>
      <c r="B66" t="s">
        <v>1602</v>
      </c>
      <c r="E66">
        <v>2</v>
      </c>
      <c r="I66" t="s">
        <v>677</v>
      </c>
      <c r="J66" t="s">
        <v>852</v>
      </c>
    </row>
    <row r="67" spans="1:10" x14ac:dyDescent="0.3">
      <c r="A67">
        <v>17.2</v>
      </c>
      <c r="B67" t="s">
        <v>566</v>
      </c>
      <c r="E67">
        <v>2</v>
      </c>
      <c r="I67" t="s">
        <v>677</v>
      </c>
      <c r="J67" t="s">
        <v>852</v>
      </c>
    </row>
    <row r="68" spans="1:10" x14ac:dyDescent="0.3">
      <c r="A68">
        <v>37.9</v>
      </c>
      <c r="B68" t="s">
        <v>566</v>
      </c>
      <c r="E68">
        <v>3</v>
      </c>
      <c r="I68" t="s">
        <v>677</v>
      </c>
      <c r="J68" t="s">
        <v>852</v>
      </c>
    </row>
    <row r="69" spans="1:10" x14ac:dyDescent="0.3">
      <c r="A69">
        <v>35</v>
      </c>
      <c r="B69" t="s">
        <v>566</v>
      </c>
      <c r="E69">
        <v>3</v>
      </c>
      <c r="I69" t="s">
        <v>677</v>
      </c>
      <c r="J69" t="s">
        <v>852</v>
      </c>
    </row>
    <row r="70" spans="1:10" x14ac:dyDescent="0.3">
      <c r="A70">
        <v>34</v>
      </c>
      <c r="B70" t="s">
        <v>566</v>
      </c>
      <c r="E70">
        <v>3</v>
      </c>
      <c r="I70" t="s">
        <v>677</v>
      </c>
      <c r="J70" t="s">
        <v>852</v>
      </c>
    </row>
    <row r="71" spans="1:10" x14ac:dyDescent="0.3">
      <c r="A71">
        <v>30</v>
      </c>
      <c r="B71" t="s">
        <v>1602</v>
      </c>
      <c r="E71">
        <v>3</v>
      </c>
      <c r="I71" t="s">
        <v>677</v>
      </c>
      <c r="J71" t="s">
        <v>852</v>
      </c>
    </row>
    <row r="72" spans="1:10" x14ac:dyDescent="0.3">
      <c r="A72">
        <v>19</v>
      </c>
      <c r="B72" t="s">
        <v>1602</v>
      </c>
      <c r="E72">
        <v>3</v>
      </c>
      <c r="I72" t="s">
        <v>677</v>
      </c>
      <c r="J72" t="s">
        <v>852</v>
      </c>
    </row>
    <row r="73" spans="1:10" x14ac:dyDescent="0.3">
      <c r="A73">
        <v>18.100000000000001</v>
      </c>
      <c r="B73" t="s">
        <v>1142</v>
      </c>
      <c r="E73">
        <v>3</v>
      </c>
      <c r="I73" t="s">
        <v>677</v>
      </c>
      <c r="J73" t="s">
        <v>852</v>
      </c>
    </row>
    <row r="74" spans="1:10" x14ac:dyDescent="0.3">
      <c r="A74">
        <v>31</v>
      </c>
      <c r="B74" t="s">
        <v>730</v>
      </c>
      <c r="E74">
        <v>4</v>
      </c>
      <c r="I74" t="s">
        <v>677</v>
      </c>
      <c r="J74" t="s">
        <v>852</v>
      </c>
    </row>
    <row r="75" spans="1:10" x14ac:dyDescent="0.3">
      <c r="A75">
        <v>37.1</v>
      </c>
      <c r="B75" t="s">
        <v>134</v>
      </c>
      <c r="E75">
        <v>5</v>
      </c>
      <c r="I75" t="s">
        <v>677</v>
      </c>
      <c r="J75" t="s">
        <v>852</v>
      </c>
    </row>
    <row r="76" spans="1:10" x14ac:dyDescent="0.3">
      <c r="A76">
        <v>15.8</v>
      </c>
      <c r="B76" t="s">
        <v>566</v>
      </c>
      <c r="E76">
        <v>5</v>
      </c>
      <c r="I76" t="s">
        <v>677</v>
      </c>
      <c r="J76" t="s">
        <v>852</v>
      </c>
    </row>
    <row r="77" spans="1:10" x14ac:dyDescent="0.3">
      <c r="A77">
        <v>41</v>
      </c>
      <c r="B77" t="s">
        <v>1602</v>
      </c>
      <c r="E77">
        <v>6</v>
      </c>
      <c r="I77" t="s">
        <v>677</v>
      </c>
      <c r="J77" t="s">
        <v>852</v>
      </c>
    </row>
    <row r="78" spans="1:10" x14ac:dyDescent="0.3">
      <c r="A78">
        <v>40</v>
      </c>
      <c r="B78" t="s">
        <v>1602</v>
      </c>
      <c r="E78">
        <v>6</v>
      </c>
      <c r="I78" t="s">
        <v>677</v>
      </c>
      <c r="J78" t="s">
        <v>852</v>
      </c>
    </row>
    <row r="79" spans="1:10" x14ac:dyDescent="0.3">
      <c r="A79">
        <v>37</v>
      </c>
      <c r="B79" t="s">
        <v>1602</v>
      </c>
      <c r="E79">
        <v>6</v>
      </c>
      <c r="I79" t="s">
        <v>677</v>
      </c>
      <c r="J79" t="s">
        <v>852</v>
      </c>
    </row>
    <row r="80" spans="1:10" x14ac:dyDescent="0.3">
      <c r="A80">
        <v>32</v>
      </c>
      <c r="B80" t="s">
        <v>566</v>
      </c>
      <c r="E80">
        <v>6</v>
      </c>
      <c r="I80" t="s">
        <v>677</v>
      </c>
      <c r="J80" t="s">
        <v>852</v>
      </c>
    </row>
    <row r="81" spans="1:10" x14ac:dyDescent="0.3">
      <c r="A81">
        <v>31</v>
      </c>
      <c r="B81" t="s">
        <v>729</v>
      </c>
      <c r="E81">
        <v>6</v>
      </c>
      <c r="I81" t="s">
        <v>677</v>
      </c>
      <c r="J81" t="s">
        <v>852</v>
      </c>
    </row>
    <row r="82" spans="1:10" x14ac:dyDescent="0.3">
      <c r="A82">
        <v>36</v>
      </c>
      <c r="B82" t="s">
        <v>566</v>
      </c>
      <c r="E82">
        <v>7</v>
      </c>
      <c r="I82" t="s">
        <v>677</v>
      </c>
      <c r="J82" t="s">
        <v>852</v>
      </c>
    </row>
    <row r="83" spans="1:10" x14ac:dyDescent="0.3">
      <c r="A83">
        <v>30</v>
      </c>
      <c r="B83" t="s">
        <v>1602</v>
      </c>
      <c r="E83">
        <v>7</v>
      </c>
      <c r="I83" t="s">
        <v>677</v>
      </c>
      <c r="J83" t="s">
        <v>852</v>
      </c>
    </row>
    <row r="84" spans="1:10" x14ac:dyDescent="0.3">
      <c r="A84">
        <v>29</v>
      </c>
      <c r="B84" t="s">
        <v>566</v>
      </c>
      <c r="E84">
        <v>7</v>
      </c>
      <c r="I84" t="s">
        <v>677</v>
      </c>
      <c r="J84" t="s">
        <v>852</v>
      </c>
    </row>
    <row r="85" spans="1:10" x14ac:dyDescent="0.3">
      <c r="A85">
        <v>2</v>
      </c>
      <c r="B85" t="s">
        <v>1494</v>
      </c>
      <c r="E85">
        <v>9</v>
      </c>
      <c r="I85" t="s">
        <v>1208</v>
      </c>
      <c r="J85" t="s">
        <v>678</v>
      </c>
    </row>
    <row r="86" spans="1:10" x14ac:dyDescent="0.3">
      <c r="A86">
        <v>1</v>
      </c>
      <c r="B86" t="s">
        <v>1586</v>
      </c>
      <c r="E86">
        <v>9</v>
      </c>
      <c r="I86" t="s">
        <v>1208</v>
      </c>
      <c r="J86" t="s">
        <v>678</v>
      </c>
    </row>
    <row r="87" spans="1:10" x14ac:dyDescent="0.3">
      <c r="A87">
        <v>40</v>
      </c>
      <c r="B87" t="s">
        <v>566</v>
      </c>
      <c r="E87">
        <v>11</v>
      </c>
      <c r="I87" t="s">
        <v>677</v>
      </c>
      <c r="J87" t="s">
        <v>852</v>
      </c>
    </row>
    <row r="88" spans="1:10" x14ac:dyDescent="0.3">
      <c r="A88">
        <v>39</v>
      </c>
      <c r="B88" t="s">
        <v>566</v>
      </c>
      <c r="E88">
        <v>11</v>
      </c>
      <c r="I88" t="s">
        <v>677</v>
      </c>
      <c r="J88" t="s">
        <v>852</v>
      </c>
    </row>
    <row r="89" spans="1:10" x14ac:dyDescent="0.3">
      <c r="A89">
        <v>35</v>
      </c>
      <c r="B89" t="s">
        <v>566</v>
      </c>
      <c r="E89">
        <v>12</v>
      </c>
      <c r="I89" t="s">
        <v>677</v>
      </c>
      <c r="J89" t="s">
        <v>852</v>
      </c>
    </row>
    <row r="90" spans="1:10" x14ac:dyDescent="0.3">
      <c r="A90">
        <v>36</v>
      </c>
      <c r="B90" t="s">
        <v>1602</v>
      </c>
      <c r="E90">
        <v>13</v>
      </c>
      <c r="I90" t="s">
        <v>677</v>
      </c>
      <c r="J90" t="s">
        <v>852</v>
      </c>
    </row>
    <row r="91" spans="1:10" x14ac:dyDescent="0.3">
      <c r="A91">
        <v>33</v>
      </c>
      <c r="B91" t="s">
        <v>566</v>
      </c>
      <c r="E91">
        <v>14</v>
      </c>
      <c r="I91" t="s">
        <v>677</v>
      </c>
      <c r="J91" t="s">
        <v>852</v>
      </c>
    </row>
    <row r="92" spans="1:10" x14ac:dyDescent="0.3">
      <c r="A92">
        <v>32</v>
      </c>
      <c r="B92" t="s">
        <v>1602</v>
      </c>
      <c r="E92">
        <v>15</v>
      </c>
      <c r="I92" t="s">
        <v>677</v>
      </c>
      <c r="J92" t="s">
        <v>852</v>
      </c>
    </row>
    <row r="93" spans="1:10" x14ac:dyDescent="0.3">
      <c r="A93">
        <v>1</v>
      </c>
      <c r="B93" t="s">
        <v>1413</v>
      </c>
      <c r="E93">
        <v>16</v>
      </c>
      <c r="I93" t="s">
        <v>1208</v>
      </c>
      <c r="J93" t="s">
        <v>678</v>
      </c>
    </row>
    <row r="94" spans="1:10" x14ac:dyDescent="0.3">
      <c r="A94">
        <v>0</v>
      </c>
      <c r="B94" t="s">
        <v>1249</v>
      </c>
      <c r="E94">
        <v>16</v>
      </c>
      <c r="I94" t="s">
        <v>1208</v>
      </c>
      <c r="J94" t="s">
        <v>678</v>
      </c>
    </row>
    <row r="95" spans="1:10" x14ac:dyDescent="0.3">
      <c r="A95">
        <v>6.4</v>
      </c>
      <c r="B95" t="s">
        <v>1684</v>
      </c>
      <c r="C95">
        <v>3.4</v>
      </c>
      <c r="D95">
        <v>213</v>
      </c>
      <c r="H95" t="s">
        <v>1690</v>
      </c>
      <c r="I95" t="s">
        <v>677</v>
      </c>
      <c r="J95" t="s">
        <v>678</v>
      </c>
    </row>
    <row r="96" spans="1:10" x14ac:dyDescent="0.3">
      <c r="A96">
        <v>48.6</v>
      </c>
      <c r="B96" t="s">
        <v>1611</v>
      </c>
      <c r="C96">
        <v>2.1</v>
      </c>
      <c r="D96" t="s">
        <v>1612</v>
      </c>
      <c r="I96" t="s">
        <v>677</v>
      </c>
      <c r="J96" t="s">
        <v>678</v>
      </c>
    </row>
    <row r="97" spans="1:12" x14ac:dyDescent="0.3">
      <c r="A97">
        <v>47.2</v>
      </c>
      <c r="B97" t="s">
        <v>1613</v>
      </c>
      <c r="C97">
        <v>0.4</v>
      </c>
      <c r="I97" t="s">
        <v>677</v>
      </c>
      <c r="J97" t="s">
        <v>678</v>
      </c>
    </row>
    <row r="98" spans="1:12" x14ac:dyDescent="0.3">
      <c r="A98">
        <v>41.2</v>
      </c>
      <c r="B98" t="s">
        <v>1775</v>
      </c>
      <c r="C98">
        <v>1.2</v>
      </c>
      <c r="I98" t="s">
        <v>677</v>
      </c>
      <c r="J98" t="s">
        <v>678</v>
      </c>
    </row>
    <row r="99" spans="1:12" x14ac:dyDescent="0.3">
      <c r="A99">
        <v>40.799999999999997</v>
      </c>
      <c r="B99" t="s">
        <v>1775</v>
      </c>
      <c r="C99">
        <v>3.7</v>
      </c>
      <c r="D99">
        <v>40</v>
      </c>
      <c r="I99" t="s">
        <v>677</v>
      </c>
      <c r="J99" t="s">
        <v>678</v>
      </c>
    </row>
    <row r="100" spans="1:12" x14ac:dyDescent="0.3">
      <c r="A100">
        <v>34.4</v>
      </c>
      <c r="B100" t="s">
        <v>1613</v>
      </c>
      <c r="C100">
        <v>1.3</v>
      </c>
      <c r="I100" t="s">
        <v>677</v>
      </c>
      <c r="J100" t="s">
        <v>678</v>
      </c>
    </row>
    <row r="101" spans="1:12" x14ac:dyDescent="0.3">
      <c r="A101">
        <v>29.2</v>
      </c>
      <c r="B101" t="s">
        <v>1613</v>
      </c>
      <c r="C101">
        <v>0.4</v>
      </c>
      <c r="I101" t="s">
        <v>677</v>
      </c>
      <c r="J101" t="s">
        <v>678</v>
      </c>
    </row>
    <row r="102" spans="1:12" x14ac:dyDescent="0.3">
      <c r="A102">
        <v>28.4</v>
      </c>
      <c r="B102" t="s">
        <v>1613</v>
      </c>
      <c r="C102">
        <v>0.25</v>
      </c>
      <c r="I102" t="s">
        <v>677</v>
      </c>
      <c r="J102" t="s">
        <v>678</v>
      </c>
    </row>
    <row r="103" spans="1:12" x14ac:dyDescent="0.3">
      <c r="A103">
        <v>26.8</v>
      </c>
      <c r="B103" t="s">
        <v>1613</v>
      </c>
      <c r="C103">
        <v>0.3</v>
      </c>
      <c r="I103" t="s">
        <v>677</v>
      </c>
      <c r="J103" t="s">
        <v>678</v>
      </c>
    </row>
    <row r="104" spans="1:12" x14ac:dyDescent="0.3">
      <c r="A104">
        <v>23.2</v>
      </c>
      <c r="B104" t="s">
        <v>1611</v>
      </c>
      <c r="C104">
        <v>5.7</v>
      </c>
      <c r="D104">
        <v>62</v>
      </c>
      <c r="I104" t="s">
        <v>677</v>
      </c>
      <c r="J104" t="s">
        <v>678</v>
      </c>
    </row>
    <row r="105" spans="1:12" x14ac:dyDescent="0.3">
      <c r="A105">
        <v>20.100000000000001</v>
      </c>
      <c r="B105" t="s">
        <v>1613</v>
      </c>
      <c r="C105">
        <v>5</v>
      </c>
      <c r="D105">
        <v>55</v>
      </c>
      <c r="I105" t="s">
        <v>677</v>
      </c>
      <c r="J105" t="s">
        <v>678</v>
      </c>
    </row>
    <row r="106" spans="1:12" x14ac:dyDescent="0.3">
      <c r="A106">
        <v>17.5</v>
      </c>
      <c r="B106" t="s">
        <v>1611</v>
      </c>
      <c r="C106">
        <v>0.15</v>
      </c>
      <c r="I106" t="s">
        <v>677</v>
      </c>
      <c r="J106" t="s">
        <v>678</v>
      </c>
    </row>
    <row r="107" spans="1:12" x14ac:dyDescent="0.3">
      <c r="A107">
        <v>17</v>
      </c>
      <c r="B107" t="s">
        <v>1321</v>
      </c>
      <c r="C107">
        <v>0.2</v>
      </c>
      <c r="I107" t="s">
        <v>677</v>
      </c>
      <c r="J107" t="s">
        <v>678</v>
      </c>
    </row>
    <row r="108" spans="1:12" x14ac:dyDescent="0.3">
      <c r="A108">
        <v>17</v>
      </c>
      <c r="B108" t="s">
        <v>1613</v>
      </c>
      <c r="C108">
        <v>0.4</v>
      </c>
      <c r="I108" t="s">
        <v>677</v>
      </c>
      <c r="J108" t="s">
        <v>678</v>
      </c>
      <c r="K108">
        <f>SUM(E66:E108)</f>
        <v>213</v>
      </c>
      <c r="L108" s="2" t="s">
        <v>659</v>
      </c>
    </row>
    <row r="109" spans="1:12" x14ac:dyDescent="0.3">
      <c r="A109">
        <v>15.2</v>
      </c>
      <c r="B109" t="s">
        <v>1613</v>
      </c>
      <c r="C109">
        <v>0.15</v>
      </c>
      <c r="I109" t="s">
        <v>677</v>
      </c>
      <c r="J109" t="s">
        <v>678</v>
      </c>
      <c r="K109">
        <f>K108+K31</f>
        <v>213</v>
      </c>
      <c r="L109" s="2" t="s">
        <v>821</v>
      </c>
    </row>
    <row r="110" spans="1:12" x14ac:dyDescent="0.3">
      <c r="A110">
        <v>15.1</v>
      </c>
      <c r="B110" t="s">
        <v>1613</v>
      </c>
      <c r="C110">
        <v>4</v>
      </c>
      <c r="D110" t="s">
        <v>961</v>
      </c>
      <c r="I110" t="s">
        <v>677</v>
      </c>
      <c r="J110" t="s">
        <v>678</v>
      </c>
    </row>
    <row r="111" spans="1:12" x14ac:dyDescent="0.3">
      <c r="A111">
        <v>14.1</v>
      </c>
      <c r="B111" t="s">
        <v>1613</v>
      </c>
      <c r="C111">
        <v>0.5</v>
      </c>
      <c r="I111" t="s">
        <v>677</v>
      </c>
      <c r="J111" t="s">
        <v>678</v>
      </c>
    </row>
    <row r="112" spans="1:12" x14ac:dyDescent="0.3">
      <c r="A112">
        <v>14.1</v>
      </c>
      <c r="B112" t="s">
        <v>1613</v>
      </c>
      <c r="C112">
        <v>1.65</v>
      </c>
      <c r="D112">
        <v>3</v>
      </c>
      <c r="I112" t="s">
        <v>677</v>
      </c>
      <c r="J112" t="s">
        <v>678</v>
      </c>
    </row>
    <row r="113" spans="1:10" x14ac:dyDescent="0.3">
      <c r="A113">
        <v>12</v>
      </c>
      <c r="B113" t="s">
        <v>1613</v>
      </c>
      <c r="C113">
        <v>2.4</v>
      </c>
      <c r="D113">
        <v>20</v>
      </c>
      <c r="I113" t="s">
        <v>677</v>
      </c>
      <c r="J113" t="s">
        <v>678</v>
      </c>
    </row>
    <row r="114" spans="1:10" x14ac:dyDescent="0.3">
      <c r="A114">
        <v>4.8</v>
      </c>
      <c r="B114" t="s">
        <v>1611</v>
      </c>
      <c r="C114">
        <v>0.15</v>
      </c>
      <c r="I114" t="s">
        <v>677</v>
      </c>
      <c r="J114" t="s">
        <v>678</v>
      </c>
    </row>
    <row r="115" spans="1:10" x14ac:dyDescent="0.3">
      <c r="A115">
        <v>4.5999999999999996</v>
      </c>
      <c r="B115" t="s">
        <v>1611</v>
      </c>
      <c r="C115">
        <v>0.1</v>
      </c>
      <c r="I115" t="s">
        <v>677</v>
      </c>
      <c r="J115" t="s">
        <v>678</v>
      </c>
    </row>
    <row r="116" spans="1:10" x14ac:dyDescent="0.3">
      <c r="A116">
        <v>3.3</v>
      </c>
      <c r="B116" t="s">
        <v>1611</v>
      </c>
      <c r="C116">
        <v>4.2</v>
      </c>
      <c r="D116">
        <v>39</v>
      </c>
      <c r="I116" t="s">
        <v>677</v>
      </c>
      <c r="J116" t="s">
        <v>678</v>
      </c>
    </row>
    <row r="117" spans="1:10" x14ac:dyDescent="0.3">
      <c r="A117">
        <v>2.2999999999999998</v>
      </c>
      <c r="B117" t="s">
        <v>1613</v>
      </c>
      <c r="C117">
        <v>0.4</v>
      </c>
      <c r="I117" t="s">
        <v>677</v>
      </c>
      <c r="J117" t="s">
        <v>678</v>
      </c>
    </row>
    <row r="118" spans="1:10" x14ac:dyDescent="0.3">
      <c r="A118">
        <v>1.7</v>
      </c>
      <c r="B118" t="s">
        <v>1613</v>
      </c>
      <c r="C118">
        <v>0.15</v>
      </c>
      <c r="I118" t="s">
        <v>677</v>
      </c>
      <c r="J118" t="s">
        <v>678</v>
      </c>
    </row>
    <row r="119" spans="1:10" x14ac:dyDescent="0.3">
      <c r="A119">
        <v>16</v>
      </c>
      <c r="B119" t="s">
        <v>1494</v>
      </c>
      <c r="C119">
        <v>1.8</v>
      </c>
      <c r="D119">
        <v>15</v>
      </c>
      <c r="I119" t="s">
        <v>1208</v>
      </c>
      <c r="J119" t="s">
        <v>678</v>
      </c>
    </row>
    <row r="120" spans="1:10" x14ac:dyDescent="0.3">
      <c r="A120">
        <v>2</v>
      </c>
      <c r="B120" t="s">
        <v>1494</v>
      </c>
      <c r="C120">
        <v>1.4</v>
      </c>
      <c r="I120" t="s">
        <v>1208</v>
      </c>
      <c r="J120" t="s">
        <v>678</v>
      </c>
    </row>
    <row r="121" spans="1:10" x14ac:dyDescent="0.3">
      <c r="A121">
        <v>36.9</v>
      </c>
      <c r="B121" t="s">
        <v>135</v>
      </c>
      <c r="C121">
        <v>4.4000000000000004</v>
      </c>
      <c r="D121">
        <v>67</v>
      </c>
      <c r="I121" t="s">
        <v>677</v>
      </c>
      <c r="J121" t="s">
        <v>1390</v>
      </c>
    </row>
    <row r="122" spans="1:10" x14ac:dyDescent="0.3">
      <c r="A122">
        <v>3.7</v>
      </c>
      <c r="B122" t="s">
        <v>1688</v>
      </c>
      <c r="C122">
        <v>4</v>
      </c>
      <c r="D122">
        <v>53</v>
      </c>
      <c r="I122" t="s">
        <v>677</v>
      </c>
      <c r="J122" t="s">
        <v>852</v>
      </c>
    </row>
    <row r="123" spans="1:10" x14ac:dyDescent="0.3">
      <c r="A123">
        <v>46.2</v>
      </c>
      <c r="B123" t="s">
        <v>1614</v>
      </c>
      <c r="C123">
        <v>4.2</v>
      </c>
      <c r="D123" t="s">
        <v>1615</v>
      </c>
      <c r="I123" t="s">
        <v>677</v>
      </c>
      <c r="J123" t="s">
        <v>852</v>
      </c>
    </row>
    <row r="124" spans="1:10" x14ac:dyDescent="0.3">
      <c r="A124">
        <v>43.8</v>
      </c>
      <c r="B124" t="s">
        <v>1614</v>
      </c>
      <c r="C124">
        <v>3.9</v>
      </c>
      <c r="D124">
        <v>31</v>
      </c>
      <c r="I124" t="s">
        <v>677</v>
      </c>
      <c r="J124" t="s">
        <v>852</v>
      </c>
    </row>
    <row r="125" spans="1:10" x14ac:dyDescent="0.3">
      <c r="A125">
        <v>37.1</v>
      </c>
      <c r="B125" t="s">
        <v>563</v>
      </c>
      <c r="C125">
        <v>3.9</v>
      </c>
      <c r="D125">
        <v>34</v>
      </c>
      <c r="I125" t="s">
        <v>677</v>
      </c>
      <c r="J125" t="s">
        <v>852</v>
      </c>
    </row>
    <row r="126" spans="1:10" x14ac:dyDescent="0.3">
      <c r="A126">
        <v>41.9</v>
      </c>
      <c r="B126" t="s">
        <v>1602</v>
      </c>
      <c r="C126">
        <v>0.5</v>
      </c>
      <c r="I126" t="s">
        <v>677</v>
      </c>
      <c r="J126" t="s">
        <v>852</v>
      </c>
    </row>
    <row r="127" spans="1:10" x14ac:dyDescent="0.3">
      <c r="A127">
        <v>39.299999999999997</v>
      </c>
      <c r="B127" t="s">
        <v>1602</v>
      </c>
      <c r="C127">
        <v>9</v>
      </c>
      <c r="D127">
        <v>136</v>
      </c>
      <c r="I127" t="s">
        <v>677</v>
      </c>
      <c r="J127" t="s">
        <v>852</v>
      </c>
    </row>
    <row r="128" spans="1:10" x14ac:dyDescent="0.3">
      <c r="A128">
        <v>37.200000000000003</v>
      </c>
      <c r="B128" t="s">
        <v>1602</v>
      </c>
      <c r="C128">
        <v>0.5</v>
      </c>
      <c r="I128" t="s">
        <v>677</v>
      </c>
      <c r="J128" t="s">
        <v>852</v>
      </c>
    </row>
    <row r="129" spans="1:10" x14ac:dyDescent="0.3">
      <c r="A129">
        <v>36.9</v>
      </c>
      <c r="B129" t="s">
        <v>1602</v>
      </c>
      <c r="C129">
        <v>0.6</v>
      </c>
      <c r="I129" t="s">
        <v>677</v>
      </c>
      <c r="J129" t="s">
        <v>852</v>
      </c>
    </row>
    <row r="130" spans="1:10" x14ac:dyDescent="0.3">
      <c r="A130">
        <v>35.200000000000003</v>
      </c>
      <c r="B130" t="s">
        <v>1602</v>
      </c>
      <c r="C130">
        <v>0.4</v>
      </c>
      <c r="I130" t="s">
        <v>677</v>
      </c>
      <c r="J130" t="s">
        <v>852</v>
      </c>
    </row>
    <row r="131" spans="1:10" x14ac:dyDescent="0.3">
      <c r="A131">
        <v>35.200000000000003</v>
      </c>
      <c r="B131" t="s">
        <v>1602</v>
      </c>
      <c r="C131">
        <v>0.5</v>
      </c>
      <c r="I131" t="s">
        <v>677</v>
      </c>
      <c r="J131" t="s">
        <v>852</v>
      </c>
    </row>
    <row r="132" spans="1:10" x14ac:dyDescent="0.3">
      <c r="A132">
        <v>34.799999999999997</v>
      </c>
      <c r="B132" t="s">
        <v>1602</v>
      </c>
      <c r="C132">
        <v>0.3</v>
      </c>
      <c r="I132" t="s">
        <v>677</v>
      </c>
      <c r="J132" t="s">
        <v>852</v>
      </c>
    </row>
    <row r="133" spans="1:10" x14ac:dyDescent="0.3">
      <c r="A133">
        <v>34</v>
      </c>
      <c r="B133" t="s">
        <v>1602</v>
      </c>
      <c r="C133">
        <v>4.9000000000000004</v>
      </c>
      <c r="D133">
        <v>58</v>
      </c>
      <c r="I133" t="s">
        <v>677</v>
      </c>
      <c r="J133" t="s">
        <v>852</v>
      </c>
    </row>
    <row r="134" spans="1:10" x14ac:dyDescent="0.3">
      <c r="A134">
        <v>33.1</v>
      </c>
      <c r="B134" t="s">
        <v>1602</v>
      </c>
      <c r="C134">
        <v>0.3</v>
      </c>
      <c r="I134" t="s">
        <v>677</v>
      </c>
      <c r="J134" t="s">
        <v>852</v>
      </c>
    </row>
    <row r="135" spans="1:10" x14ac:dyDescent="0.3">
      <c r="A135">
        <v>33.1</v>
      </c>
      <c r="B135" t="s">
        <v>1602</v>
      </c>
      <c r="C135">
        <v>0.4</v>
      </c>
      <c r="I135" t="s">
        <v>677</v>
      </c>
      <c r="J135" t="s">
        <v>852</v>
      </c>
    </row>
    <row r="136" spans="1:10" x14ac:dyDescent="0.3">
      <c r="A136">
        <v>32.299999999999997</v>
      </c>
      <c r="B136" t="s">
        <v>1602</v>
      </c>
      <c r="C136">
        <v>0.3</v>
      </c>
      <c r="I136" t="s">
        <v>677</v>
      </c>
      <c r="J136" t="s">
        <v>852</v>
      </c>
    </row>
    <row r="137" spans="1:10" x14ac:dyDescent="0.3">
      <c r="A137">
        <v>32.299999999999997</v>
      </c>
      <c r="B137" t="s">
        <v>120</v>
      </c>
      <c r="C137">
        <v>0.35</v>
      </c>
      <c r="I137" t="s">
        <v>677</v>
      </c>
      <c r="J137" t="s">
        <v>852</v>
      </c>
    </row>
    <row r="138" spans="1:10" x14ac:dyDescent="0.3">
      <c r="A138">
        <v>31.5</v>
      </c>
      <c r="B138" t="s">
        <v>1602</v>
      </c>
      <c r="C138">
        <v>4.3</v>
      </c>
      <c r="D138">
        <v>67</v>
      </c>
      <c r="I138" t="s">
        <v>677</v>
      </c>
      <c r="J138" t="s">
        <v>852</v>
      </c>
    </row>
    <row r="139" spans="1:10" x14ac:dyDescent="0.3">
      <c r="A139">
        <v>31</v>
      </c>
      <c r="B139" t="s">
        <v>1602</v>
      </c>
      <c r="C139">
        <v>10</v>
      </c>
      <c r="D139">
        <v>123</v>
      </c>
      <c r="I139" t="s">
        <v>677</v>
      </c>
      <c r="J139" t="s">
        <v>852</v>
      </c>
    </row>
    <row r="140" spans="1:10" x14ac:dyDescent="0.3">
      <c r="A140">
        <v>30.4</v>
      </c>
      <c r="B140" t="s">
        <v>1602</v>
      </c>
      <c r="C140">
        <v>9.5</v>
      </c>
      <c r="D140">
        <v>93</v>
      </c>
      <c r="I140" t="s">
        <v>677</v>
      </c>
      <c r="J140" t="s">
        <v>852</v>
      </c>
    </row>
    <row r="141" spans="1:10" x14ac:dyDescent="0.3">
      <c r="A141">
        <v>26.8</v>
      </c>
      <c r="B141" t="s">
        <v>1840</v>
      </c>
      <c r="C141">
        <v>0.4</v>
      </c>
      <c r="I141" t="s">
        <v>677</v>
      </c>
      <c r="J141" t="s">
        <v>852</v>
      </c>
    </row>
    <row r="142" spans="1:10" x14ac:dyDescent="0.3">
      <c r="A142">
        <v>17.2</v>
      </c>
      <c r="B142" t="s">
        <v>566</v>
      </c>
      <c r="C142">
        <v>7.2</v>
      </c>
      <c r="D142">
        <v>92</v>
      </c>
      <c r="I142" t="s">
        <v>677</v>
      </c>
      <c r="J142" t="s">
        <v>852</v>
      </c>
    </row>
    <row r="143" spans="1:10" x14ac:dyDescent="0.3">
      <c r="A143">
        <v>16.3</v>
      </c>
      <c r="B143" t="s">
        <v>1602</v>
      </c>
      <c r="C143">
        <v>7.3</v>
      </c>
      <c r="D143">
        <v>108</v>
      </c>
      <c r="I143" t="s">
        <v>677</v>
      </c>
      <c r="J143" t="s">
        <v>852</v>
      </c>
    </row>
    <row r="144" spans="1:10" x14ac:dyDescent="0.3">
      <c r="A144">
        <v>14.1</v>
      </c>
      <c r="B144" t="s">
        <v>1491</v>
      </c>
      <c r="C144">
        <v>1.1000000000000001</v>
      </c>
      <c r="I144" t="s">
        <v>677</v>
      </c>
      <c r="J144" t="s">
        <v>852</v>
      </c>
    </row>
    <row r="145" spans="1:12" x14ac:dyDescent="0.3">
      <c r="A145">
        <v>13.7</v>
      </c>
      <c r="B145" t="s">
        <v>566</v>
      </c>
      <c r="C145">
        <v>2.1</v>
      </c>
      <c r="D145">
        <v>24</v>
      </c>
      <c r="I145" t="s">
        <v>677</v>
      </c>
      <c r="J145" t="s">
        <v>852</v>
      </c>
    </row>
    <row r="146" spans="1:12" x14ac:dyDescent="0.3">
      <c r="A146">
        <v>13</v>
      </c>
      <c r="B146" t="s">
        <v>566</v>
      </c>
      <c r="C146">
        <v>1.2</v>
      </c>
      <c r="I146" t="s">
        <v>677</v>
      </c>
      <c r="J146" t="s">
        <v>852</v>
      </c>
    </row>
    <row r="147" spans="1:12" x14ac:dyDescent="0.3">
      <c r="A147">
        <v>41.3</v>
      </c>
      <c r="B147" t="s">
        <v>1603</v>
      </c>
      <c r="E147">
        <v>1</v>
      </c>
      <c r="H147" t="s">
        <v>1941</v>
      </c>
      <c r="I147" t="s">
        <v>1680</v>
      </c>
      <c r="J147" t="s">
        <v>1680</v>
      </c>
    </row>
    <row r="148" spans="1:12" x14ac:dyDescent="0.3">
      <c r="A148">
        <v>49.3</v>
      </c>
      <c r="B148" t="s">
        <v>1936</v>
      </c>
      <c r="E148">
        <v>1</v>
      </c>
      <c r="I148" t="s">
        <v>1209</v>
      </c>
      <c r="J148" t="s">
        <v>681</v>
      </c>
    </row>
    <row r="149" spans="1:12" x14ac:dyDescent="0.3">
      <c r="A149">
        <v>8.9</v>
      </c>
      <c r="B149" t="s">
        <v>1848</v>
      </c>
      <c r="E149">
        <v>1</v>
      </c>
      <c r="I149" t="s">
        <v>1209</v>
      </c>
      <c r="J149" t="s">
        <v>681</v>
      </c>
    </row>
    <row r="150" spans="1:12" x14ac:dyDescent="0.3">
      <c r="A150">
        <v>9</v>
      </c>
      <c r="B150" t="s">
        <v>1846</v>
      </c>
      <c r="H150" t="s">
        <v>1847</v>
      </c>
      <c r="I150" t="s">
        <v>1209</v>
      </c>
      <c r="J150" t="s">
        <v>681</v>
      </c>
    </row>
    <row r="151" spans="1:12" x14ac:dyDescent="0.3">
      <c r="A151">
        <v>4.8</v>
      </c>
      <c r="B151" t="s">
        <v>1338</v>
      </c>
      <c r="H151" t="s">
        <v>1687</v>
      </c>
      <c r="I151" t="s">
        <v>1209</v>
      </c>
      <c r="J151" t="s">
        <v>681</v>
      </c>
    </row>
    <row r="152" spans="1:12" x14ac:dyDescent="0.3">
      <c r="A152">
        <v>7.8</v>
      </c>
      <c r="B152" t="s">
        <v>1686</v>
      </c>
      <c r="H152" t="s">
        <v>1683</v>
      </c>
      <c r="I152" s="2" t="s">
        <v>1209</v>
      </c>
      <c r="J152" s="2" t="s">
        <v>681</v>
      </c>
      <c r="K152">
        <v>1</v>
      </c>
      <c r="L152" s="2" t="s">
        <v>1838</v>
      </c>
    </row>
    <row r="153" spans="1:12" x14ac:dyDescent="0.3">
      <c r="E153">
        <f>SUM(E3:E152)</f>
        <v>255</v>
      </c>
    </row>
    <row r="154" spans="1:12" x14ac:dyDescent="0.3">
      <c r="D154" t="s">
        <v>133</v>
      </c>
      <c r="E154">
        <f>E153-(SUM(E62:E103))</f>
        <v>34</v>
      </c>
    </row>
    <row r="156" spans="1:12" x14ac:dyDescent="0.3">
      <c r="I156" s="3" t="s">
        <v>1108</v>
      </c>
      <c r="J156">
        <f>152-147</f>
        <v>5</v>
      </c>
    </row>
  </sheetData>
  <sortState ref="A3:J152">
    <sortCondition ref="I4:I152"/>
    <sortCondition ref="E4:E152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pane ySplit="780" topLeftCell="A86" activePane="bottomLeft"/>
      <selection activeCell="A3" sqref="A3:J119"/>
      <selection pane="bottomLeft" activeCell="I124" sqref="I124"/>
    </sheetView>
  </sheetViews>
  <sheetFormatPr defaultColWidth="10.921875" defaultRowHeight="13.5" x14ac:dyDescent="0.3"/>
  <sheetData>
    <row r="1" spans="1:12" x14ac:dyDescent="0.3">
      <c r="A1" t="s">
        <v>1842</v>
      </c>
      <c r="B1" t="s">
        <v>2654</v>
      </c>
      <c r="C1" s="1">
        <v>39107</v>
      </c>
    </row>
    <row r="2" spans="1:12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1492</v>
      </c>
      <c r="H2" t="s">
        <v>1702</v>
      </c>
      <c r="I2" t="s">
        <v>1505</v>
      </c>
      <c r="J2" t="s">
        <v>1506</v>
      </c>
    </row>
    <row r="3" spans="1:12" x14ac:dyDescent="0.3">
      <c r="A3">
        <v>15.1</v>
      </c>
      <c r="B3" t="s">
        <v>52</v>
      </c>
      <c r="I3" t="s">
        <v>1290</v>
      </c>
      <c r="J3" t="s">
        <v>1290</v>
      </c>
    </row>
    <row r="4" spans="1:12" x14ac:dyDescent="0.3">
      <c r="A4">
        <v>26.9</v>
      </c>
      <c r="B4" t="s">
        <v>1676</v>
      </c>
      <c r="I4" t="s">
        <v>219</v>
      </c>
      <c r="J4" t="s">
        <v>980</v>
      </c>
    </row>
    <row r="5" spans="1:12" x14ac:dyDescent="0.3">
      <c r="A5">
        <v>38.299999999999997</v>
      </c>
      <c r="B5" t="s">
        <v>1485</v>
      </c>
      <c r="I5" t="s">
        <v>219</v>
      </c>
      <c r="J5" t="s">
        <v>980</v>
      </c>
    </row>
    <row r="6" spans="1:12" x14ac:dyDescent="0.3">
      <c r="A6">
        <v>23.1</v>
      </c>
      <c r="B6" t="s">
        <v>1485</v>
      </c>
      <c r="I6" t="s">
        <v>219</v>
      </c>
      <c r="J6" t="s">
        <v>980</v>
      </c>
    </row>
    <row r="7" spans="1:12" x14ac:dyDescent="0.3">
      <c r="A7">
        <v>1.4</v>
      </c>
      <c r="B7" t="s">
        <v>2263</v>
      </c>
      <c r="I7" t="s">
        <v>219</v>
      </c>
      <c r="J7" t="s">
        <v>980</v>
      </c>
    </row>
    <row r="8" spans="1:12" x14ac:dyDescent="0.3">
      <c r="A8">
        <v>9.6</v>
      </c>
      <c r="B8" t="s">
        <v>2266</v>
      </c>
      <c r="G8" t="s">
        <v>2099</v>
      </c>
      <c r="I8" t="s">
        <v>219</v>
      </c>
      <c r="J8" t="s">
        <v>980</v>
      </c>
    </row>
    <row r="9" spans="1:12" x14ac:dyDescent="0.3">
      <c r="A9">
        <v>43.5</v>
      </c>
      <c r="B9" t="s">
        <v>1504</v>
      </c>
      <c r="I9" t="s">
        <v>219</v>
      </c>
      <c r="J9" t="s">
        <v>980</v>
      </c>
    </row>
    <row r="10" spans="1:12" x14ac:dyDescent="0.3">
      <c r="A10">
        <v>43.5</v>
      </c>
      <c r="B10" t="s">
        <v>1507</v>
      </c>
      <c r="I10" t="s">
        <v>219</v>
      </c>
      <c r="J10" t="s">
        <v>980</v>
      </c>
    </row>
    <row r="11" spans="1:12" x14ac:dyDescent="0.3">
      <c r="A11">
        <v>17.3</v>
      </c>
      <c r="B11" t="s">
        <v>1084</v>
      </c>
      <c r="I11" t="s">
        <v>1161</v>
      </c>
      <c r="J11" t="s">
        <v>1335</v>
      </c>
    </row>
    <row r="12" spans="1:12" x14ac:dyDescent="0.3">
      <c r="A12">
        <v>40.1</v>
      </c>
      <c r="B12" t="s">
        <v>1508</v>
      </c>
      <c r="H12" t="s">
        <v>1337</v>
      </c>
      <c r="I12" t="s">
        <v>531</v>
      </c>
      <c r="J12" t="s">
        <v>982</v>
      </c>
    </row>
    <row r="13" spans="1:12" x14ac:dyDescent="0.3">
      <c r="A13">
        <v>34.299999999999997</v>
      </c>
      <c r="B13" t="s">
        <v>1271</v>
      </c>
      <c r="I13" t="s">
        <v>531</v>
      </c>
      <c r="J13" t="s">
        <v>982</v>
      </c>
    </row>
    <row r="14" spans="1:12" x14ac:dyDescent="0.3">
      <c r="A14">
        <v>17.399999999999999</v>
      </c>
      <c r="B14" t="s">
        <v>1508</v>
      </c>
      <c r="H14" t="s">
        <v>1264</v>
      </c>
      <c r="I14" t="s">
        <v>531</v>
      </c>
      <c r="J14" t="s">
        <v>982</v>
      </c>
      <c r="K14">
        <f>SUM(E11:E14)</f>
        <v>0</v>
      </c>
      <c r="L14" s="2" t="s">
        <v>218</v>
      </c>
    </row>
    <row r="15" spans="1:12" x14ac:dyDescent="0.3">
      <c r="A15">
        <v>17</v>
      </c>
      <c r="B15" t="s">
        <v>1085</v>
      </c>
      <c r="H15" t="s">
        <v>1086</v>
      </c>
      <c r="I15" t="s">
        <v>531</v>
      </c>
      <c r="J15" t="s">
        <v>982</v>
      </c>
    </row>
    <row r="16" spans="1:12" x14ac:dyDescent="0.3">
      <c r="A16">
        <v>40.299999999999997</v>
      </c>
      <c r="B16" t="s">
        <v>727</v>
      </c>
      <c r="H16" t="s">
        <v>1166</v>
      </c>
      <c r="I16" t="s">
        <v>531</v>
      </c>
      <c r="J16" t="s">
        <v>982</v>
      </c>
    </row>
    <row r="17" spans="1:10" x14ac:dyDescent="0.3">
      <c r="A17">
        <v>35</v>
      </c>
      <c r="B17" t="s">
        <v>808</v>
      </c>
      <c r="I17" t="s">
        <v>712</v>
      </c>
      <c r="J17" t="s">
        <v>982</v>
      </c>
    </row>
    <row r="18" spans="1:10" x14ac:dyDescent="0.3">
      <c r="A18">
        <v>33</v>
      </c>
      <c r="B18" t="s">
        <v>808</v>
      </c>
      <c r="I18" t="s">
        <v>712</v>
      </c>
      <c r="J18" t="s">
        <v>982</v>
      </c>
    </row>
    <row r="19" spans="1:10" x14ac:dyDescent="0.3">
      <c r="A19">
        <v>7.7</v>
      </c>
      <c r="B19" t="s">
        <v>2097</v>
      </c>
      <c r="I19" t="s">
        <v>712</v>
      </c>
      <c r="J19" t="s">
        <v>982</v>
      </c>
    </row>
    <row r="20" spans="1:10" x14ac:dyDescent="0.3">
      <c r="A20">
        <v>39.5</v>
      </c>
      <c r="B20" t="s">
        <v>49</v>
      </c>
      <c r="I20" t="s">
        <v>712</v>
      </c>
      <c r="J20" t="s">
        <v>982</v>
      </c>
    </row>
    <row r="21" spans="1:10" x14ac:dyDescent="0.3">
      <c r="A21">
        <v>25.9</v>
      </c>
      <c r="B21" t="s">
        <v>741</v>
      </c>
      <c r="H21" t="s">
        <v>1159</v>
      </c>
      <c r="I21" t="s">
        <v>1871</v>
      </c>
      <c r="J21" t="s">
        <v>681</v>
      </c>
    </row>
    <row r="22" spans="1:10" x14ac:dyDescent="0.3">
      <c r="A22">
        <v>26</v>
      </c>
      <c r="B22" t="s">
        <v>741</v>
      </c>
      <c r="H22" t="s">
        <v>1334</v>
      </c>
      <c r="I22" t="s">
        <v>1871</v>
      </c>
      <c r="J22" t="s">
        <v>681</v>
      </c>
    </row>
    <row r="23" spans="1:10" x14ac:dyDescent="0.3">
      <c r="A23">
        <v>25</v>
      </c>
      <c r="B23" t="s">
        <v>741</v>
      </c>
      <c r="I23" t="s">
        <v>1871</v>
      </c>
      <c r="J23" t="s">
        <v>681</v>
      </c>
    </row>
    <row r="24" spans="1:10" x14ac:dyDescent="0.3">
      <c r="A24">
        <v>24.9</v>
      </c>
      <c r="B24" t="s">
        <v>741</v>
      </c>
      <c r="H24" t="s">
        <v>1160</v>
      </c>
      <c r="I24" t="s">
        <v>1871</v>
      </c>
      <c r="J24" t="s">
        <v>681</v>
      </c>
    </row>
    <row r="25" spans="1:10" x14ac:dyDescent="0.3">
      <c r="A25">
        <v>24.3</v>
      </c>
      <c r="B25" t="s">
        <v>741</v>
      </c>
      <c r="H25" t="s">
        <v>880</v>
      </c>
      <c r="I25" t="s">
        <v>1871</v>
      </c>
      <c r="J25" t="s">
        <v>681</v>
      </c>
    </row>
    <row r="26" spans="1:10" x14ac:dyDescent="0.3">
      <c r="A26">
        <v>13.5</v>
      </c>
      <c r="B26" t="s">
        <v>1746</v>
      </c>
      <c r="H26" t="s">
        <v>1747</v>
      </c>
      <c r="I26" t="s">
        <v>983</v>
      </c>
      <c r="J26" t="s">
        <v>983</v>
      </c>
    </row>
    <row r="27" spans="1:10" x14ac:dyDescent="0.3">
      <c r="A27">
        <v>12.7</v>
      </c>
      <c r="B27" t="s">
        <v>1748</v>
      </c>
      <c r="H27" t="s">
        <v>2094</v>
      </c>
      <c r="I27" t="s">
        <v>983</v>
      </c>
      <c r="J27" t="s">
        <v>983</v>
      </c>
    </row>
    <row r="28" spans="1:10" x14ac:dyDescent="0.3">
      <c r="A28">
        <v>12</v>
      </c>
      <c r="B28" t="s">
        <v>1753</v>
      </c>
      <c r="I28" t="s">
        <v>983</v>
      </c>
      <c r="J28" t="s">
        <v>983</v>
      </c>
    </row>
    <row r="29" spans="1:10" x14ac:dyDescent="0.3">
      <c r="A29">
        <v>10.5</v>
      </c>
      <c r="B29" t="s">
        <v>1753</v>
      </c>
      <c r="I29" s="2" t="s">
        <v>983</v>
      </c>
      <c r="J29" s="2" t="s">
        <v>983</v>
      </c>
    </row>
    <row r="30" spans="1:10" x14ac:dyDescent="0.3">
      <c r="A30">
        <v>26.9</v>
      </c>
      <c r="B30" t="s">
        <v>1677</v>
      </c>
      <c r="H30" t="s">
        <v>1333</v>
      </c>
      <c r="I30" s="2" t="s">
        <v>983</v>
      </c>
      <c r="J30" s="2" t="s">
        <v>983</v>
      </c>
    </row>
    <row r="31" spans="1:10" x14ac:dyDescent="0.3">
      <c r="A31">
        <v>16.8</v>
      </c>
      <c r="B31" t="s">
        <v>222</v>
      </c>
      <c r="I31" s="2" t="s">
        <v>983</v>
      </c>
      <c r="J31" s="2" t="s">
        <v>983</v>
      </c>
    </row>
    <row r="32" spans="1:10" x14ac:dyDescent="0.3">
      <c r="A32">
        <v>8</v>
      </c>
      <c r="B32" t="s">
        <v>2096</v>
      </c>
      <c r="I32" s="2" t="s">
        <v>983</v>
      </c>
      <c r="J32" s="2" t="s">
        <v>983</v>
      </c>
    </row>
    <row r="33" spans="1:10" x14ac:dyDescent="0.3">
      <c r="A33">
        <v>24.5</v>
      </c>
      <c r="B33" t="s">
        <v>1610</v>
      </c>
      <c r="E33">
        <v>1</v>
      </c>
      <c r="I33" s="2" t="s">
        <v>985</v>
      </c>
      <c r="J33" s="2" t="s">
        <v>1335</v>
      </c>
    </row>
    <row r="34" spans="1:10" x14ac:dyDescent="0.3">
      <c r="A34">
        <v>24.3</v>
      </c>
      <c r="B34" t="s">
        <v>1845</v>
      </c>
      <c r="E34">
        <v>1</v>
      </c>
      <c r="I34" s="2" t="s">
        <v>985</v>
      </c>
      <c r="J34" s="2" t="s">
        <v>1335</v>
      </c>
    </row>
    <row r="35" spans="1:10" x14ac:dyDescent="0.3">
      <c r="A35">
        <v>24.1</v>
      </c>
      <c r="B35" t="s">
        <v>1845</v>
      </c>
      <c r="E35">
        <v>1</v>
      </c>
      <c r="I35" s="2" t="s">
        <v>985</v>
      </c>
      <c r="J35" s="2" t="s">
        <v>1335</v>
      </c>
    </row>
    <row r="36" spans="1:10" x14ac:dyDescent="0.3">
      <c r="A36">
        <v>22.6</v>
      </c>
      <c r="B36" t="s">
        <v>809</v>
      </c>
      <c r="E36">
        <v>1</v>
      </c>
      <c r="I36" s="2" t="s">
        <v>985</v>
      </c>
      <c r="J36" s="2" t="s">
        <v>1335</v>
      </c>
    </row>
    <row r="37" spans="1:10" x14ac:dyDescent="0.3">
      <c r="A37">
        <v>20.5</v>
      </c>
      <c r="B37" t="s">
        <v>1610</v>
      </c>
      <c r="E37">
        <v>1</v>
      </c>
      <c r="I37" s="2" t="s">
        <v>985</v>
      </c>
      <c r="J37" s="2" t="s">
        <v>1335</v>
      </c>
    </row>
    <row r="38" spans="1:10" x14ac:dyDescent="0.3">
      <c r="A38">
        <v>5</v>
      </c>
      <c r="B38" t="s">
        <v>2095</v>
      </c>
      <c r="E38">
        <v>1</v>
      </c>
      <c r="I38" t="s">
        <v>985</v>
      </c>
      <c r="J38" t="s">
        <v>1335</v>
      </c>
    </row>
    <row r="39" spans="1:10" x14ac:dyDescent="0.3">
      <c r="A39">
        <v>37.799999999999997</v>
      </c>
      <c r="B39" t="s">
        <v>1158</v>
      </c>
      <c r="E39">
        <v>2</v>
      </c>
      <c r="I39" s="2" t="s">
        <v>985</v>
      </c>
      <c r="J39" s="2" t="s">
        <v>990</v>
      </c>
    </row>
    <row r="40" spans="1:10" x14ac:dyDescent="0.3">
      <c r="A40">
        <v>33.200000000000003</v>
      </c>
      <c r="B40" t="s">
        <v>1574</v>
      </c>
      <c r="E40">
        <v>2</v>
      </c>
      <c r="I40" s="2" t="s">
        <v>985</v>
      </c>
      <c r="J40" s="2" t="s">
        <v>990</v>
      </c>
    </row>
    <row r="41" spans="1:10" x14ac:dyDescent="0.3">
      <c r="A41">
        <v>36.799999999999997</v>
      </c>
      <c r="B41" t="s">
        <v>1158</v>
      </c>
      <c r="E41">
        <v>3</v>
      </c>
      <c r="I41" s="2" t="s">
        <v>985</v>
      </c>
      <c r="J41" s="2" t="s">
        <v>990</v>
      </c>
    </row>
    <row r="42" spans="1:10" x14ac:dyDescent="0.3">
      <c r="A42">
        <v>31.9</v>
      </c>
      <c r="B42" t="s">
        <v>1574</v>
      </c>
      <c r="E42">
        <v>3</v>
      </c>
      <c r="I42" s="2" t="s">
        <v>985</v>
      </c>
      <c r="J42" s="2" t="s">
        <v>990</v>
      </c>
    </row>
    <row r="43" spans="1:10" x14ac:dyDescent="0.3">
      <c r="A43">
        <v>40</v>
      </c>
      <c r="B43" t="s">
        <v>418</v>
      </c>
      <c r="C43">
        <v>2</v>
      </c>
      <c r="D43">
        <v>13</v>
      </c>
      <c r="I43" s="2" t="s">
        <v>2527</v>
      </c>
      <c r="J43" s="2" t="s">
        <v>678</v>
      </c>
    </row>
    <row r="44" spans="1:10" x14ac:dyDescent="0.3">
      <c r="A44">
        <v>39.799999999999997</v>
      </c>
      <c r="B44" t="s">
        <v>418</v>
      </c>
      <c r="C44">
        <v>1.4</v>
      </c>
      <c r="H44" t="s">
        <v>303</v>
      </c>
      <c r="I44" s="2" t="s">
        <v>2527</v>
      </c>
      <c r="J44" s="2" t="s">
        <v>678</v>
      </c>
    </row>
    <row r="45" spans="1:10" x14ac:dyDescent="0.3">
      <c r="A45">
        <v>37.200000000000003</v>
      </c>
      <c r="B45" t="s">
        <v>418</v>
      </c>
      <c r="C45">
        <v>0.3</v>
      </c>
      <c r="I45" s="2" t="s">
        <v>2527</v>
      </c>
      <c r="J45" s="2" t="s">
        <v>678</v>
      </c>
    </row>
    <row r="46" spans="1:10" x14ac:dyDescent="0.3">
      <c r="A46">
        <v>21.2</v>
      </c>
      <c r="B46" t="s">
        <v>991</v>
      </c>
      <c r="C46">
        <v>3.2</v>
      </c>
      <c r="D46" t="s">
        <v>1168</v>
      </c>
      <c r="I46" s="2" t="s">
        <v>2527</v>
      </c>
      <c r="J46" s="2" t="s">
        <v>678</v>
      </c>
    </row>
    <row r="47" spans="1:10" x14ac:dyDescent="0.3">
      <c r="A47">
        <v>48</v>
      </c>
      <c r="B47" t="s">
        <v>1843</v>
      </c>
      <c r="C47">
        <v>0.9</v>
      </c>
      <c r="I47" s="2" t="s">
        <v>985</v>
      </c>
      <c r="J47" s="2" t="s">
        <v>990</v>
      </c>
    </row>
    <row r="48" spans="1:10" x14ac:dyDescent="0.3">
      <c r="A48">
        <v>44.8</v>
      </c>
      <c r="B48" t="s">
        <v>1843</v>
      </c>
      <c r="C48">
        <v>0.2</v>
      </c>
      <c r="I48" s="2" t="s">
        <v>985</v>
      </c>
      <c r="J48" s="2" t="s">
        <v>990</v>
      </c>
    </row>
    <row r="49" spans="1:10" x14ac:dyDescent="0.3">
      <c r="A49">
        <v>43.1</v>
      </c>
      <c r="B49" t="s">
        <v>501</v>
      </c>
      <c r="C49">
        <v>0.45</v>
      </c>
      <c r="I49" s="2" t="s">
        <v>985</v>
      </c>
      <c r="J49" s="2" t="s">
        <v>990</v>
      </c>
    </row>
    <row r="50" spans="1:10" x14ac:dyDescent="0.3">
      <c r="A50">
        <v>43</v>
      </c>
      <c r="B50" t="s">
        <v>501</v>
      </c>
      <c r="C50">
        <v>0.6</v>
      </c>
      <c r="I50" s="2" t="s">
        <v>985</v>
      </c>
      <c r="J50" s="2" t="s">
        <v>990</v>
      </c>
    </row>
    <row r="51" spans="1:10" x14ac:dyDescent="0.3">
      <c r="A51">
        <v>42.3</v>
      </c>
      <c r="B51" t="s">
        <v>501</v>
      </c>
      <c r="C51">
        <v>0.3</v>
      </c>
      <c r="I51" s="2" t="s">
        <v>985</v>
      </c>
      <c r="J51" s="2" t="s">
        <v>990</v>
      </c>
    </row>
    <row r="52" spans="1:10" x14ac:dyDescent="0.3">
      <c r="A52">
        <v>41.7</v>
      </c>
      <c r="B52" t="s">
        <v>501</v>
      </c>
      <c r="C52">
        <v>0.5</v>
      </c>
      <c r="I52" s="2" t="s">
        <v>985</v>
      </c>
      <c r="J52" s="2" t="s">
        <v>990</v>
      </c>
    </row>
    <row r="53" spans="1:10" x14ac:dyDescent="0.3">
      <c r="A53">
        <v>23.7</v>
      </c>
      <c r="B53" t="s">
        <v>501</v>
      </c>
      <c r="C53">
        <v>0.8</v>
      </c>
      <c r="I53" s="2" t="s">
        <v>985</v>
      </c>
      <c r="J53" s="2" t="s">
        <v>990</v>
      </c>
    </row>
    <row r="54" spans="1:10" x14ac:dyDescent="0.3">
      <c r="A54">
        <v>9.6</v>
      </c>
      <c r="B54" t="s">
        <v>2264</v>
      </c>
      <c r="C54">
        <v>2.7</v>
      </c>
      <c r="D54" t="s">
        <v>2265</v>
      </c>
      <c r="I54" s="2" t="s">
        <v>985</v>
      </c>
      <c r="J54" s="2" t="s">
        <v>990</v>
      </c>
    </row>
    <row r="55" spans="1:10" x14ac:dyDescent="0.3">
      <c r="A55">
        <v>1.8</v>
      </c>
      <c r="B55" t="s">
        <v>2264</v>
      </c>
      <c r="C55">
        <v>0.5</v>
      </c>
      <c r="I55" s="2" t="s">
        <v>985</v>
      </c>
      <c r="J55" s="2" t="s">
        <v>990</v>
      </c>
    </row>
    <row r="56" spans="1:10" x14ac:dyDescent="0.3">
      <c r="A56">
        <v>37.700000000000003</v>
      </c>
      <c r="B56" t="s">
        <v>1574</v>
      </c>
      <c r="C56">
        <v>3</v>
      </c>
      <c r="D56" t="s">
        <v>1585</v>
      </c>
      <c r="I56" s="2" t="s">
        <v>985</v>
      </c>
      <c r="J56" s="2" t="s">
        <v>990</v>
      </c>
    </row>
    <row r="57" spans="1:10" x14ac:dyDescent="0.3">
      <c r="A57">
        <v>37.799999999999997</v>
      </c>
      <c r="B57" t="s">
        <v>1574</v>
      </c>
      <c r="C57">
        <v>2.2000000000000002</v>
      </c>
      <c r="D57" t="s">
        <v>1157</v>
      </c>
      <c r="I57" s="2" t="s">
        <v>985</v>
      </c>
      <c r="J57" s="2" t="s">
        <v>990</v>
      </c>
    </row>
    <row r="58" spans="1:10" x14ac:dyDescent="0.3">
      <c r="A58">
        <v>37.5</v>
      </c>
      <c r="B58" t="s">
        <v>1158</v>
      </c>
      <c r="C58">
        <v>0.6</v>
      </c>
      <c r="I58" s="2" t="s">
        <v>985</v>
      </c>
      <c r="J58" s="2" t="s">
        <v>990</v>
      </c>
    </row>
    <row r="59" spans="1:10" x14ac:dyDescent="0.3">
      <c r="A59">
        <v>36.9</v>
      </c>
      <c r="B59" t="s">
        <v>1574</v>
      </c>
      <c r="C59">
        <v>0.3</v>
      </c>
      <c r="I59" s="2" t="s">
        <v>985</v>
      </c>
      <c r="J59" s="2" t="s">
        <v>990</v>
      </c>
    </row>
    <row r="60" spans="1:10" x14ac:dyDescent="0.3">
      <c r="A60">
        <v>36.6</v>
      </c>
      <c r="B60" t="s">
        <v>386</v>
      </c>
      <c r="C60">
        <v>0.5</v>
      </c>
      <c r="I60" s="2" t="s">
        <v>985</v>
      </c>
      <c r="J60" s="2" t="s">
        <v>990</v>
      </c>
    </row>
    <row r="61" spans="1:10" x14ac:dyDescent="0.3">
      <c r="A61">
        <v>36.4</v>
      </c>
      <c r="B61" t="s">
        <v>387</v>
      </c>
      <c r="C61">
        <v>0.7</v>
      </c>
      <c r="I61" s="2" t="s">
        <v>985</v>
      </c>
      <c r="J61" s="2" t="s">
        <v>990</v>
      </c>
    </row>
    <row r="62" spans="1:10" x14ac:dyDescent="0.3">
      <c r="A62">
        <v>35.4</v>
      </c>
      <c r="B62" t="s">
        <v>1574</v>
      </c>
      <c r="C62">
        <v>2.7</v>
      </c>
      <c r="D62">
        <v>16</v>
      </c>
      <c r="I62" s="2" t="s">
        <v>985</v>
      </c>
      <c r="J62" s="2" t="s">
        <v>990</v>
      </c>
    </row>
    <row r="63" spans="1:10" x14ac:dyDescent="0.3">
      <c r="A63">
        <v>35.1</v>
      </c>
      <c r="B63" t="s">
        <v>1574</v>
      </c>
      <c r="C63">
        <v>1.4</v>
      </c>
      <c r="I63" s="2" t="s">
        <v>985</v>
      </c>
      <c r="J63" s="2" t="s">
        <v>990</v>
      </c>
    </row>
    <row r="64" spans="1:10" x14ac:dyDescent="0.3">
      <c r="A64">
        <v>34.9</v>
      </c>
      <c r="B64" t="s">
        <v>1574</v>
      </c>
      <c r="C64">
        <v>0.45</v>
      </c>
      <c r="I64" s="2" t="s">
        <v>985</v>
      </c>
      <c r="J64" s="2" t="s">
        <v>990</v>
      </c>
    </row>
    <row r="65" spans="1:12" x14ac:dyDescent="0.3">
      <c r="A65">
        <v>34.299999999999997</v>
      </c>
      <c r="B65" t="s">
        <v>1158</v>
      </c>
      <c r="C65">
        <v>0.5</v>
      </c>
      <c r="I65" s="2" t="s">
        <v>985</v>
      </c>
      <c r="J65" s="2" t="s">
        <v>990</v>
      </c>
    </row>
    <row r="66" spans="1:12" x14ac:dyDescent="0.3">
      <c r="A66">
        <v>34</v>
      </c>
      <c r="B66" t="s">
        <v>1158</v>
      </c>
      <c r="C66">
        <v>1</v>
      </c>
      <c r="I66" s="2" t="s">
        <v>985</v>
      </c>
      <c r="J66" s="2" t="s">
        <v>990</v>
      </c>
    </row>
    <row r="67" spans="1:12" x14ac:dyDescent="0.3">
      <c r="A67">
        <v>33.6</v>
      </c>
      <c r="B67" t="s">
        <v>974</v>
      </c>
      <c r="C67">
        <v>3.2</v>
      </c>
      <c r="D67" t="s">
        <v>1500</v>
      </c>
      <c r="I67" s="2" t="s">
        <v>985</v>
      </c>
      <c r="J67" s="2" t="s">
        <v>990</v>
      </c>
    </row>
    <row r="68" spans="1:12" x14ac:dyDescent="0.3">
      <c r="A68">
        <v>33.200000000000003</v>
      </c>
      <c r="B68" t="s">
        <v>1574</v>
      </c>
      <c r="C68">
        <v>1.5</v>
      </c>
      <c r="D68">
        <v>18</v>
      </c>
      <c r="I68" s="2" t="s">
        <v>985</v>
      </c>
      <c r="J68" s="2" t="s">
        <v>990</v>
      </c>
      <c r="K68">
        <f>SUM(E43:E68)</f>
        <v>0</v>
      </c>
      <c r="L68" s="2" t="s">
        <v>1343</v>
      </c>
    </row>
    <row r="69" spans="1:12" x14ac:dyDescent="0.3">
      <c r="A69">
        <v>32.299999999999997</v>
      </c>
      <c r="B69" t="s">
        <v>1574</v>
      </c>
      <c r="C69">
        <v>1.6</v>
      </c>
      <c r="D69">
        <v>8</v>
      </c>
      <c r="I69" s="2" t="s">
        <v>985</v>
      </c>
      <c r="J69" s="2" t="s">
        <v>990</v>
      </c>
    </row>
    <row r="70" spans="1:12" x14ac:dyDescent="0.3">
      <c r="A70">
        <v>32.1</v>
      </c>
      <c r="B70" t="s">
        <v>1158</v>
      </c>
      <c r="C70">
        <v>2.8</v>
      </c>
      <c r="D70">
        <v>23</v>
      </c>
      <c r="I70" s="2" t="s">
        <v>985</v>
      </c>
      <c r="J70" s="2" t="s">
        <v>990</v>
      </c>
    </row>
    <row r="71" spans="1:12" x14ac:dyDescent="0.3">
      <c r="A71">
        <v>40.9</v>
      </c>
      <c r="B71" t="s">
        <v>246</v>
      </c>
      <c r="C71">
        <v>0.5</v>
      </c>
      <c r="I71" s="2" t="s">
        <v>985</v>
      </c>
      <c r="J71" s="2" t="s">
        <v>982</v>
      </c>
    </row>
    <row r="72" spans="1:12" x14ac:dyDescent="0.3">
      <c r="A72">
        <v>18.899999999999999</v>
      </c>
      <c r="B72" t="s">
        <v>246</v>
      </c>
      <c r="C72">
        <v>0.25</v>
      </c>
      <c r="I72" s="2" t="s">
        <v>985</v>
      </c>
      <c r="J72" s="2" t="s">
        <v>982</v>
      </c>
    </row>
    <row r="73" spans="1:12" x14ac:dyDescent="0.3">
      <c r="A73">
        <v>19.5</v>
      </c>
      <c r="B73" t="s">
        <v>1169</v>
      </c>
      <c r="C73">
        <v>2.2999999999999998</v>
      </c>
      <c r="D73">
        <v>189</v>
      </c>
      <c r="H73" t="s">
        <v>992</v>
      </c>
      <c r="I73" s="2" t="s">
        <v>1510</v>
      </c>
      <c r="J73" s="2" t="s">
        <v>1335</v>
      </c>
    </row>
    <row r="74" spans="1:12" x14ac:dyDescent="0.3">
      <c r="A74">
        <v>47.6</v>
      </c>
      <c r="B74" t="s">
        <v>1845</v>
      </c>
      <c r="C74">
        <v>5.0999999999999996</v>
      </c>
      <c r="D74" t="s">
        <v>1681</v>
      </c>
      <c r="I74" s="2" t="s">
        <v>985</v>
      </c>
      <c r="J74" s="2" t="s">
        <v>1335</v>
      </c>
    </row>
    <row r="75" spans="1:12" x14ac:dyDescent="0.3">
      <c r="A75">
        <v>48.2</v>
      </c>
      <c r="B75" t="s">
        <v>1610</v>
      </c>
      <c r="C75">
        <v>3.7</v>
      </c>
      <c r="D75">
        <v>39</v>
      </c>
      <c r="I75" s="2" t="s">
        <v>985</v>
      </c>
      <c r="J75" s="2" t="s">
        <v>1335</v>
      </c>
    </row>
    <row r="76" spans="1:12" x14ac:dyDescent="0.3">
      <c r="A76">
        <v>46.2</v>
      </c>
      <c r="B76" t="s">
        <v>1610</v>
      </c>
      <c r="C76">
        <v>3.9</v>
      </c>
      <c r="D76">
        <v>38</v>
      </c>
      <c r="I76" s="2" t="s">
        <v>985</v>
      </c>
      <c r="J76" s="2" t="s">
        <v>1335</v>
      </c>
    </row>
    <row r="77" spans="1:12" x14ac:dyDescent="0.3">
      <c r="A77">
        <v>46.1</v>
      </c>
      <c r="B77" t="s">
        <v>1610</v>
      </c>
      <c r="C77">
        <v>7.5</v>
      </c>
      <c r="D77">
        <v>107</v>
      </c>
      <c r="I77" s="2" t="s">
        <v>985</v>
      </c>
      <c r="J77" s="2" t="s">
        <v>1335</v>
      </c>
    </row>
    <row r="78" spans="1:12" x14ac:dyDescent="0.3">
      <c r="A78">
        <v>45.7</v>
      </c>
      <c r="B78" t="s">
        <v>1610</v>
      </c>
      <c r="C78">
        <v>2</v>
      </c>
      <c r="D78">
        <v>19</v>
      </c>
      <c r="I78" s="2" t="s">
        <v>985</v>
      </c>
      <c r="J78" s="2" t="s">
        <v>1335</v>
      </c>
    </row>
    <row r="79" spans="1:12" x14ac:dyDescent="0.3">
      <c r="A79">
        <v>15</v>
      </c>
      <c r="B79" t="s">
        <v>1845</v>
      </c>
      <c r="C79">
        <v>2.4</v>
      </c>
      <c r="D79">
        <v>21</v>
      </c>
      <c r="I79" s="2" t="s">
        <v>985</v>
      </c>
      <c r="J79" s="2" t="s">
        <v>1335</v>
      </c>
    </row>
    <row r="80" spans="1:12" x14ac:dyDescent="0.3">
      <c r="A80">
        <v>13.9</v>
      </c>
      <c r="B80" t="s">
        <v>1740</v>
      </c>
      <c r="C80">
        <v>2.2999999999999998</v>
      </c>
      <c r="D80" t="s">
        <v>1741</v>
      </c>
      <c r="I80" s="2" t="s">
        <v>985</v>
      </c>
      <c r="J80" s="2" t="s">
        <v>1335</v>
      </c>
    </row>
    <row r="81" spans="1:12" x14ac:dyDescent="0.3">
      <c r="A81">
        <v>11.6</v>
      </c>
      <c r="B81" t="s">
        <v>2095</v>
      </c>
      <c r="C81">
        <v>1.9</v>
      </c>
      <c r="D81">
        <v>23</v>
      </c>
      <c r="I81" s="2" t="s">
        <v>985</v>
      </c>
      <c r="J81" s="2" t="s">
        <v>1335</v>
      </c>
    </row>
    <row r="82" spans="1:12" x14ac:dyDescent="0.3">
      <c r="A82">
        <v>4.4000000000000004</v>
      </c>
      <c r="B82" t="s">
        <v>2095</v>
      </c>
      <c r="C82">
        <v>4.0999999999999996</v>
      </c>
      <c r="D82">
        <v>41</v>
      </c>
      <c r="I82" s="2" t="s">
        <v>985</v>
      </c>
      <c r="J82" s="2" t="s">
        <v>1335</v>
      </c>
    </row>
    <row r="83" spans="1:12" x14ac:dyDescent="0.3">
      <c r="A83">
        <v>4.0999999999999996</v>
      </c>
      <c r="B83" t="s">
        <v>2095</v>
      </c>
      <c r="C83">
        <v>2.2000000000000002</v>
      </c>
      <c r="D83">
        <v>21</v>
      </c>
      <c r="I83" s="2" t="s">
        <v>985</v>
      </c>
      <c r="J83" s="2" t="s">
        <v>1335</v>
      </c>
    </row>
    <row r="84" spans="1:12" x14ac:dyDescent="0.3">
      <c r="A84">
        <v>3.7</v>
      </c>
      <c r="B84" t="s">
        <v>1740</v>
      </c>
      <c r="H84" t="s">
        <v>2480</v>
      </c>
      <c r="I84" s="2" t="s">
        <v>985</v>
      </c>
      <c r="J84" s="2" t="s">
        <v>1335</v>
      </c>
    </row>
    <row r="85" spans="1:12" x14ac:dyDescent="0.3">
      <c r="A85">
        <v>3.3</v>
      </c>
      <c r="B85" t="s">
        <v>2095</v>
      </c>
      <c r="C85">
        <v>3.7</v>
      </c>
      <c r="D85">
        <v>39</v>
      </c>
      <c r="H85" t="s">
        <v>2090</v>
      </c>
      <c r="I85" s="2" t="s">
        <v>985</v>
      </c>
      <c r="J85" s="2" t="s">
        <v>1335</v>
      </c>
    </row>
    <row r="86" spans="1:12" x14ac:dyDescent="0.3">
      <c r="A86">
        <v>3</v>
      </c>
      <c r="B86" t="s">
        <v>2095</v>
      </c>
      <c r="C86">
        <v>2.4</v>
      </c>
      <c r="D86">
        <v>22</v>
      </c>
      <c r="I86" s="2" t="s">
        <v>985</v>
      </c>
      <c r="J86" s="2" t="s">
        <v>1335</v>
      </c>
    </row>
    <row r="87" spans="1:12" x14ac:dyDescent="0.3">
      <c r="A87">
        <v>24</v>
      </c>
      <c r="B87" t="s">
        <v>986</v>
      </c>
      <c r="E87">
        <v>1</v>
      </c>
      <c r="I87" s="2" t="s">
        <v>1870</v>
      </c>
      <c r="J87" s="2" t="s">
        <v>681</v>
      </c>
    </row>
    <row r="88" spans="1:12" x14ac:dyDescent="0.3">
      <c r="A88">
        <v>17.399999999999999</v>
      </c>
      <c r="B88" t="s">
        <v>579</v>
      </c>
      <c r="E88">
        <v>1</v>
      </c>
      <c r="I88" s="2" t="s">
        <v>1870</v>
      </c>
      <c r="J88" s="2" t="s">
        <v>681</v>
      </c>
    </row>
    <row r="89" spans="1:12" x14ac:dyDescent="0.3">
      <c r="A89">
        <v>7.7</v>
      </c>
      <c r="B89" t="s">
        <v>2098</v>
      </c>
      <c r="E89">
        <v>1</v>
      </c>
      <c r="I89" s="2" t="s">
        <v>1870</v>
      </c>
      <c r="J89" s="2" t="s">
        <v>681</v>
      </c>
    </row>
    <row r="90" spans="1:12" x14ac:dyDescent="0.3">
      <c r="A90">
        <v>7.1</v>
      </c>
      <c r="B90" t="s">
        <v>2274</v>
      </c>
      <c r="E90">
        <v>1</v>
      </c>
      <c r="I90" s="2" t="s">
        <v>1870</v>
      </c>
      <c r="J90" s="2" t="s">
        <v>681</v>
      </c>
    </row>
    <row r="91" spans="1:12" x14ac:dyDescent="0.3">
      <c r="A91">
        <v>7</v>
      </c>
      <c r="B91" t="s">
        <v>2274</v>
      </c>
      <c r="E91">
        <v>1</v>
      </c>
      <c r="I91" s="2" t="s">
        <v>1870</v>
      </c>
      <c r="J91" s="2" t="s">
        <v>681</v>
      </c>
    </row>
    <row r="92" spans="1:12" x14ac:dyDescent="0.3">
      <c r="A92">
        <v>5.0999999999999996</v>
      </c>
      <c r="B92" t="s">
        <v>2274</v>
      </c>
      <c r="E92">
        <v>1</v>
      </c>
      <c r="I92" s="2" t="s">
        <v>1870</v>
      </c>
      <c r="J92" s="2" t="s">
        <v>681</v>
      </c>
    </row>
    <row r="93" spans="1:12" x14ac:dyDescent="0.3">
      <c r="A93">
        <v>4.4000000000000004</v>
      </c>
      <c r="B93" t="s">
        <v>2117</v>
      </c>
      <c r="E93">
        <v>1</v>
      </c>
      <c r="I93" s="2" t="s">
        <v>1870</v>
      </c>
      <c r="J93" s="2" t="s">
        <v>681</v>
      </c>
    </row>
    <row r="94" spans="1:12" x14ac:dyDescent="0.3">
      <c r="A94">
        <v>4.2</v>
      </c>
      <c r="B94" t="s">
        <v>2274</v>
      </c>
      <c r="E94">
        <v>1</v>
      </c>
      <c r="I94" s="2" t="s">
        <v>1870</v>
      </c>
      <c r="J94" s="2" t="s">
        <v>681</v>
      </c>
      <c r="K94">
        <f>SUM(E87:E94)</f>
        <v>8</v>
      </c>
      <c r="L94" s="2" t="s">
        <v>713</v>
      </c>
    </row>
    <row r="95" spans="1:12" x14ac:dyDescent="0.3">
      <c r="A95">
        <v>0.8</v>
      </c>
      <c r="B95" t="s">
        <v>2653</v>
      </c>
      <c r="E95">
        <v>1</v>
      </c>
      <c r="I95" s="2" t="s">
        <v>1870</v>
      </c>
      <c r="J95" s="2" t="s">
        <v>681</v>
      </c>
      <c r="K95">
        <f>K94+K14</f>
        <v>8</v>
      </c>
      <c r="L95" s="2" t="s">
        <v>821</v>
      </c>
    </row>
    <row r="96" spans="1:12" x14ac:dyDescent="0.3">
      <c r="A96">
        <v>0.3</v>
      </c>
      <c r="B96" t="s">
        <v>2274</v>
      </c>
      <c r="E96">
        <v>1</v>
      </c>
      <c r="I96" s="2" t="s">
        <v>1870</v>
      </c>
      <c r="J96" s="2" t="s">
        <v>681</v>
      </c>
    </row>
    <row r="97" spans="1:10" x14ac:dyDescent="0.3">
      <c r="A97">
        <v>39.799999999999997</v>
      </c>
      <c r="B97" t="s">
        <v>1576</v>
      </c>
      <c r="E97">
        <v>1</v>
      </c>
      <c r="I97" s="2" t="s">
        <v>1511</v>
      </c>
      <c r="J97" s="2" t="s">
        <v>982</v>
      </c>
    </row>
    <row r="98" spans="1:10" x14ac:dyDescent="0.3">
      <c r="A98">
        <v>37.299999999999997</v>
      </c>
      <c r="B98" t="s">
        <v>385</v>
      </c>
      <c r="E98">
        <v>1</v>
      </c>
      <c r="I98" s="2" t="s">
        <v>1511</v>
      </c>
      <c r="J98" s="2" t="s">
        <v>982</v>
      </c>
    </row>
    <row r="99" spans="1:10" x14ac:dyDescent="0.3">
      <c r="A99">
        <v>27.7</v>
      </c>
      <c r="B99" t="s">
        <v>1675</v>
      </c>
      <c r="E99">
        <v>1</v>
      </c>
      <c r="I99" s="2" t="s">
        <v>1511</v>
      </c>
      <c r="J99" s="2" t="s">
        <v>982</v>
      </c>
    </row>
    <row r="100" spans="1:10" x14ac:dyDescent="0.3">
      <c r="A100">
        <v>23.8</v>
      </c>
      <c r="B100" t="s">
        <v>385</v>
      </c>
      <c r="E100">
        <v>1</v>
      </c>
      <c r="I100" s="2" t="s">
        <v>1511</v>
      </c>
      <c r="J100" s="2" t="s">
        <v>982</v>
      </c>
    </row>
    <row r="101" spans="1:10" x14ac:dyDescent="0.3">
      <c r="A101">
        <v>17.3</v>
      </c>
      <c r="B101" t="s">
        <v>385</v>
      </c>
      <c r="E101">
        <v>1</v>
      </c>
      <c r="I101" s="2" t="s">
        <v>1511</v>
      </c>
      <c r="J101" s="2" t="s">
        <v>982</v>
      </c>
    </row>
    <row r="102" spans="1:10" x14ac:dyDescent="0.3">
      <c r="A102">
        <v>16.7</v>
      </c>
      <c r="B102" t="s">
        <v>385</v>
      </c>
      <c r="E102">
        <v>1</v>
      </c>
      <c r="I102" s="2" t="s">
        <v>1511</v>
      </c>
      <c r="J102" s="2" t="s">
        <v>982</v>
      </c>
    </row>
    <row r="103" spans="1:10" x14ac:dyDescent="0.3">
      <c r="A103">
        <v>7.7</v>
      </c>
      <c r="B103" t="s">
        <v>2103</v>
      </c>
      <c r="E103">
        <v>1</v>
      </c>
      <c r="I103" s="2" t="s">
        <v>1511</v>
      </c>
      <c r="J103" s="2" t="s">
        <v>982</v>
      </c>
    </row>
    <row r="104" spans="1:10" x14ac:dyDescent="0.3">
      <c r="A104">
        <v>6.5</v>
      </c>
      <c r="B104" t="s">
        <v>2275</v>
      </c>
      <c r="E104">
        <v>1</v>
      </c>
      <c r="I104" s="2" t="s">
        <v>1511</v>
      </c>
      <c r="J104" s="2" t="s">
        <v>982</v>
      </c>
    </row>
    <row r="105" spans="1:10" x14ac:dyDescent="0.3">
      <c r="A105">
        <v>2.5</v>
      </c>
      <c r="B105" t="s">
        <v>2516</v>
      </c>
      <c r="E105">
        <v>1</v>
      </c>
      <c r="I105" s="2" t="s">
        <v>1511</v>
      </c>
      <c r="J105" s="2" t="s">
        <v>982</v>
      </c>
    </row>
    <row r="106" spans="1:10" x14ac:dyDescent="0.3">
      <c r="A106">
        <v>2</v>
      </c>
      <c r="B106" t="s">
        <v>2091</v>
      </c>
      <c r="E106">
        <v>1</v>
      </c>
      <c r="I106" s="2" t="s">
        <v>1511</v>
      </c>
      <c r="J106" s="2" t="s">
        <v>982</v>
      </c>
    </row>
    <row r="107" spans="1:10" x14ac:dyDescent="0.3">
      <c r="A107">
        <v>0.7</v>
      </c>
      <c r="B107" t="s">
        <v>2516</v>
      </c>
      <c r="E107">
        <v>1</v>
      </c>
      <c r="I107" s="2" t="s">
        <v>1511</v>
      </c>
      <c r="J107" s="2" t="s">
        <v>982</v>
      </c>
    </row>
    <row r="108" spans="1:10" x14ac:dyDescent="0.3">
      <c r="A108">
        <v>48.1</v>
      </c>
      <c r="B108" t="s">
        <v>1682</v>
      </c>
      <c r="E108">
        <v>1</v>
      </c>
      <c r="I108" s="2" t="s">
        <v>1511</v>
      </c>
      <c r="J108" s="2" t="s">
        <v>982</v>
      </c>
    </row>
    <row r="109" spans="1:10" x14ac:dyDescent="0.3">
      <c r="A109">
        <v>46</v>
      </c>
      <c r="B109" t="s">
        <v>12</v>
      </c>
      <c r="E109">
        <v>1</v>
      </c>
      <c r="I109" s="2" t="s">
        <v>981</v>
      </c>
      <c r="J109" s="2" t="s">
        <v>1335</v>
      </c>
    </row>
    <row r="110" spans="1:10" x14ac:dyDescent="0.3">
      <c r="A110">
        <v>44.3</v>
      </c>
      <c r="B110" t="s">
        <v>1503</v>
      </c>
      <c r="E110">
        <v>1</v>
      </c>
      <c r="I110" s="2" t="s">
        <v>981</v>
      </c>
      <c r="J110" s="2" t="s">
        <v>1335</v>
      </c>
    </row>
    <row r="111" spans="1:10" x14ac:dyDescent="0.3">
      <c r="A111">
        <v>24.5</v>
      </c>
      <c r="B111" t="s">
        <v>44</v>
      </c>
      <c r="E111">
        <v>2</v>
      </c>
      <c r="I111" s="2" t="s">
        <v>1870</v>
      </c>
      <c r="J111" s="2" t="s">
        <v>681</v>
      </c>
    </row>
    <row r="112" spans="1:10" x14ac:dyDescent="0.3">
      <c r="A112">
        <v>17.7</v>
      </c>
      <c r="B112" t="s">
        <v>993</v>
      </c>
      <c r="E112">
        <v>2</v>
      </c>
      <c r="I112" s="2" t="s">
        <v>1870</v>
      </c>
      <c r="J112" s="2" t="s">
        <v>681</v>
      </c>
    </row>
    <row r="113" spans="1:10" x14ac:dyDescent="0.3">
      <c r="A113">
        <v>6</v>
      </c>
      <c r="B113" t="s">
        <v>2274</v>
      </c>
      <c r="E113">
        <v>2</v>
      </c>
      <c r="I113" s="2" t="s">
        <v>1870</v>
      </c>
      <c r="J113" s="2" t="s">
        <v>681</v>
      </c>
    </row>
    <row r="114" spans="1:10" x14ac:dyDescent="0.3">
      <c r="A114">
        <v>6.7</v>
      </c>
      <c r="B114" t="s">
        <v>2274</v>
      </c>
      <c r="E114">
        <v>3</v>
      </c>
      <c r="I114" s="2" t="s">
        <v>1870</v>
      </c>
      <c r="J114" s="2" t="s">
        <v>681</v>
      </c>
    </row>
    <row r="115" spans="1:10" x14ac:dyDescent="0.3">
      <c r="A115">
        <v>5.4</v>
      </c>
      <c r="B115" t="s">
        <v>2098</v>
      </c>
      <c r="H115" t="s">
        <v>2106</v>
      </c>
      <c r="I115" s="2" t="s">
        <v>1870</v>
      </c>
      <c r="J115" s="2" t="s">
        <v>681</v>
      </c>
    </row>
    <row r="116" spans="1:10" x14ac:dyDescent="0.3">
      <c r="A116">
        <v>6.2</v>
      </c>
      <c r="B116" t="s">
        <v>2274</v>
      </c>
      <c r="C116">
        <v>1.4</v>
      </c>
      <c r="G116" t="s">
        <v>2446</v>
      </c>
      <c r="I116" s="2" t="s">
        <v>1870</v>
      </c>
      <c r="J116" s="2" t="s">
        <v>681</v>
      </c>
    </row>
    <row r="117" spans="1:10" x14ac:dyDescent="0.3">
      <c r="A117">
        <v>48</v>
      </c>
      <c r="B117" t="s">
        <v>12</v>
      </c>
      <c r="H117" t="s">
        <v>1844</v>
      </c>
      <c r="I117" t="s">
        <v>981</v>
      </c>
      <c r="J117" t="s">
        <v>1335</v>
      </c>
    </row>
    <row r="118" spans="1:10" x14ac:dyDescent="0.3">
      <c r="A118">
        <v>22</v>
      </c>
      <c r="B118" t="s">
        <v>810</v>
      </c>
      <c r="I118" s="2"/>
      <c r="J118" s="2"/>
    </row>
    <row r="119" spans="1:10" x14ac:dyDescent="0.3">
      <c r="A119">
        <v>31.7</v>
      </c>
      <c r="B119" t="s">
        <v>1501</v>
      </c>
      <c r="H119" t="s">
        <v>1674</v>
      </c>
      <c r="I119" s="2"/>
      <c r="J119" s="2"/>
    </row>
    <row r="120" spans="1:10" x14ac:dyDescent="0.3">
      <c r="E120">
        <f>SUM(E3:E119)</f>
        <v>49</v>
      </c>
    </row>
    <row r="121" spans="1:10" x14ac:dyDescent="0.3">
      <c r="D121" t="s">
        <v>133</v>
      </c>
      <c r="E121">
        <f>E120-(SUM(E56:E61))</f>
        <v>49</v>
      </c>
    </row>
    <row r="123" spans="1:10" x14ac:dyDescent="0.3">
      <c r="I123" s="3" t="s">
        <v>1106</v>
      </c>
      <c r="J123">
        <f>117-86</f>
        <v>31</v>
      </c>
    </row>
  </sheetData>
  <sortState ref="A3:J119">
    <sortCondition ref="I4:I119"/>
    <sortCondition ref="E4:E119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workbookViewId="0">
      <pane ySplit="780" topLeftCell="A66" activePane="bottomLeft"/>
      <selection activeCell="A3" sqref="A3:J106"/>
      <selection pane="bottomLeft" activeCell="I111" sqref="I111"/>
    </sheetView>
  </sheetViews>
  <sheetFormatPr defaultColWidth="10.921875" defaultRowHeight="13.5" x14ac:dyDescent="0.3"/>
  <sheetData>
    <row r="1" spans="1:12" x14ac:dyDescent="0.3">
      <c r="A1" t="s">
        <v>1842</v>
      </c>
      <c r="B1" t="s">
        <v>2655</v>
      </c>
      <c r="C1" s="1">
        <v>39107</v>
      </c>
    </row>
    <row r="2" spans="1:12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872</v>
      </c>
      <c r="H2" t="s">
        <v>96</v>
      </c>
      <c r="I2" t="s">
        <v>267</v>
      </c>
      <c r="J2" t="s">
        <v>253</v>
      </c>
    </row>
    <row r="3" spans="1:12" x14ac:dyDescent="0.3">
      <c r="A3">
        <v>44.2</v>
      </c>
      <c r="B3" t="s">
        <v>1950</v>
      </c>
      <c r="I3" s="2" t="s">
        <v>980</v>
      </c>
      <c r="J3" s="2" t="s">
        <v>1757</v>
      </c>
    </row>
    <row r="4" spans="1:12" x14ac:dyDescent="0.3">
      <c r="A4">
        <v>18</v>
      </c>
      <c r="B4" t="s">
        <v>1676</v>
      </c>
      <c r="H4" t="s">
        <v>1181</v>
      </c>
      <c r="I4" s="2" t="s">
        <v>980</v>
      </c>
      <c r="J4" s="2" t="s">
        <v>1757</v>
      </c>
    </row>
    <row r="5" spans="1:12" x14ac:dyDescent="0.3">
      <c r="A5">
        <v>13.4</v>
      </c>
      <c r="B5" t="s">
        <v>849</v>
      </c>
      <c r="I5" s="2" t="s">
        <v>1759</v>
      </c>
      <c r="J5" s="2" t="s">
        <v>1335</v>
      </c>
    </row>
    <row r="6" spans="1:12" x14ac:dyDescent="0.3">
      <c r="A6">
        <v>12.1</v>
      </c>
      <c r="B6" t="s">
        <v>147</v>
      </c>
      <c r="C6">
        <v>0.1</v>
      </c>
      <c r="I6" s="2" t="s">
        <v>1759</v>
      </c>
      <c r="J6" s="2" t="s">
        <v>1335</v>
      </c>
    </row>
    <row r="7" spans="1:12" x14ac:dyDescent="0.3">
      <c r="A7">
        <v>14.8</v>
      </c>
      <c r="B7" t="s">
        <v>1084</v>
      </c>
      <c r="H7" t="s">
        <v>1024</v>
      </c>
      <c r="I7" s="2" t="s">
        <v>1759</v>
      </c>
      <c r="J7" s="2" t="s">
        <v>1335</v>
      </c>
    </row>
    <row r="8" spans="1:12" x14ac:dyDescent="0.3">
      <c r="A8">
        <v>15.6</v>
      </c>
      <c r="B8" t="s">
        <v>668</v>
      </c>
      <c r="I8" s="2" t="s">
        <v>531</v>
      </c>
      <c r="J8" s="2" t="s">
        <v>982</v>
      </c>
    </row>
    <row r="9" spans="1:12" x14ac:dyDescent="0.3">
      <c r="A9">
        <v>15.3</v>
      </c>
      <c r="B9" t="s">
        <v>669</v>
      </c>
      <c r="H9" t="s">
        <v>670</v>
      </c>
      <c r="I9" s="2" t="s">
        <v>531</v>
      </c>
      <c r="J9" s="2" t="s">
        <v>982</v>
      </c>
    </row>
    <row r="10" spans="1:12" x14ac:dyDescent="0.3">
      <c r="A10">
        <v>16.899999999999999</v>
      </c>
      <c r="B10" t="s">
        <v>1006</v>
      </c>
      <c r="H10" t="s">
        <v>1182</v>
      </c>
      <c r="I10" s="2" t="s">
        <v>983</v>
      </c>
      <c r="J10" s="2" t="s">
        <v>983</v>
      </c>
    </row>
    <row r="11" spans="1:12" x14ac:dyDescent="0.3">
      <c r="A11">
        <v>45.1</v>
      </c>
      <c r="B11" t="s">
        <v>1443</v>
      </c>
      <c r="I11" s="2" t="s">
        <v>983</v>
      </c>
      <c r="J11" s="2" t="s">
        <v>983</v>
      </c>
    </row>
    <row r="12" spans="1:12" x14ac:dyDescent="0.3">
      <c r="A12">
        <v>34.9</v>
      </c>
      <c r="B12" t="s">
        <v>1698</v>
      </c>
      <c r="H12" t="s">
        <v>1708</v>
      </c>
      <c r="I12" s="2" t="s">
        <v>983</v>
      </c>
      <c r="J12" s="2" t="s">
        <v>983</v>
      </c>
      <c r="K12">
        <f>SUM(E5:E12)</f>
        <v>0</v>
      </c>
      <c r="L12" s="2" t="s">
        <v>1167</v>
      </c>
    </row>
    <row r="13" spans="1:12" x14ac:dyDescent="0.3">
      <c r="A13">
        <v>33.799999999999997</v>
      </c>
      <c r="B13" t="s">
        <v>1872</v>
      </c>
      <c r="H13" t="s">
        <v>1873</v>
      </c>
      <c r="I13" s="2" t="s">
        <v>983</v>
      </c>
      <c r="J13" s="2" t="s">
        <v>983</v>
      </c>
    </row>
    <row r="14" spans="1:12" x14ac:dyDescent="0.3">
      <c r="A14">
        <v>33</v>
      </c>
      <c r="B14" t="s">
        <v>1709</v>
      </c>
      <c r="H14" t="s">
        <v>1010</v>
      </c>
      <c r="I14" s="2" t="s">
        <v>983</v>
      </c>
      <c r="J14" s="2" t="s">
        <v>983</v>
      </c>
    </row>
    <row r="15" spans="1:12" x14ac:dyDescent="0.3">
      <c r="A15">
        <v>32</v>
      </c>
      <c r="B15" t="s">
        <v>1709</v>
      </c>
      <c r="H15" t="s">
        <v>1011</v>
      </c>
      <c r="I15" s="2" t="s">
        <v>983</v>
      </c>
      <c r="J15" s="2" t="s">
        <v>983</v>
      </c>
    </row>
    <row r="16" spans="1:12" x14ac:dyDescent="0.3">
      <c r="A16">
        <v>31</v>
      </c>
      <c r="B16" t="s">
        <v>2041</v>
      </c>
      <c r="I16" s="2" t="s">
        <v>983</v>
      </c>
      <c r="J16" s="2" t="s">
        <v>983</v>
      </c>
    </row>
    <row r="17" spans="1:10" x14ac:dyDescent="0.3">
      <c r="A17">
        <v>30.2</v>
      </c>
      <c r="B17" t="s">
        <v>2042</v>
      </c>
      <c r="H17" t="s">
        <v>1010</v>
      </c>
      <c r="I17" s="2" t="s">
        <v>983</v>
      </c>
      <c r="J17" s="2" t="s">
        <v>983</v>
      </c>
    </row>
    <row r="18" spans="1:10" x14ac:dyDescent="0.3">
      <c r="A18">
        <v>29.4</v>
      </c>
      <c r="B18" t="s">
        <v>2041</v>
      </c>
      <c r="H18" t="s">
        <v>1012</v>
      </c>
      <c r="I18" s="2" t="s">
        <v>983</v>
      </c>
      <c r="J18" s="2" t="s">
        <v>983</v>
      </c>
    </row>
    <row r="19" spans="1:10" x14ac:dyDescent="0.3">
      <c r="A19">
        <v>4.3</v>
      </c>
      <c r="B19" t="s">
        <v>2041</v>
      </c>
      <c r="I19" s="2" t="s">
        <v>983</v>
      </c>
      <c r="J19" s="2" t="s">
        <v>983</v>
      </c>
    </row>
    <row r="20" spans="1:10" x14ac:dyDescent="0.3">
      <c r="A20">
        <v>2.5</v>
      </c>
      <c r="B20" t="s">
        <v>2041</v>
      </c>
      <c r="I20" s="2" t="s">
        <v>983</v>
      </c>
      <c r="J20" s="2" t="s">
        <v>983</v>
      </c>
    </row>
    <row r="21" spans="1:10" x14ac:dyDescent="0.3">
      <c r="A21">
        <v>19.600000000000001</v>
      </c>
      <c r="B21" t="s">
        <v>833</v>
      </c>
      <c r="H21" t="s">
        <v>665</v>
      </c>
      <c r="I21" s="2" t="s">
        <v>983</v>
      </c>
      <c r="J21" s="2" t="s">
        <v>983</v>
      </c>
    </row>
    <row r="22" spans="1:10" x14ac:dyDescent="0.3">
      <c r="A22">
        <v>16.2</v>
      </c>
      <c r="B22" t="s">
        <v>667</v>
      </c>
      <c r="H22" t="s">
        <v>663</v>
      </c>
      <c r="I22" s="2" t="s">
        <v>983</v>
      </c>
      <c r="J22" s="2" t="s">
        <v>983</v>
      </c>
    </row>
    <row r="23" spans="1:10" x14ac:dyDescent="0.3">
      <c r="A23">
        <v>40.1</v>
      </c>
      <c r="B23" t="s">
        <v>1448</v>
      </c>
      <c r="E23">
        <v>1</v>
      </c>
      <c r="I23" s="2" t="s">
        <v>985</v>
      </c>
      <c r="J23" s="2" t="s">
        <v>990</v>
      </c>
    </row>
    <row r="24" spans="1:10" x14ac:dyDescent="0.3">
      <c r="A24">
        <v>15.8</v>
      </c>
      <c r="B24" t="s">
        <v>1158</v>
      </c>
      <c r="E24">
        <v>1</v>
      </c>
      <c r="I24" s="2" t="s">
        <v>1510</v>
      </c>
      <c r="J24" s="2" t="s">
        <v>990</v>
      </c>
    </row>
    <row r="25" spans="1:10" x14ac:dyDescent="0.3">
      <c r="A25">
        <v>11.1</v>
      </c>
      <c r="B25" t="s">
        <v>148</v>
      </c>
      <c r="E25">
        <v>1</v>
      </c>
      <c r="I25" s="2" t="s">
        <v>1510</v>
      </c>
      <c r="J25" s="2" t="s">
        <v>990</v>
      </c>
    </row>
    <row r="26" spans="1:10" x14ac:dyDescent="0.3">
      <c r="A26">
        <v>7.9</v>
      </c>
      <c r="B26" t="s">
        <v>497</v>
      </c>
      <c r="E26">
        <v>1</v>
      </c>
      <c r="I26" s="2" t="s">
        <v>1510</v>
      </c>
      <c r="J26" s="2" t="s">
        <v>990</v>
      </c>
    </row>
    <row r="27" spans="1:10" x14ac:dyDescent="0.3">
      <c r="A27">
        <v>5.9</v>
      </c>
      <c r="B27" t="s">
        <v>237</v>
      </c>
      <c r="E27">
        <v>1</v>
      </c>
      <c r="I27" s="2" t="s">
        <v>1510</v>
      </c>
      <c r="J27" s="2" t="s">
        <v>990</v>
      </c>
    </row>
    <row r="28" spans="1:10" x14ac:dyDescent="0.3">
      <c r="A28">
        <v>39.299999999999997</v>
      </c>
      <c r="B28" t="s">
        <v>2178</v>
      </c>
      <c r="E28">
        <v>1</v>
      </c>
      <c r="H28" t="s">
        <v>2521</v>
      </c>
      <c r="I28" s="2" t="s">
        <v>985</v>
      </c>
      <c r="J28" s="2" t="s">
        <v>1760</v>
      </c>
    </row>
    <row r="29" spans="1:10" x14ac:dyDescent="0.3">
      <c r="A29">
        <v>39.6</v>
      </c>
      <c r="B29" t="s">
        <v>809</v>
      </c>
      <c r="E29">
        <v>1</v>
      </c>
      <c r="I29" s="2" t="s">
        <v>985</v>
      </c>
      <c r="J29" s="2" t="s">
        <v>1335</v>
      </c>
    </row>
    <row r="30" spans="1:10" x14ac:dyDescent="0.3">
      <c r="A30">
        <v>33.200000000000003</v>
      </c>
      <c r="B30" t="s">
        <v>2657</v>
      </c>
      <c r="E30">
        <v>1</v>
      </c>
      <c r="I30" s="2" t="s">
        <v>985</v>
      </c>
      <c r="J30" s="2" t="s">
        <v>1335</v>
      </c>
    </row>
    <row r="31" spans="1:10" x14ac:dyDescent="0.3">
      <c r="A31">
        <v>30.3</v>
      </c>
      <c r="B31" t="s">
        <v>2657</v>
      </c>
      <c r="E31">
        <v>1</v>
      </c>
      <c r="I31" s="2" t="s">
        <v>985</v>
      </c>
      <c r="J31" s="2" t="s">
        <v>1335</v>
      </c>
    </row>
    <row r="32" spans="1:10" x14ac:dyDescent="0.3">
      <c r="A32">
        <v>24.2</v>
      </c>
      <c r="B32" t="s">
        <v>2657</v>
      </c>
      <c r="E32">
        <v>1</v>
      </c>
      <c r="I32" s="2" t="s">
        <v>985</v>
      </c>
      <c r="J32" s="2" t="s">
        <v>1335</v>
      </c>
    </row>
    <row r="33" spans="1:12" x14ac:dyDescent="0.3">
      <c r="A33">
        <v>15.5</v>
      </c>
      <c r="B33" t="s">
        <v>2657</v>
      </c>
      <c r="E33">
        <v>1</v>
      </c>
      <c r="I33" s="2" t="s">
        <v>985</v>
      </c>
      <c r="J33" s="2" t="s">
        <v>1335</v>
      </c>
    </row>
    <row r="34" spans="1:12" x14ac:dyDescent="0.3">
      <c r="A34">
        <v>13.7</v>
      </c>
      <c r="B34" t="s">
        <v>809</v>
      </c>
      <c r="E34">
        <v>1</v>
      </c>
      <c r="I34" s="2" t="s">
        <v>985</v>
      </c>
      <c r="J34" s="2" t="s">
        <v>1335</v>
      </c>
    </row>
    <row r="35" spans="1:12" x14ac:dyDescent="0.3">
      <c r="A35">
        <v>13.4</v>
      </c>
      <c r="B35" t="s">
        <v>809</v>
      </c>
      <c r="E35">
        <v>1</v>
      </c>
      <c r="I35" s="2" t="s">
        <v>985</v>
      </c>
      <c r="J35" s="2" t="s">
        <v>1335</v>
      </c>
    </row>
    <row r="36" spans="1:12" x14ac:dyDescent="0.3">
      <c r="A36">
        <v>11.8</v>
      </c>
      <c r="B36" t="s">
        <v>809</v>
      </c>
      <c r="E36">
        <v>1</v>
      </c>
      <c r="I36" s="2" t="s">
        <v>985</v>
      </c>
      <c r="J36" s="2" t="s">
        <v>1335</v>
      </c>
    </row>
    <row r="37" spans="1:12" x14ac:dyDescent="0.3">
      <c r="A37">
        <v>10.9</v>
      </c>
      <c r="B37" t="s">
        <v>809</v>
      </c>
      <c r="E37">
        <v>1</v>
      </c>
      <c r="I37" s="2" t="s">
        <v>985</v>
      </c>
      <c r="J37" s="2" t="s">
        <v>1335</v>
      </c>
    </row>
    <row r="38" spans="1:12" x14ac:dyDescent="0.3">
      <c r="A38">
        <v>10.6</v>
      </c>
      <c r="B38" t="s">
        <v>809</v>
      </c>
      <c r="E38">
        <v>1</v>
      </c>
      <c r="I38" s="2" t="s">
        <v>985</v>
      </c>
      <c r="J38" s="2" t="s">
        <v>1335</v>
      </c>
    </row>
    <row r="39" spans="1:12" x14ac:dyDescent="0.3">
      <c r="A39">
        <v>7.2</v>
      </c>
      <c r="B39" t="s">
        <v>809</v>
      </c>
      <c r="E39">
        <v>1</v>
      </c>
      <c r="I39" s="2" t="s">
        <v>985</v>
      </c>
      <c r="J39" s="2" t="s">
        <v>1335</v>
      </c>
      <c r="K39">
        <v>3</v>
      </c>
      <c r="L39" s="2" t="s">
        <v>1170</v>
      </c>
    </row>
    <row r="40" spans="1:12" x14ac:dyDescent="0.3">
      <c r="A40">
        <v>1.1000000000000001</v>
      </c>
      <c r="B40" t="s">
        <v>809</v>
      </c>
      <c r="E40">
        <v>1</v>
      </c>
      <c r="I40" s="2" t="s">
        <v>985</v>
      </c>
      <c r="J40" s="2" t="s">
        <v>1335</v>
      </c>
    </row>
    <row r="41" spans="1:12" x14ac:dyDescent="0.3">
      <c r="A41">
        <v>41.2</v>
      </c>
      <c r="B41" t="s">
        <v>1618</v>
      </c>
      <c r="E41">
        <v>2</v>
      </c>
      <c r="I41" s="2" t="s">
        <v>985</v>
      </c>
      <c r="J41" s="2" t="s">
        <v>1760</v>
      </c>
    </row>
    <row r="42" spans="1:12" x14ac:dyDescent="0.3">
      <c r="A42">
        <v>16.899999999999999</v>
      </c>
      <c r="B42" t="s">
        <v>1532</v>
      </c>
      <c r="E42">
        <v>2</v>
      </c>
      <c r="I42" s="2" t="s">
        <v>985</v>
      </c>
      <c r="J42" s="2" t="s">
        <v>1335</v>
      </c>
    </row>
    <row r="43" spans="1:12" x14ac:dyDescent="0.3">
      <c r="A43">
        <v>31</v>
      </c>
      <c r="B43" t="s">
        <v>1533</v>
      </c>
      <c r="E43">
        <v>2</v>
      </c>
      <c r="I43" s="2" t="s">
        <v>985</v>
      </c>
      <c r="J43" s="2" t="s">
        <v>1335</v>
      </c>
    </row>
    <row r="44" spans="1:12" x14ac:dyDescent="0.3">
      <c r="A44">
        <v>30.9</v>
      </c>
      <c r="B44" t="s">
        <v>1533</v>
      </c>
      <c r="E44">
        <v>2</v>
      </c>
      <c r="I44" s="2" t="s">
        <v>985</v>
      </c>
      <c r="J44" s="2" t="s">
        <v>1335</v>
      </c>
    </row>
    <row r="45" spans="1:12" x14ac:dyDescent="0.3">
      <c r="A45">
        <v>24.7</v>
      </c>
      <c r="B45" t="s">
        <v>809</v>
      </c>
      <c r="E45">
        <v>2</v>
      </c>
      <c r="I45" s="2" t="s">
        <v>985</v>
      </c>
      <c r="J45" s="2" t="s">
        <v>1335</v>
      </c>
    </row>
    <row r="46" spans="1:12" x14ac:dyDescent="0.3">
      <c r="A46">
        <v>20.6</v>
      </c>
      <c r="B46" t="s">
        <v>809</v>
      </c>
      <c r="E46">
        <v>2</v>
      </c>
      <c r="I46" s="2" t="s">
        <v>985</v>
      </c>
      <c r="J46" s="2" t="s">
        <v>1335</v>
      </c>
    </row>
    <row r="47" spans="1:12" x14ac:dyDescent="0.3">
      <c r="A47">
        <v>31</v>
      </c>
      <c r="B47" t="s">
        <v>1158</v>
      </c>
      <c r="E47">
        <v>3</v>
      </c>
      <c r="I47" s="2" t="s">
        <v>1510</v>
      </c>
      <c r="J47" s="2" t="s">
        <v>990</v>
      </c>
    </row>
    <row r="48" spans="1:12" x14ac:dyDescent="0.3">
      <c r="A48">
        <v>19.5</v>
      </c>
      <c r="B48" t="s">
        <v>1360</v>
      </c>
      <c r="E48">
        <v>5</v>
      </c>
      <c r="I48" s="2" t="s">
        <v>985</v>
      </c>
      <c r="J48" s="2" t="s">
        <v>1335</v>
      </c>
    </row>
    <row r="49" spans="1:12" x14ac:dyDescent="0.3">
      <c r="A49">
        <v>43.5</v>
      </c>
      <c r="B49" t="s">
        <v>991</v>
      </c>
      <c r="C49">
        <v>6.7</v>
      </c>
      <c r="D49">
        <v>74</v>
      </c>
      <c r="I49" s="2" t="s">
        <v>1582</v>
      </c>
      <c r="J49" s="2" t="s">
        <v>990</v>
      </c>
    </row>
    <row r="50" spans="1:12" x14ac:dyDescent="0.3">
      <c r="A50">
        <v>40.799999999999997</v>
      </c>
      <c r="B50" t="s">
        <v>1625</v>
      </c>
      <c r="C50">
        <v>0.5</v>
      </c>
      <c r="F50" t="s">
        <v>2202</v>
      </c>
      <c r="H50" t="s">
        <v>1447</v>
      </c>
      <c r="I50" s="2" t="s">
        <v>985</v>
      </c>
      <c r="J50" s="2" t="s">
        <v>990</v>
      </c>
    </row>
    <row r="51" spans="1:12" x14ac:dyDescent="0.3">
      <c r="A51">
        <v>40.700000000000003</v>
      </c>
      <c r="B51" t="s">
        <v>1625</v>
      </c>
      <c r="C51">
        <v>0.5</v>
      </c>
      <c r="F51" t="s">
        <v>2568</v>
      </c>
      <c r="I51" s="2" t="s">
        <v>985</v>
      </c>
      <c r="J51" s="2" t="s">
        <v>990</v>
      </c>
    </row>
    <row r="52" spans="1:12" x14ac:dyDescent="0.3">
      <c r="A52">
        <v>40.6</v>
      </c>
      <c r="B52" t="s">
        <v>1625</v>
      </c>
      <c r="C52">
        <v>0.5</v>
      </c>
      <c r="F52" t="s">
        <v>2202</v>
      </c>
      <c r="I52" s="2" t="s">
        <v>985</v>
      </c>
      <c r="J52" s="2" t="s">
        <v>990</v>
      </c>
    </row>
    <row r="53" spans="1:12" x14ac:dyDescent="0.3">
      <c r="A53">
        <v>40.4</v>
      </c>
      <c r="B53" t="s">
        <v>1625</v>
      </c>
      <c r="C53">
        <v>0.5</v>
      </c>
      <c r="F53" t="s">
        <v>2202</v>
      </c>
      <c r="I53" s="2" t="s">
        <v>985</v>
      </c>
      <c r="J53" s="2" t="s">
        <v>990</v>
      </c>
    </row>
    <row r="54" spans="1:12" x14ac:dyDescent="0.3">
      <c r="A54">
        <v>43.1</v>
      </c>
      <c r="B54" t="s">
        <v>1951</v>
      </c>
      <c r="C54">
        <v>0.3</v>
      </c>
      <c r="I54" s="2" t="s">
        <v>985</v>
      </c>
      <c r="J54" s="2" t="s">
        <v>990</v>
      </c>
    </row>
    <row r="55" spans="1:12" x14ac:dyDescent="0.3">
      <c r="A55">
        <v>42.9</v>
      </c>
      <c r="B55" t="s">
        <v>54</v>
      </c>
      <c r="C55">
        <v>0.4</v>
      </c>
      <c r="I55" s="2" t="s">
        <v>985</v>
      </c>
      <c r="J55" s="2" t="s">
        <v>990</v>
      </c>
    </row>
    <row r="56" spans="1:12" x14ac:dyDescent="0.3">
      <c r="A56">
        <v>41.9</v>
      </c>
      <c r="B56" t="s">
        <v>1790</v>
      </c>
      <c r="C56">
        <v>2.2000000000000002</v>
      </c>
      <c r="D56">
        <v>14</v>
      </c>
      <c r="I56" s="2" t="s">
        <v>985</v>
      </c>
      <c r="J56" s="2" t="s">
        <v>990</v>
      </c>
    </row>
    <row r="57" spans="1:12" x14ac:dyDescent="0.3">
      <c r="A57">
        <v>41.9</v>
      </c>
      <c r="B57" t="s">
        <v>1623</v>
      </c>
      <c r="C57">
        <v>0.5</v>
      </c>
      <c r="I57" s="2" t="s">
        <v>985</v>
      </c>
      <c r="J57" s="2" t="s">
        <v>990</v>
      </c>
    </row>
    <row r="58" spans="1:12" x14ac:dyDescent="0.3">
      <c r="A58">
        <v>41.2</v>
      </c>
      <c r="B58" t="s">
        <v>1626</v>
      </c>
      <c r="C58">
        <v>1.4</v>
      </c>
      <c r="I58" s="2" t="s">
        <v>985</v>
      </c>
      <c r="J58" s="2" t="s">
        <v>990</v>
      </c>
    </row>
    <row r="59" spans="1:12" x14ac:dyDescent="0.3">
      <c r="A59">
        <v>8.3000000000000007</v>
      </c>
      <c r="B59" t="s">
        <v>54</v>
      </c>
      <c r="C59">
        <v>4</v>
      </c>
      <c r="D59" t="s">
        <v>495</v>
      </c>
      <c r="H59" t="s">
        <v>496</v>
      </c>
      <c r="I59" s="2" t="s">
        <v>985</v>
      </c>
      <c r="J59" s="2" t="s">
        <v>990</v>
      </c>
    </row>
    <row r="60" spans="1:12" x14ac:dyDescent="0.3">
      <c r="A60">
        <v>6.6</v>
      </c>
      <c r="B60" t="s">
        <v>498</v>
      </c>
      <c r="C60">
        <v>0.35</v>
      </c>
      <c r="I60" s="2" t="s">
        <v>985</v>
      </c>
      <c r="J60" s="2" t="s">
        <v>990</v>
      </c>
      <c r="K60">
        <f>SUM(E42:E60)</f>
        <v>18</v>
      </c>
      <c r="L60" s="2" t="s">
        <v>1344</v>
      </c>
    </row>
    <row r="61" spans="1:12" x14ac:dyDescent="0.3">
      <c r="A61">
        <v>37.799999999999997</v>
      </c>
      <c r="B61" t="s">
        <v>1158</v>
      </c>
      <c r="C61">
        <v>3.3</v>
      </c>
      <c r="D61" t="s">
        <v>2404</v>
      </c>
      <c r="I61" s="2" t="s">
        <v>1510</v>
      </c>
      <c r="J61" s="2" t="s">
        <v>990</v>
      </c>
      <c r="K61">
        <f>K60+K12</f>
        <v>18</v>
      </c>
      <c r="L61" s="2" t="s">
        <v>821</v>
      </c>
    </row>
    <row r="62" spans="1:12" x14ac:dyDescent="0.3">
      <c r="A62">
        <v>18</v>
      </c>
      <c r="B62" t="s">
        <v>666</v>
      </c>
      <c r="I62" s="2" t="s">
        <v>1510</v>
      </c>
      <c r="J62" s="2" t="s">
        <v>990</v>
      </c>
    </row>
    <row r="63" spans="1:12" x14ac:dyDescent="0.3">
      <c r="A63">
        <v>10.9</v>
      </c>
      <c r="B63" t="s">
        <v>1158</v>
      </c>
      <c r="C63">
        <v>0.35</v>
      </c>
      <c r="I63" s="2" t="s">
        <v>1510</v>
      </c>
      <c r="J63" s="2" t="s">
        <v>990</v>
      </c>
    </row>
    <row r="64" spans="1:12" x14ac:dyDescent="0.3">
      <c r="A64">
        <v>46.4</v>
      </c>
      <c r="B64" t="s">
        <v>1400</v>
      </c>
      <c r="C64">
        <v>2.1</v>
      </c>
      <c r="D64" t="s">
        <v>1949</v>
      </c>
      <c r="I64" s="2" t="s">
        <v>985</v>
      </c>
      <c r="J64" s="2" t="s">
        <v>1760</v>
      </c>
    </row>
    <row r="65" spans="1:10" x14ac:dyDescent="0.3">
      <c r="A65">
        <v>42.7</v>
      </c>
      <c r="B65" t="s">
        <v>1400</v>
      </c>
      <c r="C65">
        <v>4.0999999999999996</v>
      </c>
      <c r="D65" t="s">
        <v>1617</v>
      </c>
      <c r="I65" s="2" t="s">
        <v>985</v>
      </c>
      <c r="J65" s="2" t="s">
        <v>1760</v>
      </c>
    </row>
    <row r="66" spans="1:10" x14ac:dyDescent="0.3">
      <c r="A66">
        <v>42.2</v>
      </c>
      <c r="B66" t="s">
        <v>1618</v>
      </c>
      <c r="C66">
        <v>6.5</v>
      </c>
      <c r="D66" t="s">
        <v>1789</v>
      </c>
      <c r="I66" s="2" t="s">
        <v>985</v>
      </c>
      <c r="J66" s="2" t="s">
        <v>1760</v>
      </c>
    </row>
    <row r="67" spans="1:10" x14ac:dyDescent="0.3">
      <c r="A67">
        <v>41.7</v>
      </c>
      <c r="B67" t="s">
        <v>1400</v>
      </c>
      <c r="C67">
        <v>2.5</v>
      </c>
      <c r="D67">
        <v>16</v>
      </c>
      <c r="I67" s="2" t="s">
        <v>985</v>
      </c>
      <c r="J67" s="2" t="s">
        <v>1760</v>
      </c>
    </row>
    <row r="68" spans="1:10" x14ac:dyDescent="0.3">
      <c r="A68">
        <v>41.9</v>
      </c>
      <c r="B68" t="s">
        <v>1618</v>
      </c>
      <c r="C68">
        <v>1.6</v>
      </c>
      <c r="H68" t="s">
        <v>1791</v>
      </c>
      <c r="I68" s="2" t="s">
        <v>985</v>
      </c>
      <c r="J68" s="2" t="s">
        <v>1760</v>
      </c>
    </row>
    <row r="69" spans="1:10" x14ac:dyDescent="0.3">
      <c r="A69">
        <v>41.4</v>
      </c>
      <c r="B69" t="s">
        <v>1618</v>
      </c>
      <c r="C69">
        <v>2.4</v>
      </c>
      <c r="D69">
        <v>13</v>
      </c>
      <c r="I69" s="2" t="s">
        <v>985</v>
      </c>
      <c r="J69" s="2" t="s">
        <v>1760</v>
      </c>
    </row>
    <row r="70" spans="1:10" x14ac:dyDescent="0.3">
      <c r="A70">
        <v>39.700000000000003</v>
      </c>
      <c r="B70" t="s">
        <v>1618</v>
      </c>
      <c r="C70">
        <v>1.6</v>
      </c>
      <c r="D70">
        <v>5</v>
      </c>
      <c r="H70" t="s">
        <v>1444</v>
      </c>
      <c r="I70" s="2" t="s">
        <v>985</v>
      </c>
      <c r="J70" s="2" t="s">
        <v>1760</v>
      </c>
    </row>
    <row r="71" spans="1:10" x14ac:dyDescent="0.3">
      <c r="A71">
        <v>39.200000000000003</v>
      </c>
      <c r="B71" t="s">
        <v>1400</v>
      </c>
      <c r="C71">
        <v>1.1000000000000001</v>
      </c>
      <c r="I71" s="2" t="s">
        <v>985</v>
      </c>
      <c r="J71" s="2" t="s">
        <v>1760</v>
      </c>
    </row>
    <row r="72" spans="1:10" x14ac:dyDescent="0.3">
      <c r="A72">
        <v>39</v>
      </c>
      <c r="B72" t="s">
        <v>1618</v>
      </c>
      <c r="C72">
        <v>0.6</v>
      </c>
      <c r="I72" s="2" t="s">
        <v>985</v>
      </c>
      <c r="J72" s="2" t="s">
        <v>1760</v>
      </c>
    </row>
    <row r="73" spans="1:10" x14ac:dyDescent="0.3">
      <c r="A73">
        <v>48.3</v>
      </c>
      <c r="B73" t="s">
        <v>1948</v>
      </c>
      <c r="C73">
        <v>2.2000000000000002</v>
      </c>
      <c r="D73">
        <v>210</v>
      </c>
      <c r="I73" s="2" t="s">
        <v>1510</v>
      </c>
      <c r="J73" s="2" t="s">
        <v>1335</v>
      </c>
    </row>
    <row r="74" spans="1:10" x14ac:dyDescent="0.3">
      <c r="A74">
        <v>20.9</v>
      </c>
      <c r="B74" t="s">
        <v>1532</v>
      </c>
      <c r="C74">
        <v>0.1</v>
      </c>
      <c r="H74" t="s">
        <v>1359</v>
      </c>
      <c r="I74" s="2" t="s">
        <v>985</v>
      </c>
      <c r="J74" s="2" t="s">
        <v>1335</v>
      </c>
    </row>
    <row r="75" spans="1:10" x14ac:dyDescent="0.3">
      <c r="A75">
        <v>48.4</v>
      </c>
      <c r="B75" t="s">
        <v>2657</v>
      </c>
      <c r="C75">
        <v>0.9</v>
      </c>
      <c r="I75" s="2" t="s">
        <v>985</v>
      </c>
      <c r="J75" s="2" t="s">
        <v>1335</v>
      </c>
    </row>
    <row r="76" spans="1:10" x14ac:dyDescent="0.3">
      <c r="A76">
        <v>44</v>
      </c>
      <c r="B76" t="s">
        <v>2657</v>
      </c>
      <c r="C76">
        <v>2.9</v>
      </c>
      <c r="D76">
        <v>30</v>
      </c>
      <c r="I76" s="2" t="s">
        <v>985</v>
      </c>
      <c r="J76" s="2" t="s">
        <v>1335</v>
      </c>
    </row>
    <row r="77" spans="1:10" x14ac:dyDescent="0.3">
      <c r="A77">
        <v>37.9</v>
      </c>
      <c r="B77" t="s">
        <v>2657</v>
      </c>
      <c r="C77">
        <v>1.5</v>
      </c>
      <c r="I77" s="2" t="s">
        <v>985</v>
      </c>
      <c r="J77" s="2" t="s">
        <v>1335</v>
      </c>
    </row>
    <row r="78" spans="1:10" x14ac:dyDescent="0.3">
      <c r="A78">
        <v>37.299999999999997</v>
      </c>
      <c r="B78" t="s">
        <v>809</v>
      </c>
      <c r="C78">
        <v>8.5</v>
      </c>
      <c r="D78">
        <v>129</v>
      </c>
      <c r="I78" s="2" t="s">
        <v>985</v>
      </c>
      <c r="J78" s="2" t="s">
        <v>1335</v>
      </c>
    </row>
    <row r="79" spans="1:10" x14ac:dyDescent="0.3">
      <c r="A79">
        <v>36.700000000000003</v>
      </c>
      <c r="B79" t="s">
        <v>2657</v>
      </c>
      <c r="C79">
        <v>6.4</v>
      </c>
      <c r="D79">
        <v>64</v>
      </c>
      <c r="I79" s="2" t="s">
        <v>985</v>
      </c>
      <c r="J79" s="2" t="s">
        <v>1335</v>
      </c>
    </row>
    <row r="80" spans="1:10" x14ac:dyDescent="0.3">
      <c r="A80">
        <v>35.9</v>
      </c>
      <c r="B80" t="s">
        <v>809</v>
      </c>
      <c r="C80">
        <v>2.2999999999999998</v>
      </c>
      <c r="D80" t="s">
        <v>1705</v>
      </c>
      <c r="I80" s="2" t="s">
        <v>985</v>
      </c>
      <c r="J80" s="2" t="s">
        <v>1335</v>
      </c>
    </row>
    <row r="81" spans="1:10" x14ac:dyDescent="0.3">
      <c r="A81">
        <v>35.4</v>
      </c>
      <c r="B81" t="s">
        <v>2657</v>
      </c>
      <c r="C81">
        <v>2.1</v>
      </c>
      <c r="D81">
        <v>25</v>
      </c>
      <c r="I81" s="2" t="s">
        <v>985</v>
      </c>
      <c r="J81" s="2" t="s">
        <v>1335</v>
      </c>
    </row>
    <row r="82" spans="1:10" x14ac:dyDescent="0.3">
      <c r="A82">
        <v>31.9</v>
      </c>
      <c r="B82" t="s">
        <v>809</v>
      </c>
      <c r="C82">
        <v>2.1</v>
      </c>
      <c r="D82" t="s">
        <v>1710</v>
      </c>
      <c r="I82" s="2" t="s">
        <v>985</v>
      </c>
      <c r="J82" s="2" t="s">
        <v>1335</v>
      </c>
    </row>
    <row r="83" spans="1:10" x14ac:dyDescent="0.3">
      <c r="A83">
        <v>28.7</v>
      </c>
      <c r="B83" t="s">
        <v>2657</v>
      </c>
      <c r="C83">
        <v>2.1</v>
      </c>
      <c r="D83">
        <v>51</v>
      </c>
      <c r="H83" t="s">
        <v>1008</v>
      </c>
      <c r="I83" s="2" t="s">
        <v>985</v>
      </c>
      <c r="J83" s="2" t="s">
        <v>1335</v>
      </c>
    </row>
    <row r="84" spans="1:10" x14ac:dyDescent="0.3">
      <c r="A84">
        <v>28.1</v>
      </c>
      <c r="B84" t="s">
        <v>809</v>
      </c>
      <c r="C84">
        <v>1.7</v>
      </c>
      <c r="D84">
        <v>15</v>
      </c>
      <c r="I84" s="2" t="s">
        <v>985</v>
      </c>
      <c r="J84" s="2" t="s">
        <v>1335</v>
      </c>
    </row>
    <row r="85" spans="1:10" x14ac:dyDescent="0.3">
      <c r="A85">
        <v>20</v>
      </c>
      <c r="B85" t="s">
        <v>1533</v>
      </c>
      <c r="C85">
        <v>1</v>
      </c>
      <c r="I85" s="2" t="s">
        <v>985</v>
      </c>
      <c r="J85" s="2" t="s">
        <v>1335</v>
      </c>
    </row>
    <row r="86" spans="1:10" x14ac:dyDescent="0.3">
      <c r="A86">
        <v>19.5</v>
      </c>
      <c r="B86" t="s">
        <v>2657</v>
      </c>
      <c r="C86">
        <v>1.2</v>
      </c>
      <c r="I86" s="2" t="s">
        <v>985</v>
      </c>
      <c r="J86" s="2" t="s">
        <v>1335</v>
      </c>
    </row>
    <row r="87" spans="1:10" x14ac:dyDescent="0.3">
      <c r="A87">
        <v>19.3</v>
      </c>
      <c r="B87" t="s">
        <v>1360</v>
      </c>
      <c r="C87">
        <v>3.5</v>
      </c>
      <c r="D87">
        <v>34</v>
      </c>
      <c r="I87" s="2" t="s">
        <v>985</v>
      </c>
      <c r="J87" s="2" t="s">
        <v>1335</v>
      </c>
    </row>
    <row r="88" spans="1:10" x14ac:dyDescent="0.3">
      <c r="A88">
        <v>18.600000000000001</v>
      </c>
      <c r="B88" t="s">
        <v>1358</v>
      </c>
      <c r="C88">
        <v>5.3</v>
      </c>
      <c r="D88">
        <v>59</v>
      </c>
      <c r="I88" s="2" t="s">
        <v>985</v>
      </c>
      <c r="J88" s="2" t="s">
        <v>1335</v>
      </c>
    </row>
    <row r="89" spans="1:10" x14ac:dyDescent="0.3">
      <c r="A89">
        <v>17.399999999999999</v>
      </c>
      <c r="B89" t="s">
        <v>809</v>
      </c>
      <c r="C89">
        <v>2.2000000000000002</v>
      </c>
      <c r="D89">
        <v>32</v>
      </c>
      <c r="I89" s="2" t="s">
        <v>985</v>
      </c>
      <c r="J89" s="2" t="s">
        <v>1335</v>
      </c>
    </row>
    <row r="90" spans="1:10" x14ac:dyDescent="0.3">
      <c r="A90">
        <v>16.100000000000001</v>
      </c>
      <c r="B90" t="s">
        <v>1360</v>
      </c>
      <c r="C90">
        <v>4.0999999999999996</v>
      </c>
      <c r="D90">
        <v>34</v>
      </c>
      <c r="I90" s="2" t="s">
        <v>985</v>
      </c>
      <c r="J90" s="2" t="s">
        <v>1335</v>
      </c>
    </row>
    <row r="91" spans="1:10" x14ac:dyDescent="0.3">
      <c r="A91">
        <v>14</v>
      </c>
      <c r="B91" t="s">
        <v>809</v>
      </c>
      <c r="C91">
        <v>4.5</v>
      </c>
      <c r="D91">
        <v>100</v>
      </c>
      <c r="G91" t="s">
        <v>848</v>
      </c>
      <c r="I91" s="2" t="s">
        <v>985</v>
      </c>
      <c r="J91" s="2" t="s">
        <v>1335</v>
      </c>
    </row>
    <row r="92" spans="1:10" x14ac:dyDescent="0.3">
      <c r="A92">
        <v>10.1</v>
      </c>
      <c r="B92" t="s">
        <v>1533</v>
      </c>
      <c r="C92">
        <v>7.5</v>
      </c>
      <c r="D92" t="s">
        <v>149</v>
      </c>
      <c r="H92" t="s">
        <v>494</v>
      </c>
      <c r="I92" s="2" t="s">
        <v>985</v>
      </c>
      <c r="J92" s="2" t="s">
        <v>1335</v>
      </c>
    </row>
    <row r="93" spans="1:10" x14ac:dyDescent="0.3">
      <c r="A93">
        <v>7.9</v>
      </c>
      <c r="B93" t="s">
        <v>2657</v>
      </c>
      <c r="C93">
        <v>6.5</v>
      </c>
      <c r="D93">
        <v>54</v>
      </c>
      <c r="I93" s="2" t="s">
        <v>985</v>
      </c>
      <c r="J93" s="2" t="s">
        <v>1335</v>
      </c>
    </row>
    <row r="94" spans="1:10" x14ac:dyDescent="0.3">
      <c r="A94">
        <v>5.8</v>
      </c>
      <c r="B94" t="s">
        <v>408</v>
      </c>
      <c r="C94">
        <v>2.2000000000000002</v>
      </c>
      <c r="D94">
        <v>18</v>
      </c>
      <c r="I94" s="2" t="s">
        <v>985</v>
      </c>
      <c r="J94" s="2" t="s">
        <v>1335</v>
      </c>
    </row>
    <row r="95" spans="1:10" x14ac:dyDescent="0.3">
      <c r="A95">
        <v>5.3</v>
      </c>
      <c r="B95" t="s">
        <v>2657</v>
      </c>
      <c r="C95">
        <v>4</v>
      </c>
      <c r="D95" t="s">
        <v>409</v>
      </c>
      <c r="I95" s="2" t="s">
        <v>985</v>
      </c>
      <c r="J95" s="2" t="s">
        <v>1335</v>
      </c>
    </row>
    <row r="96" spans="1:10" x14ac:dyDescent="0.3">
      <c r="A96">
        <v>5.3</v>
      </c>
      <c r="B96" t="s">
        <v>2657</v>
      </c>
      <c r="C96">
        <v>4.2</v>
      </c>
      <c r="D96">
        <v>68</v>
      </c>
      <c r="G96" t="s">
        <v>584</v>
      </c>
      <c r="I96" s="2" t="s">
        <v>985</v>
      </c>
      <c r="J96" s="2" t="s">
        <v>1335</v>
      </c>
    </row>
    <row r="97" spans="1:10" x14ac:dyDescent="0.3">
      <c r="A97">
        <v>4.0999999999999996</v>
      </c>
      <c r="B97" t="s">
        <v>2657</v>
      </c>
      <c r="C97">
        <v>6</v>
      </c>
      <c r="D97">
        <v>62</v>
      </c>
      <c r="G97" t="s">
        <v>76</v>
      </c>
      <c r="I97" s="2" t="s">
        <v>985</v>
      </c>
      <c r="J97" s="2" t="s">
        <v>1335</v>
      </c>
    </row>
    <row r="98" spans="1:10" x14ac:dyDescent="0.3">
      <c r="A98">
        <v>3.7</v>
      </c>
      <c r="B98" t="s">
        <v>2657</v>
      </c>
      <c r="C98">
        <v>0.6</v>
      </c>
      <c r="I98" s="2" t="s">
        <v>985</v>
      </c>
      <c r="J98" s="2" t="s">
        <v>1335</v>
      </c>
    </row>
    <row r="99" spans="1:10" x14ac:dyDescent="0.3">
      <c r="A99">
        <v>3.7</v>
      </c>
      <c r="B99" t="s">
        <v>2657</v>
      </c>
      <c r="C99">
        <v>1.3</v>
      </c>
      <c r="H99" t="s">
        <v>303</v>
      </c>
      <c r="I99" s="2" t="s">
        <v>985</v>
      </c>
      <c r="J99" s="2" t="s">
        <v>1335</v>
      </c>
    </row>
    <row r="100" spans="1:10" x14ac:dyDescent="0.3">
      <c r="A100">
        <v>3.5</v>
      </c>
      <c r="B100" t="s">
        <v>2657</v>
      </c>
      <c r="C100">
        <v>2.2999999999999998</v>
      </c>
      <c r="D100" t="s">
        <v>585</v>
      </c>
      <c r="G100" t="s">
        <v>586</v>
      </c>
      <c r="I100" s="2" t="s">
        <v>985</v>
      </c>
      <c r="J100" s="2" t="s">
        <v>1335</v>
      </c>
    </row>
    <row r="101" spans="1:10" x14ac:dyDescent="0.3">
      <c r="A101">
        <v>1.4</v>
      </c>
      <c r="B101" t="s">
        <v>809</v>
      </c>
      <c r="C101">
        <v>1.7</v>
      </c>
      <c r="D101">
        <v>16</v>
      </c>
      <c r="I101" s="2" t="s">
        <v>985</v>
      </c>
      <c r="J101" s="2" t="s">
        <v>1335</v>
      </c>
    </row>
    <row r="102" spans="1:10" x14ac:dyDescent="0.3">
      <c r="A102">
        <v>40.299999999999997</v>
      </c>
      <c r="B102" t="s">
        <v>1445</v>
      </c>
      <c r="C102">
        <v>10</v>
      </c>
      <c r="D102" t="s">
        <v>1446</v>
      </c>
      <c r="H102" t="s">
        <v>2592</v>
      </c>
      <c r="I102" s="2" t="s">
        <v>985</v>
      </c>
      <c r="J102" s="2" t="s">
        <v>1335</v>
      </c>
    </row>
    <row r="103" spans="1:10" x14ac:dyDescent="0.3">
      <c r="A103">
        <v>23.9</v>
      </c>
      <c r="B103" t="s">
        <v>1009</v>
      </c>
      <c r="E103">
        <v>1</v>
      </c>
      <c r="I103" s="2" t="s">
        <v>1511</v>
      </c>
      <c r="J103" s="2" t="s">
        <v>982</v>
      </c>
    </row>
    <row r="104" spans="1:10" x14ac:dyDescent="0.3">
      <c r="A104">
        <v>12.1</v>
      </c>
      <c r="B104" t="s">
        <v>144</v>
      </c>
      <c r="E104">
        <v>1</v>
      </c>
      <c r="I104" s="2" t="s">
        <v>1511</v>
      </c>
      <c r="J104" s="2" t="s">
        <v>982</v>
      </c>
    </row>
    <row r="105" spans="1:10" x14ac:dyDescent="0.3">
      <c r="A105">
        <v>4.3</v>
      </c>
      <c r="B105" t="s">
        <v>1682</v>
      </c>
      <c r="E105">
        <v>1</v>
      </c>
      <c r="I105" s="2" t="s">
        <v>1511</v>
      </c>
      <c r="J105" s="2" t="s">
        <v>982</v>
      </c>
    </row>
    <row r="106" spans="1:10" x14ac:dyDescent="0.3">
      <c r="A106">
        <v>7.9</v>
      </c>
      <c r="B106" t="s">
        <v>1503</v>
      </c>
      <c r="E106">
        <v>1</v>
      </c>
      <c r="I106" s="2" t="s">
        <v>1511</v>
      </c>
      <c r="J106" s="2" t="s">
        <v>1335</v>
      </c>
    </row>
    <row r="107" spans="1:10" x14ac:dyDescent="0.3">
      <c r="E107">
        <f>SUM(E3:E106)</f>
        <v>42</v>
      </c>
    </row>
    <row r="108" spans="1:10" x14ac:dyDescent="0.3">
      <c r="D108" t="s">
        <v>133</v>
      </c>
      <c r="E108">
        <f>E107-(SUM(E25:E41))</f>
        <v>24</v>
      </c>
    </row>
    <row r="110" spans="1:10" x14ac:dyDescent="0.3">
      <c r="I110" s="3" t="s">
        <v>2479</v>
      </c>
      <c r="J110">
        <v>4</v>
      </c>
    </row>
  </sheetData>
  <sortState ref="A3:J106">
    <sortCondition ref="I4:I106"/>
    <sortCondition ref="E4:E10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pane ySplit="1300" topLeftCell="A133"/>
      <selection activeCell="A3" sqref="A3:A151"/>
      <selection pane="bottomLeft" activeCell="E141" sqref="E141"/>
    </sheetView>
  </sheetViews>
  <sheetFormatPr defaultColWidth="10.921875" defaultRowHeight="13.5" x14ac:dyDescent="0.3"/>
  <sheetData>
    <row r="1" spans="1:10" x14ac:dyDescent="0.3">
      <c r="A1" t="s">
        <v>755</v>
      </c>
      <c r="B1" t="s">
        <v>2655</v>
      </c>
      <c r="C1" s="1">
        <v>39176</v>
      </c>
    </row>
    <row r="2" spans="1:10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872</v>
      </c>
      <c r="H2" t="s">
        <v>96</v>
      </c>
      <c r="I2" t="s">
        <v>1426</v>
      </c>
      <c r="J2" t="s">
        <v>1256</v>
      </c>
    </row>
    <row r="3" spans="1:10" x14ac:dyDescent="0.3">
      <c r="A3">
        <v>49.8</v>
      </c>
      <c r="B3" t="s">
        <v>849</v>
      </c>
      <c r="C3">
        <v>0.2</v>
      </c>
      <c r="H3" t="s">
        <v>252</v>
      </c>
    </row>
    <row r="4" spans="1:10" x14ac:dyDescent="0.3">
      <c r="A4">
        <v>49.8</v>
      </c>
      <c r="B4" t="s">
        <v>756</v>
      </c>
      <c r="E4">
        <v>1</v>
      </c>
      <c r="H4" t="s">
        <v>757</v>
      </c>
    </row>
    <row r="5" spans="1:10" x14ac:dyDescent="0.3">
      <c r="A5">
        <v>49.6</v>
      </c>
      <c r="B5" t="s">
        <v>756</v>
      </c>
      <c r="E5">
        <v>1</v>
      </c>
      <c r="H5" t="s">
        <v>757</v>
      </c>
    </row>
    <row r="6" spans="1:10" x14ac:dyDescent="0.3">
      <c r="A6">
        <v>49.6</v>
      </c>
      <c r="B6" t="s">
        <v>1048</v>
      </c>
      <c r="C6">
        <v>0.1</v>
      </c>
      <c r="H6" t="s">
        <v>757</v>
      </c>
    </row>
    <row r="7" spans="1:10" x14ac:dyDescent="0.3">
      <c r="A7">
        <v>49.6</v>
      </c>
      <c r="B7" t="s">
        <v>1048</v>
      </c>
      <c r="C7">
        <v>0.1</v>
      </c>
      <c r="H7" t="s">
        <v>757</v>
      </c>
    </row>
    <row r="8" spans="1:10" x14ac:dyDescent="0.3">
      <c r="A8">
        <v>49.6</v>
      </c>
      <c r="B8" t="s">
        <v>1048</v>
      </c>
      <c r="C8">
        <v>0.1</v>
      </c>
      <c r="H8" t="s">
        <v>757</v>
      </c>
    </row>
    <row r="9" spans="1:10" x14ac:dyDescent="0.3">
      <c r="A9">
        <v>50</v>
      </c>
      <c r="B9" t="s">
        <v>1049</v>
      </c>
      <c r="E9">
        <v>9</v>
      </c>
      <c r="H9" t="s">
        <v>757</v>
      </c>
    </row>
    <row r="10" spans="1:10" x14ac:dyDescent="0.3">
      <c r="A10">
        <v>49</v>
      </c>
      <c r="B10" t="s">
        <v>1231</v>
      </c>
      <c r="E10">
        <v>9</v>
      </c>
      <c r="H10" t="s">
        <v>757</v>
      </c>
    </row>
    <row r="11" spans="1:10" x14ac:dyDescent="0.3">
      <c r="A11">
        <v>49.3</v>
      </c>
      <c r="B11" t="s">
        <v>1049</v>
      </c>
      <c r="H11" t="s">
        <v>1755</v>
      </c>
    </row>
    <row r="12" spans="1:10" x14ac:dyDescent="0.3">
      <c r="A12">
        <v>48.8</v>
      </c>
      <c r="B12" t="s">
        <v>1926</v>
      </c>
      <c r="C12">
        <v>0.1</v>
      </c>
    </row>
    <row r="13" spans="1:10" x14ac:dyDescent="0.3">
      <c r="A13">
        <v>48.8</v>
      </c>
      <c r="B13" t="s">
        <v>1926</v>
      </c>
      <c r="C13">
        <v>0.3</v>
      </c>
    </row>
    <row r="14" spans="1:10" x14ac:dyDescent="0.3">
      <c r="A14">
        <v>49</v>
      </c>
      <c r="B14" t="s">
        <v>1049</v>
      </c>
      <c r="E14">
        <v>8</v>
      </c>
    </row>
    <row r="15" spans="1:10" x14ac:dyDescent="0.3">
      <c r="A15">
        <v>48</v>
      </c>
      <c r="B15" t="s">
        <v>1231</v>
      </c>
      <c r="E15">
        <v>8</v>
      </c>
    </row>
    <row r="16" spans="1:10" x14ac:dyDescent="0.3">
      <c r="A16">
        <v>49.2</v>
      </c>
      <c r="B16" t="s">
        <v>1049</v>
      </c>
      <c r="H16" t="s">
        <v>1927</v>
      </c>
    </row>
    <row r="17" spans="1:8" x14ac:dyDescent="0.3">
      <c r="A17">
        <v>49.3</v>
      </c>
      <c r="B17" t="s">
        <v>1756</v>
      </c>
      <c r="E17">
        <v>1</v>
      </c>
    </row>
    <row r="18" spans="1:8" x14ac:dyDescent="0.3">
      <c r="A18">
        <v>48</v>
      </c>
      <c r="B18" t="s">
        <v>1049</v>
      </c>
      <c r="E18">
        <v>16</v>
      </c>
    </row>
    <row r="19" spans="1:8" x14ac:dyDescent="0.3">
      <c r="A19">
        <v>47</v>
      </c>
      <c r="B19" t="s">
        <v>1049</v>
      </c>
      <c r="E19">
        <v>17</v>
      </c>
    </row>
    <row r="20" spans="1:8" x14ac:dyDescent="0.3">
      <c r="A20">
        <v>47.1</v>
      </c>
      <c r="B20" t="s">
        <v>1758</v>
      </c>
      <c r="C20">
        <v>11</v>
      </c>
      <c r="D20">
        <v>154</v>
      </c>
    </row>
    <row r="21" spans="1:8" x14ac:dyDescent="0.3">
      <c r="A21">
        <v>46.7</v>
      </c>
      <c r="B21" t="s">
        <v>1049</v>
      </c>
      <c r="C21">
        <v>0.2</v>
      </c>
    </row>
    <row r="22" spans="1:8" x14ac:dyDescent="0.3">
      <c r="A22">
        <v>46.7</v>
      </c>
      <c r="B22" t="s">
        <v>1049</v>
      </c>
      <c r="C22">
        <v>0.1</v>
      </c>
    </row>
    <row r="23" spans="1:8" x14ac:dyDescent="0.3">
      <c r="A23">
        <v>46.7</v>
      </c>
      <c r="B23" t="s">
        <v>1049</v>
      </c>
      <c r="C23">
        <v>0.2</v>
      </c>
    </row>
    <row r="24" spans="1:8" x14ac:dyDescent="0.3">
      <c r="A24">
        <v>46</v>
      </c>
      <c r="B24" t="s">
        <v>1231</v>
      </c>
      <c r="H24" t="s">
        <v>1405</v>
      </c>
    </row>
    <row r="25" spans="1:8" x14ac:dyDescent="0.3">
      <c r="A25">
        <v>46.2</v>
      </c>
      <c r="B25" t="s">
        <v>1049</v>
      </c>
      <c r="E25">
        <v>5</v>
      </c>
    </row>
    <row r="26" spans="1:8" x14ac:dyDescent="0.3">
      <c r="A26">
        <v>46</v>
      </c>
      <c r="B26" t="s">
        <v>1763</v>
      </c>
      <c r="E26">
        <v>13</v>
      </c>
    </row>
    <row r="27" spans="1:8" x14ac:dyDescent="0.3">
      <c r="A27">
        <v>45</v>
      </c>
      <c r="B27" t="s">
        <v>1231</v>
      </c>
      <c r="E27">
        <v>12</v>
      </c>
    </row>
    <row r="28" spans="1:8" x14ac:dyDescent="0.3">
      <c r="A28">
        <v>45</v>
      </c>
      <c r="B28" t="s">
        <v>1231</v>
      </c>
      <c r="E28">
        <v>14</v>
      </c>
    </row>
    <row r="29" spans="1:8" x14ac:dyDescent="0.3">
      <c r="A29">
        <v>44</v>
      </c>
      <c r="B29" t="s">
        <v>1049</v>
      </c>
      <c r="E29">
        <v>15</v>
      </c>
    </row>
    <row r="30" spans="1:8" x14ac:dyDescent="0.3">
      <c r="A30">
        <v>44.6</v>
      </c>
      <c r="B30" t="s">
        <v>1587</v>
      </c>
      <c r="C30">
        <v>0.2</v>
      </c>
    </row>
    <row r="31" spans="1:8" x14ac:dyDescent="0.3">
      <c r="A31">
        <v>44</v>
      </c>
      <c r="B31" t="s">
        <v>1764</v>
      </c>
      <c r="C31" t="s">
        <v>1416</v>
      </c>
    </row>
    <row r="32" spans="1:8" x14ac:dyDescent="0.3">
      <c r="A32">
        <v>44</v>
      </c>
      <c r="B32" t="s">
        <v>1049</v>
      </c>
      <c r="C32">
        <v>0.4</v>
      </c>
    </row>
    <row r="33" spans="1:8" x14ac:dyDescent="0.3">
      <c r="A33">
        <v>43.9</v>
      </c>
      <c r="B33" t="s">
        <v>1417</v>
      </c>
      <c r="E33">
        <v>2</v>
      </c>
    </row>
    <row r="34" spans="1:8" x14ac:dyDescent="0.3">
      <c r="A34">
        <v>44</v>
      </c>
      <c r="B34" t="s">
        <v>1049</v>
      </c>
      <c r="E34">
        <v>15</v>
      </c>
    </row>
    <row r="35" spans="1:8" x14ac:dyDescent="0.3">
      <c r="A35">
        <v>43</v>
      </c>
      <c r="B35" t="s">
        <v>1763</v>
      </c>
      <c r="E35">
        <v>15</v>
      </c>
    </row>
    <row r="36" spans="1:8" x14ac:dyDescent="0.3">
      <c r="A36">
        <v>43.2</v>
      </c>
      <c r="B36" t="s">
        <v>1231</v>
      </c>
      <c r="C36">
        <v>0.5</v>
      </c>
    </row>
    <row r="37" spans="1:8" x14ac:dyDescent="0.3">
      <c r="A37">
        <v>42.4</v>
      </c>
      <c r="B37" t="s">
        <v>1049</v>
      </c>
      <c r="H37" t="s">
        <v>1405</v>
      </c>
    </row>
    <row r="38" spans="1:8" x14ac:dyDescent="0.3">
      <c r="A38">
        <v>41.6</v>
      </c>
      <c r="B38" t="s">
        <v>1415</v>
      </c>
      <c r="G38" t="s">
        <v>1764</v>
      </c>
    </row>
    <row r="39" spans="1:8" x14ac:dyDescent="0.3">
      <c r="A39">
        <v>41.4</v>
      </c>
      <c r="B39" t="s">
        <v>1070</v>
      </c>
      <c r="C39" t="s">
        <v>1416</v>
      </c>
    </row>
    <row r="40" spans="1:8" x14ac:dyDescent="0.3">
      <c r="A40">
        <v>41.1</v>
      </c>
      <c r="B40" t="s">
        <v>1049</v>
      </c>
      <c r="E40">
        <v>3</v>
      </c>
    </row>
    <row r="41" spans="1:8" x14ac:dyDescent="0.3">
      <c r="A41">
        <v>41</v>
      </c>
      <c r="B41" t="s">
        <v>1231</v>
      </c>
      <c r="E41">
        <v>5</v>
      </c>
    </row>
    <row r="42" spans="1:8" x14ac:dyDescent="0.3">
      <c r="A42">
        <v>40</v>
      </c>
      <c r="B42" t="s">
        <v>1231</v>
      </c>
      <c r="E42">
        <v>5</v>
      </c>
    </row>
    <row r="43" spans="1:8" x14ac:dyDescent="0.3">
      <c r="A43">
        <v>40.5</v>
      </c>
      <c r="B43" t="s">
        <v>1071</v>
      </c>
      <c r="C43">
        <v>3.5</v>
      </c>
      <c r="D43" t="s">
        <v>1072</v>
      </c>
      <c r="G43" t="s">
        <v>1065</v>
      </c>
    </row>
    <row r="44" spans="1:8" x14ac:dyDescent="0.3">
      <c r="A44">
        <v>40.5</v>
      </c>
      <c r="B44" t="s">
        <v>1073</v>
      </c>
    </row>
    <row r="45" spans="1:8" x14ac:dyDescent="0.3">
      <c r="A45">
        <v>39</v>
      </c>
      <c r="B45" t="s">
        <v>895</v>
      </c>
      <c r="E45">
        <v>10</v>
      </c>
    </row>
    <row r="46" spans="1:8" x14ac:dyDescent="0.3">
      <c r="A46">
        <v>38</v>
      </c>
      <c r="B46" t="s">
        <v>1231</v>
      </c>
      <c r="E46">
        <v>11</v>
      </c>
    </row>
    <row r="47" spans="1:8" x14ac:dyDescent="0.3">
      <c r="A47">
        <v>37.5</v>
      </c>
      <c r="B47" t="s">
        <v>1049</v>
      </c>
      <c r="E47">
        <v>2</v>
      </c>
    </row>
    <row r="48" spans="1:8" x14ac:dyDescent="0.3">
      <c r="A48">
        <v>37.5</v>
      </c>
      <c r="B48" t="s">
        <v>1073</v>
      </c>
    </row>
    <row r="49" spans="1:8" x14ac:dyDescent="0.3">
      <c r="A49">
        <v>36.200000000000003</v>
      </c>
      <c r="B49" t="s">
        <v>1231</v>
      </c>
      <c r="E49">
        <v>3</v>
      </c>
    </row>
    <row r="50" spans="1:8" x14ac:dyDescent="0.3">
      <c r="A50">
        <v>35.5</v>
      </c>
      <c r="B50" t="s">
        <v>896</v>
      </c>
      <c r="E50">
        <v>1</v>
      </c>
    </row>
    <row r="51" spans="1:8" x14ac:dyDescent="0.3">
      <c r="A51">
        <v>35.200000000000003</v>
      </c>
      <c r="B51" t="s">
        <v>1231</v>
      </c>
      <c r="E51">
        <v>1</v>
      </c>
    </row>
    <row r="52" spans="1:8" x14ac:dyDescent="0.3">
      <c r="A52">
        <v>34.6</v>
      </c>
      <c r="B52" t="s">
        <v>1419</v>
      </c>
      <c r="E52">
        <v>1</v>
      </c>
      <c r="H52" t="s">
        <v>1420</v>
      </c>
    </row>
    <row r="53" spans="1:8" x14ac:dyDescent="0.3">
      <c r="A53">
        <v>34.5</v>
      </c>
      <c r="B53" t="s">
        <v>1419</v>
      </c>
      <c r="E53">
        <v>1</v>
      </c>
      <c r="H53" t="s">
        <v>1250</v>
      </c>
    </row>
    <row r="54" spans="1:8" x14ac:dyDescent="0.3">
      <c r="A54">
        <v>34.299999999999997</v>
      </c>
      <c r="B54" t="s">
        <v>1049</v>
      </c>
      <c r="H54" t="s">
        <v>1927</v>
      </c>
    </row>
    <row r="55" spans="1:8" x14ac:dyDescent="0.3">
      <c r="A55">
        <v>34</v>
      </c>
      <c r="B55" t="s">
        <v>1049</v>
      </c>
      <c r="E55">
        <v>10</v>
      </c>
    </row>
    <row r="56" spans="1:8" x14ac:dyDescent="0.3">
      <c r="A56">
        <v>33</v>
      </c>
      <c r="B56" t="s">
        <v>1251</v>
      </c>
      <c r="E56">
        <v>11</v>
      </c>
    </row>
    <row r="57" spans="1:8" x14ac:dyDescent="0.3">
      <c r="A57">
        <v>33.200000000000003</v>
      </c>
      <c r="B57" t="s">
        <v>1049</v>
      </c>
      <c r="E57">
        <v>2</v>
      </c>
    </row>
    <row r="58" spans="1:8" x14ac:dyDescent="0.3">
      <c r="A58">
        <v>31.8</v>
      </c>
      <c r="B58" t="s">
        <v>1231</v>
      </c>
      <c r="H58" t="s">
        <v>1405</v>
      </c>
    </row>
    <row r="59" spans="1:8" x14ac:dyDescent="0.3">
      <c r="A59">
        <v>31</v>
      </c>
      <c r="B59" t="s">
        <v>1231</v>
      </c>
      <c r="E59">
        <v>7</v>
      </c>
    </row>
    <row r="60" spans="1:8" x14ac:dyDescent="0.3">
      <c r="A60">
        <v>30</v>
      </c>
      <c r="B60" t="s">
        <v>1231</v>
      </c>
      <c r="E60">
        <v>7</v>
      </c>
    </row>
    <row r="61" spans="1:8" x14ac:dyDescent="0.3">
      <c r="A61">
        <v>30.8</v>
      </c>
      <c r="B61" t="s">
        <v>1419</v>
      </c>
      <c r="C61">
        <v>3.8</v>
      </c>
      <c r="D61" t="s">
        <v>1254</v>
      </c>
    </row>
    <row r="62" spans="1:8" x14ac:dyDescent="0.3">
      <c r="A62">
        <v>30.8</v>
      </c>
      <c r="B62" t="s">
        <v>899</v>
      </c>
      <c r="C62">
        <v>1.1000000000000001</v>
      </c>
    </row>
    <row r="63" spans="1:8" x14ac:dyDescent="0.3">
      <c r="A63">
        <v>30.3</v>
      </c>
      <c r="B63" t="s">
        <v>1231</v>
      </c>
      <c r="H63" t="s">
        <v>1405</v>
      </c>
    </row>
    <row r="64" spans="1:8" x14ac:dyDescent="0.3">
      <c r="A64">
        <v>30</v>
      </c>
      <c r="B64" t="s">
        <v>1231</v>
      </c>
      <c r="E64">
        <v>9</v>
      </c>
    </row>
    <row r="65" spans="1:8" x14ac:dyDescent="0.3">
      <c r="A65">
        <v>29</v>
      </c>
      <c r="B65" t="s">
        <v>1231</v>
      </c>
      <c r="E65">
        <v>9</v>
      </c>
    </row>
    <row r="66" spans="1:8" x14ac:dyDescent="0.3">
      <c r="A66">
        <v>29.3</v>
      </c>
      <c r="B66" t="s">
        <v>1419</v>
      </c>
      <c r="E66">
        <v>2</v>
      </c>
    </row>
    <row r="67" spans="1:8" x14ac:dyDescent="0.3">
      <c r="A67">
        <v>29.3</v>
      </c>
      <c r="B67" t="s">
        <v>1231</v>
      </c>
      <c r="C67">
        <v>0.3</v>
      </c>
    </row>
    <row r="68" spans="1:8" x14ac:dyDescent="0.3">
      <c r="A68">
        <v>28.6</v>
      </c>
      <c r="B68" t="s">
        <v>900</v>
      </c>
      <c r="C68">
        <v>11</v>
      </c>
      <c r="D68" t="s">
        <v>1599</v>
      </c>
      <c r="G68" t="s">
        <v>1162</v>
      </c>
    </row>
    <row r="69" spans="1:8" x14ac:dyDescent="0.3">
      <c r="A69">
        <v>28.3</v>
      </c>
      <c r="B69" t="s">
        <v>1417</v>
      </c>
      <c r="E69">
        <v>2</v>
      </c>
    </row>
    <row r="70" spans="1:8" x14ac:dyDescent="0.3">
      <c r="A70">
        <v>28</v>
      </c>
      <c r="B70" t="s">
        <v>1049</v>
      </c>
      <c r="E70">
        <v>2</v>
      </c>
    </row>
    <row r="71" spans="1:8" x14ac:dyDescent="0.3">
      <c r="A71">
        <v>26.9</v>
      </c>
      <c r="B71" t="s">
        <v>1049</v>
      </c>
      <c r="H71" t="s">
        <v>1405</v>
      </c>
    </row>
    <row r="72" spans="1:8" x14ac:dyDescent="0.3">
      <c r="A72">
        <v>26.8</v>
      </c>
      <c r="B72" t="s">
        <v>1231</v>
      </c>
      <c r="H72" t="s">
        <v>1927</v>
      </c>
    </row>
    <row r="73" spans="1:8" x14ac:dyDescent="0.3">
      <c r="A73">
        <v>26.5</v>
      </c>
      <c r="B73" t="s">
        <v>1163</v>
      </c>
      <c r="C73">
        <v>2.1</v>
      </c>
      <c r="D73">
        <v>31</v>
      </c>
    </row>
    <row r="74" spans="1:8" x14ac:dyDescent="0.3">
      <c r="A74">
        <v>26.2</v>
      </c>
      <c r="B74" t="s">
        <v>1049</v>
      </c>
      <c r="E74">
        <v>1</v>
      </c>
    </row>
    <row r="75" spans="1:8" x14ac:dyDescent="0.3">
      <c r="A75">
        <v>26</v>
      </c>
      <c r="B75" t="s">
        <v>1231</v>
      </c>
      <c r="E75">
        <v>3</v>
      </c>
    </row>
    <row r="76" spans="1:8" x14ac:dyDescent="0.3">
      <c r="A76">
        <v>25.9</v>
      </c>
      <c r="B76" t="s">
        <v>1231</v>
      </c>
      <c r="H76" t="s">
        <v>1405</v>
      </c>
    </row>
    <row r="77" spans="1:8" x14ac:dyDescent="0.3">
      <c r="A77">
        <v>25.5</v>
      </c>
      <c r="B77" t="s">
        <v>1231</v>
      </c>
      <c r="E77">
        <v>2</v>
      </c>
    </row>
    <row r="78" spans="1:8" x14ac:dyDescent="0.3">
      <c r="A78">
        <v>25.1</v>
      </c>
      <c r="B78" t="s">
        <v>1049</v>
      </c>
      <c r="E78">
        <v>4</v>
      </c>
    </row>
    <row r="79" spans="1:8" x14ac:dyDescent="0.3">
      <c r="A79">
        <v>25.2</v>
      </c>
      <c r="B79" t="s">
        <v>1071</v>
      </c>
      <c r="C79">
        <v>10</v>
      </c>
      <c r="D79">
        <v>176</v>
      </c>
    </row>
    <row r="80" spans="1:8" x14ac:dyDescent="0.3">
      <c r="A80">
        <v>25</v>
      </c>
      <c r="B80" t="s">
        <v>1049</v>
      </c>
      <c r="E80">
        <v>7</v>
      </c>
    </row>
    <row r="81" spans="1:8" x14ac:dyDescent="0.3">
      <c r="A81">
        <v>24</v>
      </c>
      <c r="B81" t="s">
        <v>1164</v>
      </c>
      <c r="E81">
        <v>7</v>
      </c>
    </row>
    <row r="82" spans="1:8" x14ac:dyDescent="0.3">
      <c r="A82">
        <v>23.6</v>
      </c>
      <c r="B82" t="s">
        <v>1165</v>
      </c>
      <c r="C82">
        <v>14</v>
      </c>
      <c r="D82" t="s">
        <v>987</v>
      </c>
      <c r="G82" t="s">
        <v>988</v>
      </c>
    </row>
    <row r="83" spans="1:8" x14ac:dyDescent="0.3">
      <c r="A83">
        <v>23.6</v>
      </c>
      <c r="B83" t="s">
        <v>989</v>
      </c>
      <c r="C83">
        <v>14</v>
      </c>
      <c r="D83" t="s">
        <v>1509</v>
      </c>
    </row>
    <row r="84" spans="1:8" x14ac:dyDescent="0.3">
      <c r="A84">
        <v>23</v>
      </c>
      <c r="B84" t="s">
        <v>1231</v>
      </c>
      <c r="E84">
        <v>11</v>
      </c>
    </row>
    <row r="85" spans="1:8" x14ac:dyDescent="0.3">
      <c r="A85">
        <v>22</v>
      </c>
      <c r="B85" t="s">
        <v>1231</v>
      </c>
      <c r="E85">
        <v>11</v>
      </c>
    </row>
    <row r="86" spans="1:8" x14ac:dyDescent="0.3">
      <c r="A86">
        <v>22.4</v>
      </c>
      <c r="B86" t="s">
        <v>1049</v>
      </c>
      <c r="H86" t="s">
        <v>1512</v>
      </c>
    </row>
    <row r="87" spans="1:8" x14ac:dyDescent="0.3">
      <c r="A87">
        <v>21.7</v>
      </c>
      <c r="B87" t="s">
        <v>1513</v>
      </c>
      <c r="C87">
        <v>0.2</v>
      </c>
    </row>
    <row r="88" spans="1:8" x14ac:dyDescent="0.3">
      <c r="A88">
        <v>22</v>
      </c>
      <c r="B88" t="s">
        <v>1231</v>
      </c>
      <c r="E88">
        <v>6</v>
      </c>
    </row>
    <row r="89" spans="1:8" x14ac:dyDescent="0.3">
      <c r="A89">
        <v>21</v>
      </c>
      <c r="B89" t="s">
        <v>1231</v>
      </c>
      <c r="E89">
        <v>6</v>
      </c>
    </row>
    <row r="90" spans="1:8" x14ac:dyDescent="0.3">
      <c r="A90">
        <v>21</v>
      </c>
      <c r="B90" t="s">
        <v>1231</v>
      </c>
      <c r="E90">
        <v>3</v>
      </c>
    </row>
    <row r="91" spans="1:8" x14ac:dyDescent="0.3">
      <c r="A91">
        <v>20</v>
      </c>
      <c r="B91" t="s">
        <v>1231</v>
      </c>
      <c r="E91">
        <v>2</v>
      </c>
    </row>
    <row r="92" spans="1:8" x14ac:dyDescent="0.3">
      <c r="A92">
        <v>19.899999999999999</v>
      </c>
      <c r="B92" t="s">
        <v>1514</v>
      </c>
      <c r="E92">
        <v>1</v>
      </c>
    </row>
    <row r="93" spans="1:8" x14ac:dyDescent="0.3">
      <c r="A93">
        <v>20</v>
      </c>
      <c r="B93" t="s">
        <v>1049</v>
      </c>
      <c r="E93">
        <v>7</v>
      </c>
    </row>
    <row r="94" spans="1:8" x14ac:dyDescent="0.3">
      <c r="A94">
        <v>19</v>
      </c>
      <c r="B94" t="s">
        <v>1231</v>
      </c>
      <c r="E94">
        <v>8</v>
      </c>
    </row>
    <row r="95" spans="1:8" x14ac:dyDescent="0.3">
      <c r="A95">
        <v>19</v>
      </c>
      <c r="B95" t="s">
        <v>1231</v>
      </c>
      <c r="E95">
        <v>6</v>
      </c>
    </row>
    <row r="96" spans="1:8" x14ac:dyDescent="0.3">
      <c r="A96">
        <v>18</v>
      </c>
      <c r="B96" t="s">
        <v>1231</v>
      </c>
      <c r="E96">
        <v>5</v>
      </c>
    </row>
    <row r="97" spans="1:8" x14ac:dyDescent="0.3">
      <c r="A97">
        <v>18.5</v>
      </c>
      <c r="B97" t="s">
        <v>1231</v>
      </c>
      <c r="H97" t="s">
        <v>1405</v>
      </c>
    </row>
    <row r="98" spans="1:8" x14ac:dyDescent="0.3">
      <c r="A98">
        <v>18</v>
      </c>
      <c r="B98" t="s">
        <v>1231</v>
      </c>
      <c r="E98">
        <v>8</v>
      </c>
    </row>
    <row r="99" spans="1:8" x14ac:dyDescent="0.3">
      <c r="A99">
        <v>17</v>
      </c>
      <c r="B99" t="s">
        <v>1049</v>
      </c>
      <c r="E99">
        <v>8</v>
      </c>
    </row>
    <row r="100" spans="1:8" x14ac:dyDescent="0.3">
      <c r="A100">
        <v>17.5</v>
      </c>
      <c r="B100" t="s">
        <v>1691</v>
      </c>
      <c r="C100">
        <v>0.15</v>
      </c>
    </row>
    <row r="101" spans="1:8" x14ac:dyDescent="0.3">
      <c r="A101">
        <v>16.2</v>
      </c>
      <c r="B101" t="s">
        <v>1049</v>
      </c>
      <c r="H101" t="s">
        <v>1515</v>
      </c>
    </row>
    <row r="102" spans="1:8" x14ac:dyDescent="0.3">
      <c r="A102">
        <v>16</v>
      </c>
      <c r="B102" t="s">
        <v>1231</v>
      </c>
      <c r="E102">
        <v>15</v>
      </c>
    </row>
    <row r="103" spans="1:8" x14ac:dyDescent="0.3">
      <c r="A103">
        <v>15</v>
      </c>
      <c r="B103" t="s">
        <v>1231</v>
      </c>
      <c r="E103">
        <v>16</v>
      </c>
    </row>
    <row r="104" spans="1:8" x14ac:dyDescent="0.3">
      <c r="A104">
        <v>14.5</v>
      </c>
      <c r="B104" t="s">
        <v>1516</v>
      </c>
      <c r="C104">
        <v>1</v>
      </c>
    </row>
    <row r="105" spans="1:8" x14ac:dyDescent="0.3">
      <c r="A105">
        <v>14.3</v>
      </c>
      <c r="B105" t="s">
        <v>1172</v>
      </c>
      <c r="E105">
        <v>1</v>
      </c>
    </row>
    <row r="106" spans="1:8" x14ac:dyDescent="0.3">
      <c r="A106">
        <v>14.1</v>
      </c>
      <c r="B106" t="s">
        <v>1419</v>
      </c>
      <c r="C106">
        <v>6</v>
      </c>
      <c r="D106">
        <v>42</v>
      </c>
    </row>
    <row r="107" spans="1:8" x14ac:dyDescent="0.3">
      <c r="A107">
        <v>14</v>
      </c>
      <c r="B107" t="s">
        <v>1419</v>
      </c>
      <c r="E107">
        <v>1</v>
      </c>
    </row>
    <row r="108" spans="1:8" x14ac:dyDescent="0.3">
      <c r="A108">
        <v>14</v>
      </c>
      <c r="B108" t="s">
        <v>1173</v>
      </c>
      <c r="H108" t="s">
        <v>998</v>
      </c>
    </row>
    <row r="109" spans="1:8" x14ac:dyDescent="0.3">
      <c r="A109">
        <v>13</v>
      </c>
      <c r="B109" t="s">
        <v>1049</v>
      </c>
      <c r="H109" t="s">
        <v>998</v>
      </c>
    </row>
    <row r="110" spans="1:8" x14ac:dyDescent="0.3">
      <c r="A110">
        <v>13</v>
      </c>
      <c r="B110" t="s">
        <v>1049</v>
      </c>
      <c r="E110">
        <v>6</v>
      </c>
    </row>
    <row r="111" spans="1:8" x14ac:dyDescent="0.3">
      <c r="A111">
        <v>12</v>
      </c>
      <c r="B111" t="s">
        <v>1231</v>
      </c>
      <c r="E111">
        <v>7</v>
      </c>
    </row>
    <row r="112" spans="1:8" x14ac:dyDescent="0.3">
      <c r="A112">
        <v>12</v>
      </c>
      <c r="B112" t="s">
        <v>1231</v>
      </c>
      <c r="E112">
        <v>24</v>
      </c>
    </row>
    <row r="113" spans="1:8" x14ac:dyDescent="0.3">
      <c r="A113">
        <v>11</v>
      </c>
      <c r="B113" t="s">
        <v>1231</v>
      </c>
      <c r="E113">
        <v>23</v>
      </c>
    </row>
    <row r="114" spans="1:8" x14ac:dyDescent="0.3">
      <c r="A114">
        <v>10.9</v>
      </c>
      <c r="B114" t="s">
        <v>823</v>
      </c>
      <c r="C114">
        <v>8.9</v>
      </c>
      <c r="D114">
        <v>99</v>
      </c>
    </row>
    <row r="115" spans="1:8" x14ac:dyDescent="0.3">
      <c r="A115">
        <v>10.9</v>
      </c>
      <c r="B115" t="s">
        <v>1071</v>
      </c>
      <c r="E115">
        <v>1</v>
      </c>
    </row>
    <row r="116" spans="1:8" x14ac:dyDescent="0.3">
      <c r="A116">
        <v>11</v>
      </c>
      <c r="B116" t="s">
        <v>1231</v>
      </c>
      <c r="E116">
        <v>8</v>
      </c>
    </row>
    <row r="117" spans="1:8" x14ac:dyDescent="0.3">
      <c r="A117">
        <v>10</v>
      </c>
      <c r="B117" t="s">
        <v>1231</v>
      </c>
      <c r="E117">
        <v>9</v>
      </c>
    </row>
    <row r="118" spans="1:8" x14ac:dyDescent="0.3">
      <c r="A118">
        <v>9.9</v>
      </c>
      <c r="B118" t="s">
        <v>823</v>
      </c>
      <c r="C118">
        <v>12</v>
      </c>
      <c r="D118">
        <v>89</v>
      </c>
    </row>
    <row r="119" spans="1:8" x14ac:dyDescent="0.3">
      <c r="A119">
        <v>10</v>
      </c>
      <c r="B119" t="s">
        <v>1049</v>
      </c>
      <c r="E119">
        <v>6</v>
      </c>
    </row>
    <row r="120" spans="1:8" x14ac:dyDescent="0.3">
      <c r="A120">
        <v>9</v>
      </c>
      <c r="B120" t="s">
        <v>1231</v>
      </c>
      <c r="E120">
        <v>6</v>
      </c>
    </row>
    <row r="121" spans="1:8" x14ac:dyDescent="0.3">
      <c r="A121">
        <v>9.5</v>
      </c>
      <c r="B121" t="s">
        <v>660</v>
      </c>
      <c r="E121">
        <v>1</v>
      </c>
    </row>
    <row r="122" spans="1:8" x14ac:dyDescent="0.3">
      <c r="A122">
        <v>7.4</v>
      </c>
      <c r="B122" t="s">
        <v>1049</v>
      </c>
      <c r="E122">
        <v>1</v>
      </c>
    </row>
    <row r="123" spans="1:8" x14ac:dyDescent="0.3">
      <c r="A123">
        <v>7.1</v>
      </c>
      <c r="B123" t="s">
        <v>304</v>
      </c>
      <c r="E123">
        <v>3</v>
      </c>
    </row>
    <row r="124" spans="1:8" x14ac:dyDescent="0.3">
      <c r="A124">
        <v>6.9</v>
      </c>
      <c r="B124" t="s">
        <v>305</v>
      </c>
    </row>
    <row r="125" spans="1:8" x14ac:dyDescent="0.3">
      <c r="A125">
        <v>6.4</v>
      </c>
      <c r="B125" t="s">
        <v>1049</v>
      </c>
      <c r="H125" t="s">
        <v>139</v>
      </c>
    </row>
    <row r="126" spans="1:8" x14ac:dyDescent="0.3">
      <c r="A126">
        <v>7</v>
      </c>
      <c r="B126" t="s">
        <v>1231</v>
      </c>
      <c r="E126">
        <v>9</v>
      </c>
    </row>
    <row r="127" spans="1:8" x14ac:dyDescent="0.3">
      <c r="A127">
        <v>6</v>
      </c>
      <c r="B127" t="s">
        <v>1231</v>
      </c>
      <c r="E127">
        <v>9</v>
      </c>
    </row>
    <row r="128" spans="1:8" x14ac:dyDescent="0.3">
      <c r="A128">
        <v>6</v>
      </c>
      <c r="B128" t="s">
        <v>1231</v>
      </c>
      <c r="E128">
        <v>7</v>
      </c>
    </row>
    <row r="129" spans="1:5" x14ac:dyDescent="0.3">
      <c r="A129">
        <v>5</v>
      </c>
      <c r="B129" t="s">
        <v>1231</v>
      </c>
      <c r="E129">
        <v>7</v>
      </c>
    </row>
    <row r="130" spans="1:5" x14ac:dyDescent="0.3">
      <c r="A130">
        <v>5.3</v>
      </c>
      <c r="B130" t="s">
        <v>899</v>
      </c>
      <c r="C130">
        <v>0.3</v>
      </c>
    </row>
    <row r="131" spans="1:5" x14ac:dyDescent="0.3">
      <c r="A131">
        <v>5.4</v>
      </c>
      <c r="B131" t="s">
        <v>478</v>
      </c>
      <c r="E131">
        <v>1</v>
      </c>
    </row>
    <row r="132" spans="1:5" x14ac:dyDescent="0.3">
      <c r="A132">
        <v>5</v>
      </c>
      <c r="B132" t="s">
        <v>823</v>
      </c>
      <c r="C132">
        <v>9</v>
      </c>
      <c r="D132">
        <v>51</v>
      </c>
    </row>
    <row r="133" spans="1:5" x14ac:dyDescent="0.3">
      <c r="A133">
        <v>5</v>
      </c>
      <c r="B133" t="s">
        <v>479</v>
      </c>
      <c r="C133">
        <v>0.3</v>
      </c>
    </row>
    <row r="134" spans="1:5" x14ac:dyDescent="0.3">
      <c r="A134">
        <v>5</v>
      </c>
      <c r="B134" t="s">
        <v>1231</v>
      </c>
      <c r="E134">
        <v>5</v>
      </c>
    </row>
    <row r="135" spans="1:5" x14ac:dyDescent="0.3">
      <c r="A135">
        <v>4</v>
      </c>
      <c r="B135" t="s">
        <v>1231</v>
      </c>
      <c r="E135">
        <v>5</v>
      </c>
    </row>
    <row r="136" spans="1:5" x14ac:dyDescent="0.3">
      <c r="A136">
        <v>4.3</v>
      </c>
      <c r="B136" t="s">
        <v>823</v>
      </c>
      <c r="E136">
        <v>1</v>
      </c>
    </row>
    <row r="137" spans="1:5" x14ac:dyDescent="0.3">
      <c r="A137">
        <v>3.9</v>
      </c>
      <c r="B137" t="s">
        <v>823</v>
      </c>
      <c r="E137">
        <v>1</v>
      </c>
    </row>
    <row r="138" spans="1:5" x14ac:dyDescent="0.3">
      <c r="A138">
        <v>3.9</v>
      </c>
      <c r="B138" t="s">
        <v>1071</v>
      </c>
      <c r="C138">
        <v>6.6</v>
      </c>
      <c r="D138">
        <v>44</v>
      </c>
    </row>
    <row r="139" spans="1:5" x14ac:dyDescent="0.3">
      <c r="A139">
        <v>3.7</v>
      </c>
      <c r="B139" t="s">
        <v>1172</v>
      </c>
      <c r="C139">
        <v>0.4</v>
      </c>
    </row>
    <row r="140" spans="1:5" x14ac:dyDescent="0.3">
      <c r="A140">
        <v>3.4</v>
      </c>
      <c r="B140" t="s">
        <v>823</v>
      </c>
      <c r="E140">
        <v>2</v>
      </c>
    </row>
    <row r="141" spans="1:5" x14ac:dyDescent="0.3">
      <c r="A141">
        <v>3.3</v>
      </c>
      <c r="B141" t="s">
        <v>478</v>
      </c>
      <c r="C141">
        <v>5.8</v>
      </c>
      <c r="D141">
        <v>70</v>
      </c>
    </row>
    <row r="142" spans="1:5" x14ac:dyDescent="0.3">
      <c r="A142">
        <v>3.3</v>
      </c>
      <c r="B142" t="s">
        <v>480</v>
      </c>
      <c r="C142">
        <v>2.5</v>
      </c>
      <c r="D142">
        <v>28</v>
      </c>
    </row>
    <row r="143" spans="1:5" x14ac:dyDescent="0.3">
      <c r="A143">
        <v>3.6</v>
      </c>
      <c r="B143" t="s">
        <v>1231</v>
      </c>
      <c r="E143">
        <v>2</v>
      </c>
    </row>
    <row r="144" spans="1:5" x14ac:dyDescent="0.3">
      <c r="A144">
        <v>3</v>
      </c>
      <c r="B144" t="s">
        <v>1231</v>
      </c>
      <c r="E144">
        <v>7</v>
      </c>
    </row>
    <row r="145" spans="1:5" x14ac:dyDescent="0.3">
      <c r="A145">
        <v>2</v>
      </c>
      <c r="B145" t="s">
        <v>1049</v>
      </c>
      <c r="E145">
        <v>6</v>
      </c>
    </row>
    <row r="146" spans="1:5" x14ac:dyDescent="0.3">
      <c r="A146">
        <v>2</v>
      </c>
      <c r="B146" t="s">
        <v>481</v>
      </c>
      <c r="E146">
        <v>10</v>
      </c>
    </row>
    <row r="147" spans="1:5" x14ac:dyDescent="0.3">
      <c r="A147">
        <v>1</v>
      </c>
      <c r="B147" t="s">
        <v>1231</v>
      </c>
      <c r="E147">
        <v>10</v>
      </c>
    </row>
    <row r="148" spans="1:5" x14ac:dyDescent="0.3">
      <c r="A148">
        <v>1</v>
      </c>
      <c r="B148" t="s">
        <v>1231</v>
      </c>
      <c r="E148">
        <v>9</v>
      </c>
    </row>
    <row r="149" spans="1:5" x14ac:dyDescent="0.3">
      <c r="A149">
        <v>0</v>
      </c>
      <c r="B149" t="s">
        <v>1251</v>
      </c>
      <c r="E149">
        <v>10</v>
      </c>
    </row>
    <row r="150" spans="1:5" x14ac:dyDescent="0.3">
      <c r="A150">
        <v>0.6</v>
      </c>
      <c r="B150" t="s">
        <v>1231</v>
      </c>
      <c r="C150">
        <v>0.8</v>
      </c>
    </row>
    <row r="151" spans="1:5" x14ac:dyDescent="0.3">
      <c r="A151">
        <v>0.3</v>
      </c>
      <c r="B151" t="s">
        <v>1071</v>
      </c>
      <c r="C151">
        <v>2.9</v>
      </c>
      <c r="D151">
        <v>32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workbookViewId="0">
      <pane ySplit="780" topLeftCell="A120"/>
      <selection activeCell="A3" sqref="A3:J134"/>
      <selection pane="bottomLeft" activeCell="L87" sqref="L87"/>
    </sheetView>
  </sheetViews>
  <sheetFormatPr defaultColWidth="10.921875" defaultRowHeight="13.5" x14ac:dyDescent="0.3"/>
  <sheetData>
    <row r="1" spans="1:10" x14ac:dyDescent="0.3">
      <c r="A1" t="s">
        <v>1317</v>
      </c>
      <c r="B1" t="s">
        <v>1318</v>
      </c>
      <c r="C1" s="1">
        <v>39050</v>
      </c>
    </row>
    <row r="2" spans="1:10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1492</v>
      </c>
      <c r="H2" t="s">
        <v>930</v>
      </c>
      <c r="I2" t="s">
        <v>761</v>
      </c>
      <c r="J2" t="s">
        <v>762</v>
      </c>
    </row>
    <row r="3" spans="1:10" x14ac:dyDescent="0.3">
      <c r="A3">
        <v>50</v>
      </c>
      <c r="B3" t="s">
        <v>2191</v>
      </c>
      <c r="C3">
        <v>1.1000000000000001</v>
      </c>
      <c r="I3" t="s">
        <v>1100</v>
      </c>
      <c r="J3" t="s">
        <v>754</v>
      </c>
    </row>
    <row r="4" spans="1:10" x14ac:dyDescent="0.3">
      <c r="A4">
        <v>48</v>
      </c>
      <c r="B4" t="s">
        <v>2191</v>
      </c>
      <c r="C4">
        <v>1.1000000000000001</v>
      </c>
      <c r="I4" t="s">
        <v>1100</v>
      </c>
      <c r="J4" t="s">
        <v>754</v>
      </c>
    </row>
    <row r="5" spans="1:10" x14ac:dyDescent="0.3">
      <c r="A5">
        <v>36.5</v>
      </c>
      <c r="B5" t="s">
        <v>938</v>
      </c>
      <c r="I5" t="s">
        <v>2605</v>
      </c>
      <c r="J5" t="s">
        <v>2606</v>
      </c>
    </row>
    <row r="6" spans="1:10" x14ac:dyDescent="0.3">
      <c r="A6">
        <v>32.700000000000003</v>
      </c>
      <c r="B6" t="s">
        <v>938</v>
      </c>
      <c r="I6" t="s">
        <v>2604</v>
      </c>
      <c r="J6" t="s">
        <v>1030</v>
      </c>
    </row>
    <row r="7" spans="1:10" x14ac:dyDescent="0.3">
      <c r="A7">
        <v>2.9</v>
      </c>
      <c r="B7" t="s">
        <v>1939</v>
      </c>
      <c r="I7" t="s">
        <v>2273</v>
      </c>
      <c r="J7" t="s">
        <v>1098</v>
      </c>
    </row>
    <row r="8" spans="1:10" x14ac:dyDescent="0.3">
      <c r="A8">
        <v>2.5</v>
      </c>
      <c r="B8" t="s">
        <v>1946</v>
      </c>
      <c r="I8" t="s">
        <v>1098</v>
      </c>
      <c r="J8" t="s">
        <v>1098</v>
      </c>
    </row>
    <row r="9" spans="1:10" x14ac:dyDescent="0.3">
      <c r="A9">
        <v>37.6</v>
      </c>
      <c r="B9" t="s">
        <v>1657</v>
      </c>
      <c r="I9" t="s">
        <v>1911</v>
      </c>
      <c r="J9" t="s">
        <v>1911</v>
      </c>
    </row>
    <row r="10" spans="1:10" x14ac:dyDescent="0.3">
      <c r="A10">
        <v>42.7</v>
      </c>
      <c r="B10" t="s">
        <v>418</v>
      </c>
      <c r="E10">
        <v>1</v>
      </c>
      <c r="I10" t="s">
        <v>940</v>
      </c>
      <c r="J10" t="s">
        <v>750</v>
      </c>
    </row>
    <row r="11" spans="1:10" x14ac:dyDescent="0.3">
      <c r="A11">
        <v>40.9</v>
      </c>
      <c r="B11" t="s">
        <v>1525</v>
      </c>
      <c r="E11">
        <v>1</v>
      </c>
      <c r="I11" t="s">
        <v>940</v>
      </c>
      <c r="J11" t="s">
        <v>750</v>
      </c>
    </row>
    <row r="12" spans="1:10" x14ac:dyDescent="0.3">
      <c r="A12">
        <v>39.799999999999997</v>
      </c>
      <c r="B12" t="s">
        <v>1525</v>
      </c>
      <c r="E12">
        <v>1</v>
      </c>
      <c r="I12" t="s">
        <v>940</v>
      </c>
      <c r="J12" t="s">
        <v>750</v>
      </c>
    </row>
    <row r="13" spans="1:10" x14ac:dyDescent="0.3">
      <c r="A13">
        <v>19.100000000000001</v>
      </c>
      <c r="B13" t="s">
        <v>1143</v>
      </c>
      <c r="E13">
        <v>1</v>
      </c>
      <c r="I13" t="s">
        <v>940</v>
      </c>
      <c r="J13" t="s">
        <v>750</v>
      </c>
    </row>
    <row r="14" spans="1:10" x14ac:dyDescent="0.3">
      <c r="A14">
        <v>16.600000000000001</v>
      </c>
      <c r="B14" t="s">
        <v>1389</v>
      </c>
      <c r="E14">
        <v>1</v>
      </c>
      <c r="I14" t="s">
        <v>940</v>
      </c>
      <c r="J14" t="s">
        <v>750</v>
      </c>
    </row>
    <row r="15" spans="1:10" x14ac:dyDescent="0.3">
      <c r="A15">
        <v>14.5</v>
      </c>
      <c r="B15" t="s">
        <v>1389</v>
      </c>
      <c r="E15">
        <v>1</v>
      </c>
      <c r="I15" t="s">
        <v>940</v>
      </c>
      <c r="J15" t="s">
        <v>750</v>
      </c>
    </row>
    <row r="16" spans="1:10" x14ac:dyDescent="0.3">
      <c r="A16">
        <v>9.6999999999999993</v>
      </c>
      <c r="B16" t="s">
        <v>1738</v>
      </c>
      <c r="E16">
        <v>1</v>
      </c>
      <c r="I16" t="s">
        <v>940</v>
      </c>
      <c r="J16" t="s">
        <v>750</v>
      </c>
    </row>
    <row r="17" spans="1:12" x14ac:dyDescent="0.3">
      <c r="A17">
        <v>1.4</v>
      </c>
      <c r="B17" t="s">
        <v>1738</v>
      </c>
      <c r="E17">
        <v>1</v>
      </c>
      <c r="I17" t="s">
        <v>940</v>
      </c>
      <c r="J17" t="s">
        <v>750</v>
      </c>
    </row>
    <row r="18" spans="1:12" x14ac:dyDescent="0.3">
      <c r="A18">
        <v>18</v>
      </c>
      <c r="B18" t="s">
        <v>1389</v>
      </c>
      <c r="E18">
        <v>2</v>
      </c>
      <c r="I18" t="s">
        <v>940</v>
      </c>
      <c r="J18" t="s">
        <v>750</v>
      </c>
    </row>
    <row r="19" spans="1:12" x14ac:dyDescent="0.3">
      <c r="A19">
        <v>17.5</v>
      </c>
      <c r="B19" t="s">
        <v>1738</v>
      </c>
      <c r="E19">
        <v>2</v>
      </c>
      <c r="I19" t="s">
        <v>940</v>
      </c>
      <c r="J19" t="s">
        <v>750</v>
      </c>
      <c r="K19">
        <f>SUM(E10:E19)</f>
        <v>12</v>
      </c>
      <c r="L19" t="s">
        <v>1661</v>
      </c>
    </row>
    <row r="20" spans="1:12" x14ac:dyDescent="0.3">
      <c r="A20">
        <v>0.8</v>
      </c>
      <c r="B20" t="s">
        <v>1947</v>
      </c>
      <c r="I20" t="s">
        <v>2271</v>
      </c>
      <c r="J20" t="s">
        <v>2272</v>
      </c>
    </row>
    <row r="21" spans="1:12" x14ac:dyDescent="0.3">
      <c r="A21">
        <v>41.8</v>
      </c>
      <c r="B21" t="s">
        <v>1525</v>
      </c>
      <c r="C21">
        <v>8</v>
      </c>
      <c r="D21">
        <v>98</v>
      </c>
      <c r="I21" t="s">
        <v>940</v>
      </c>
      <c r="J21" t="s">
        <v>750</v>
      </c>
    </row>
    <row r="22" spans="1:12" x14ac:dyDescent="0.3">
      <c r="A22">
        <v>40.799999999999997</v>
      </c>
      <c r="B22" t="s">
        <v>1525</v>
      </c>
      <c r="C22">
        <v>0.45</v>
      </c>
      <c r="I22" t="s">
        <v>940</v>
      </c>
      <c r="J22" t="s">
        <v>750</v>
      </c>
    </row>
    <row r="23" spans="1:12" x14ac:dyDescent="0.3">
      <c r="A23">
        <v>39.6</v>
      </c>
      <c r="B23" t="s">
        <v>1525</v>
      </c>
      <c r="C23">
        <v>0.8</v>
      </c>
      <c r="I23" t="s">
        <v>940</v>
      </c>
      <c r="J23" t="s">
        <v>750</v>
      </c>
    </row>
    <row r="24" spans="1:12" x14ac:dyDescent="0.3">
      <c r="A24">
        <v>38.799999999999997</v>
      </c>
      <c r="B24" t="s">
        <v>1525</v>
      </c>
      <c r="C24">
        <v>1.7</v>
      </c>
      <c r="D24" t="s">
        <v>1656</v>
      </c>
      <c r="I24" t="s">
        <v>940</v>
      </c>
      <c r="J24" t="s">
        <v>750</v>
      </c>
    </row>
    <row r="25" spans="1:12" x14ac:dyDescent="0.3">
      <c r="A25">
        <v>36.5</v>
      </c>
      <c r="B25" t="s">
        <v>1658</v>
      </c>
      <c r="I25" t="s">
        <v>940</v>
      </c>
      <c r="J25" t="s">
        <v>750</v>
      </c>
    </row>
    <row r="26" spans="1:12" x14ac:dyDescent="0.3">
      <c r="A26">
        <v>24.8</v>
      </c>
      <c r="B26" t="s">
        <v>1143</v>
      </c>
      <c r="C26">
        <v>6.3</v>
      </c>
      <c r="D26">
        <v>107</v>
      </c>
      <c r="I26" t="s">
        <v>940</v>
      </c>
      <c r="J26" t="s">
        <v>750</v>
      </c>
    </row>
    <row r="27" spans="1:12" x14ac:dyDescent="0.3">
      <c r="A27">
        <v>18.7</v>
      </c>
      <c r="B27" t="s">
        <v>1143</v>
      </c>
      <c r="C27">
        <v>0.2</v>
      </c>
      <c r="I27" t="s">
        <v>940</v>
      </c>
      <c r="J27" t="s">
        <v>750</v>
      </c>
    </row>
    <row r="28" spans="1:12" x14ac:dyDescent="0.3">
      <c r="A28">
        <v>17.100000000000001</v>
      </c>
      <c r="B28" t="s">
        <v>1389</v>
      </c>
      <c r="C28">
        <v>7.1</v>
      </c>
      <c r="D28" t="s">
        <v>854</v>
      </c>
      <c r="I28" t="s">
        <v>940</v>
      </c>
      <c r="J28" t="s">
        <v>750</v>
      </c>
    </row>
    <row r="29" spans="1:12" x14ac:dyDescent="0.3">
      <c r="A29">
        <v>15.5</v>
      </c>
      <c r="B29" t="s">
        <v>1738</v>
      </c>
      <c r="C29">
        <v>6.4</v>
      </c>
      <c r="D29">
        <v>61</v>
      </c>
      <c r="I29" t="s">
        <v>940</v>
      </c>
      <c r="J29" t="s">
        <v>750</v>
      </c>
    </row>
    <row r="30" spans="1:12" x14ac:dyDescent="0.3">
      <c r="A30">
        <v>14.8</v>
      </c>
      <c r="B30" t="s">
        <v>1389</v>
      </c>
      <c r="C30">
        <v>0.1</v>
      </c>
      <c r="I30" t="s">
        <v>940</v>
      </c>
      <c r="J30" t="s">
        <v>750</v>
      </c>
    </row>
    <row r="31" spans="1:12" x14ac:dyDescent="0.3">
      <c r="A31">
        <v>8.6</v>
      </c>
      <c r="B31" t="s">
        <v>1389</v>
      </c>
      <c r="C31">
        <v>6</v>
      </c>
      <c r="D31">
        <v>62</v>
      </c>
      <c r="I31" t="s">
        <v>940</v>
      </c>
      <c r="J31" t="s">
        <v>750</v>
      </c>
    </row>
    <row r="32" spans="1:12" x14ac:dyDescent="0.3">
      <c r="A32">
        <v>6.9</v>
      </c>
      <c r="B32" t="s">
        <v>1389</v>
      </c>
      <c r="C32">
        <v>4.8</v>
      </c>
      <c r="D32">
        <v>46</v>
      </c>
      <c r="I32" t="s">
        <v>940</v>
      </c>
      <c r="J32" t="s">
        <v>750</v>
      </c>
    </row>
    <row r="33" spans="1:12" x14ac:dyDescent="0.3">
      <c r="A33">
        <v>3.3</v>
      </c>
      <c r="B33" t="s">
        <v>1389</v>
      </c>
      <c r="C33">
        <v>8</v>
      </c>
      <c r="D33">
        <v>85</v>
      </c>
      <c r="I33" t="s">
        <v>940</v>
      </c>
      <c r="J33" t="s">
        <v>750</v>
      </c>
    </row>
    <row r="34" spans="1:12" x14ac:dyDescent="0.3">
      <c r="A34">
        <v>1</v>
      </c>
      <c r="B34" t="s">
        <v>1389</v>
      </c>
      <c r="C34">
        <v>6.9</v>
      </c>
      <c r="D34">
        <v>73</v>
      </c>
      <c r="I34" t="s">
        <v>940</v>
      </c>
      <c r="J34" t="s">
        <v>750</v>
      </c>
    </row>
    <row r="35" spans="1:12" x14ac:dyDescent="0.3">
      <c r="A35">
        <v>13.2</v>
      </c>
      <c r="B35" t="s">
        <v>1574</v>
      </c>
      <c r="C35">
        <v>10</v>
      </c>
      <c r="D35">
        <v>119</v>
      </c>
      <c r="G35" t="s">
        <v>1398</v>
      </c>
      <c r="I35" t="s">
        <v>940</v>
      </c>
      <c r="J35" t="s">
        <v>750</v>
      </c>
    </row>
    <row r="36" spans="1:12" x14ac:dyDescent="0.3">
      <c r="A36">
        <v>13.2</v>
      </c>
      <c r="B36" t="s">
        <v>1752</v>
      </c>
      <c r="C36">
        <v>3.2</v>
      </c>
      <c r="D36">
        <v>41</v>
      </c>
      <c r="G36" t="s">
        <v>1399</v>
      </c>
      <c r="I36" t="s">
        <v>940</v>
      </c>
      <c r="J36" t="s">
        <v>750</v>
      </c>
    </row>
    <row r="37" spans="1:12" x14ac:dyDescent="0.3">
      <c r="A37">
        <v>12.6</v>
      </c>
      <c r="B37" t="s">
        <v>1577</v>
      </c>
      <c r="C37">
        <v>10</v>
      </c>
      <c r="D37">
        <v>125</v>
      </c>
      <c r="I37" t="s">
        <v>940</v>
      </c>
      <c r="J37" t="s">
        <v>750</v>
      </c>
    </row>
    <row r="38" spans="1:12" x14ac:dyDescent="0.3">
      <c r="A38">
        <v>9.3000000000000007</v>
      </c>
      <c r="B38" t="s">
        <v>1574</v>
      </c>
      <c r="C38">
        <v>8</v>
      </c>
      <c r="D38">
        <v>84</v>
      </c>
      <c r="I38" t="s">
        <v>940</v>
      </c>
      <c r="J38" t="s">
        <v>750</v>
      </c>
    </row>
    <row r="39" spans="1:12" x14ac:dyDescent="0.3">
      <c r="A39">
        <v>29.9</v>
      </c>
      <c r="B39" t="s">
        <v>917</v>
      </c>
      <c r="E39">
        <v>1</v>
      </c>
      <c r="I39" t="s">
        <v>941</v>
      </c>
      <c r="J39" t="s">
        <v>1300</v>
      </c>
    </row>
    <row r="40" spans="1:12" x14ac:dyDescent="0.3">
      <c r="A40">
        <v>39.799999999999997</v>
      </c>
      <c r="B40" t="s">
        <v>1662</v>
      </c>
      <c r="E40">
        <v>1</v>
      </c>
      <c r="I40" t="s">
        <v>1299</v>
      </c>
      <c r="J40" t="s">
        <v>1300</v>
      </c>
    </row>
    <row r="41" spans="1:12" x14ac:dyDescent="0.3">
      <c r="A41">
        <v>26.7</v>
      </c>
      <c r="B41" t="s">
        <v>953</v>
      </c>
      <c r="E41">
        <v>1</v>
      </c>
      <c r="I41" t="s">
        <v>1299</v>
      </c>
      <c r="J41" t="s">
        <v>1300</v>
      </c>
    </row>
    <row r="42" spans="1:12" x14ac:dyDescent="0.3">
      <c r="A42">
        <v>25</v>
      </c>
      <c r="B42" t="s">
        <v>1837</v>
      </c>
      <c r="E42">
        <v>1</v>
      </c>
      <c r="I42" t="s">
        <v>1299</v>
      </c>
      <c r="J42" t="s">
        <v>1300</v>
      </c>
    </row>
    <row r="43" spans="1:12" x14ac:dyDescent="0.3">
      <c r="A43">
        <v>43.2</v>
      </c>
      <c r="B43" t="s">
        <v>2030</v>
      </c>
      <c r="E43">
        <v>2</v>
      </c>
      <c r="I43" t="s">
        <v>2269</v>
      </c>
      <c r="J43" t="s">
        <v>1300</v>
      </c>
    </row>
    <row r="44" spans="1:12" x14ac:dyDescent="0.3">
      <c r="A44">
        <v>12.6</v>
      </c>
      <c r="B44" t="s">
        <v>1576</v>
      </c>
      <c r="E44">
        <v>2</v>
      </c>
      <c r="I44" t="s">
        <v>1299</v>
      </c>
      <c r="J44" t="s">
        <v>1300</v>
      </c>
    </row>
    <row r="45" spans="1:12" x14ac:dyDescent="0.3">
      <c r="A45">
        <v>12</v>
      </c>
      <c r="B45" t="s">
        <v>1754</v>
      </c>
      <c r="E45">
        <v>3</v>
      </c>
      <c r="I45" t="s">
        <v>1299</v>
      </c>
      <c r="J45" t="s">
        <v>1300</v>
      </c>
    </row>
    <row r="46" spans="1:12" x14ac:dyDescent="0.3">
      <c r="A46">
        <v>11</v>
      </c>
      <c r="B46" t="s">
        <v>1920</v>
      </c>
      <c r="E46">
        <v>3</v>
      </c>
      <c r="I46" t="s">
        <v>1299</v>
      </c>
      <c r="J46" t="s">
        <v>1300</v>
      </c>
      <c r="K46">
        <f>SUM(E39:E46)</f>
        <v>14</v>
      </c>
      <c r="L46" t="s">
        <v>1478</v>
      </c>
    </row>
    <row r="47" spans="1:12" x14ac:dyDescent="0.3">
      <c r="A47">
        <v>27.7</v>
      </c>
      <c r="B47" t="s">
        <v>1622</v>
      </c>
      <c r="I47" t="s">
        <v>2270</v>
      </c>
      <c r="J47" t="s">
        <v>1300</v>
      </c>
    </row>
    <row r="48" spans="1:12" x14ac:dyDescent="0.3">
      <c r="A48">
        <v>42.3</v>
      </c>
      <c r="B48" t="s">
        <v>1819</v>
      </c>
      <c r="C48">
        <v>1.5</v>
      </c>
      <c r="D48">
        <v>3</v>
      </c>
      <c r="I48" t="s">
        <v>941</v>
      </c>
      <c r="J48" t="s">
        <v>1300</v>
      </c>
    </row>
    <row r="49" spans="1:10" x14ac:dyDescent="0.3">
      <c r="A49">
        <v>39.6</v>
      </c>
      <c r="B49" t="s">
        <v>917</v>
      </c>
      <c r="C49">
        <v>1</v>
      </c>
      <c r="I49" t="s">
        <v>941</v>
      </c>
      <c r="J49" t="s">
        <v>1300</v>
      </c>
    </row>
    <row r="50" spans="1:10" x14ac:dyDescent="0.3">
      <c r="A50">
        <v>29.3</v>
      </c>
      <c r="B50" t="s">
        <v>917</v>
      </c>
      <c r="C50">
        <v>1.2</v>
      </c>
      <c r="I50" t="s">
        <v>941</v>
      </c>
      <c r="J50" t="s">
        <v>1300</v>
      </c>
    </row>
    <row r="51" spans="1:10" x14ac:dyDescent="0.3">
      <c r="A51">
        <v>43.2</v>
      </c>
      <c r="B51" t="s">
        <v>2030</v>
      </c>
      <c r="I51" t="s">
        <v>2269</v>
      </c>
      <c r="J51" t="s">
        <v>1300</v>
      </c>
    </row>
    <row r="52" spans="1:10" x14ac:dyDescent="0.3">
      <c r="A52">
        <v>43.2</v>
      </c>
      <c r="B52" t="s">
        <v>2028</v>
      </c>
      <c r="I52" t="s">
        <v>2269</v>
      </c>
      <c r="J52" t="s">
        <v>1300</v>
      </c>
    </row>
    <row r="53" spans="1:10" x14ac:dyDescent="0.3">
      <c r="A53">
        <v>46.8</v>
      </c>
      <c r="B53" t="s">
        <v>31</v>
      </c>
      <c r="H53" t="s">
        <v>156</v>
      </c>
      <c r="I53" t="s">
        <v>2269</v>
      </c>
      <c r="J53" t="s">
        <v>1300</v>
      </c>
    </row>
    <row r="54" spans="1:10" x14ac:dyDescent="0.3">
      <c r="A54">
        <v>45.5</v>
      </c>
      <c r="B54" t="s">
        <v>31</v>
      </c>
      <c r="H54" t="s">
        <v>156</v>
      </c>
      <c r="I54" t="s">
        <v>2269</v>
      </c>
      <c r="J54" t="s">
        <v>1300</v>
      </c>
    </row>
    <row r="55" spans="1:10" x14ac:dyDescent="0.3">
      <c r="A55">
        <v>43.3</v>
      </c>
      <c r="B55" t="s">
        <v>31</v>
      </c>
      <c r="H55" t="s">
        <v>156</v>
      </c>
      <c r="I55" t="s">
        <v>2269</v>
      </c>
      <c r="J55" t="s">
        <v>1300</v>
      </c>
    </row>
    <row r="56" spans="1:10" x14ac:dyDescent="0.3">
      <c r="A56">
        <v>23.4</v>
      </c>
      <c r="B56" t="s">
        <v>960</v>
      </c>
      <c r="G56" t="s">
        <v>2024</v>
      </c>
      <c r="I56" t="s">
        <v>2269</v>
      </c>
      <c r="J56" t="s">
        <v>1300</v>
      </c>
    </row>
    <row r="57" spans="1:10" x14ac:dyDescent="0.3">
      <c r="A57">
        <v>21.6</v>
      </c>
      <c r="B57" t="s">
        <v>1851</v>
      </c>
      <c r="G57" t="s">
        <v>1852</v>
      </c>
      <c r="I57" t="s">
        <v>2269</v>
      </c>
      <c r="J57" t="s">
        <v>1300</v>
      </c>
    </row>
    <row r="58" spans="1:10" x14ac:dyDescent="0.3">
      <c r="A58">
        <v>18</v>
      </c>
      <c r="B58" t="s">
        <v>1736</v>
      </c>
      <c r="G58" t="s">
        <v>1737</v>
      </c>
      <c r="I58" t="s">
        <v>2269</v>
      </c>
      <c r="J58" t="s">
        <v>1300</v>
      </c>
    </row>
    <row r="59" spans="1:10" x14ac:dyDescent="0.3">
      <c r="A59">
        <v>49</v>
      </c>
      <c r="B59" t="s">
        <v>939</v>
      </c>
      <c r="I59" t="s">
        <v>1299</v>
      </c>
      <c r="J59" t="s">
        <v>1300</v>
      </c>
    </row>
    <row r="60" spans="1:10" x14ac:dyDescent="0.3">
      <c r="A60">
        <v>47.7</v>
      </c>
      <c r="B60" t="s">
        <v>939</v>
      </c>
      <c r="H60" t="s">
        <v>320</v>
      </c>
      <c r="I60" t="s">
        <v>1299</v>
      </c>
      <c r="J60" t="s">
        <v>1300</v>
      </c>
    </row>
    <row r="61" spans="1:10" x14ac:dyDescent="0.3">
      <c r="A61">
        <v>49</v>
      </c>
      <c r="B61" t="s">
        <v>2029</v>
      </c>
      <c r="I61" t="s">
        <v>1299</v>
      </c>
      <c r="J61" t="s">
        <v>1300</v>
      </c>
    </row>
    <row r="62" spans="1:10" x14ac:dyDescent="0.3">
      <c r="A62">
        <v>47.2</v>
      </c>
      <c r="B62" t="s">
        <v>1519</v>
      </c>
      <c r="E62">
        <v>1</v>
      </c>
      <c r="I62" t="s">
        <v>941</v>
      </c>
      <c r="J62" t="s">
        <v>752</v>
      </c>
    </row>
    <row r="63" spans="1:10" x14ac:dyDescent="0.3">
      <c r="A63">
        <v>41.8</v>
      </c>
      <c r="B63" t="s">
        <v>1820</v>
      </c>
      <c r="E63">
        <v>1</v>
      </c>
      <c r="I63" t="s">
        <v>941</v>
      </c>
      <c r="J63" t="s">
        <v>752</v>
      </c>
    </row>
    <row r="64" spans="1:10" x14ac:dyDescent="0.3">
      <c r="A64">
        <v>10.1</v>
      </c>
      <c r="B64" t="s">
        <v>2116</v>
      </c>
      <c r="E64">
        <v>1</v>
      </c>
      <c r="I64" t="s">
        <v>941</v>
      </c>
      <c r="J64" t="s">
        <v>752</v>
      </c>
    </row>
    <row r="65" spans="1:10" x14ac:dyDescent="0.3">
      <c r="A65">
        <v>6.5</v>
      </c>
      <c r="B65" t="s">
        <v>2286</v>
      </c>
      <c r="E65">
        <v>1</v>
      </c>
      <c r="I65" t="s">
        <v>941</v>
      </c>
      <c r="J65" t="s">
        <v>752</v>
      </c>
    </row>
    <row r="66" spans="1:10" x14ac:dyDescent="0.3">
      <c r="A66">
        <v>6.3</v>
      </c>
      <c r="B66" t="s">
        <v>2286</v>
      </c>
      <c r="E66">
        <v>1</v>
      </c>
      <c r="I66" t="s">
        <v>941</v>
      </c>
      <c r="J66" t="s">
        <v>752</v>
      </c>
    </row>
    <row r="67" spans="1:10" x14ac:dyDescent="0.3">
      <c r="A67">
        <v>31.3</v>
      </c>
      <c r="B67" t="s">
        <v>1177</v>
      </c>
      <c r="E67">
        <v>1</v>
      </c>
      <c r="I67" t="s">
        <v>940</v>
      </c>
      <c r="J67" t="s">
        <v>752</v>
      </c>
    </row>
    <row r="68" spans="1:10" x14ac:dyDescent="0.3">
      <c r="A68">
        <v>30.7</v>
      </c>
      <c r="B68" t="s">
        <v>157</v>
      </c>
      <c r="E68">
        <v>1</v>
      </c>
      <c r="I68" t="s">
        <v>940</v>
      </c>
      <c r="J68" t="s">
        <v>752</v>
      </c>
    </row>
    <row r="69" spans="1:10" x14ac:dyDescent="0.3">
      <c r="A69">
        <v>30.3</v>
      </c>
      <c r="B69" t="s">
        <v>157</v>
      </c>
      <c r="E69">
        <v>1</v>
      </c>
      <c r="I69" t="s">
        <v>940</v>
      </c>
      <c r="J69" t="s">
        <v>752</v>
      </c>
    </row>
    <row r="70" spans="1:10" x14ac:dyDescent="0.3">
      <c r="A70">
        <v>18.7</v>
      </c>
      <c r="B70" t="s">
        <v>1524</v>
      </c>
      <c r="E70">
        <v>1</v>
      </c>
      <c r="I70" t="s">
        <v>940</v>
      </c>
      <c r="J70" t="s">
        <v>752</v>
      </c>
    </row>
    <row r="71" spans="1:10" x14ac:dyDescent="0.3">
      <c r="A71">
        <v>16.100000000000001</v>
      </c>
      <c r="B71" t="s">
        <v>1033</v>
      </c>
      <c r="E71">
        <v>1</v>
      </c>
      <c r="I71" t="s">
        <v>940</v>
      </c>
      <c r="J71" t="s">
        <v>752</v>
      </c>
    </row>
    <row r="72" spans="1:10" x14ac:dyDescent="0.3">
      <c r="A72">
        <v>16.7</v>
      </c>
      <c r="B72" t="s">
        <v>855</v>
      </c>
      <c r="E72">
        <v>1</v>
      </c>
      <c r="I72" t="s">
        <v>940</v>
      </c>
      <c r="J72" t="s">
        <v>752</v>
      </c>
    </row>
    <row r="73" spans="1:10" x14ac:dyDescent="0.3">
      <c r="A73">
        <v>13.9</v>
      </c>
      <c r="B73" t="s">
        <v>1566</v>
      </c>
      <c r="E73">
        <v>1</v>
      </c>
      <c r="G73" t="s">
        <v>1744</v>
      </c>
      <c r="I73" t="s">
        <v>941</v>
      </c>
      <c r="J73" t="s">
        <v>752</v>
      </c>
    </row>
    <row r="74" spans="1:10" x14ac:dyDescent="0.3">
      <c r="A74">
        <v>14.8</v>
      </c>
      <c r="B74" t="s">
        <v>1739</v>
      </c>
      <c r="E74">
        <v>1</v>
      </c>
      <c r="I74" t="s">
        <v>1100</v>
      </c>
      <c r="J74" t="s">
        <v>592</v>
      </c>
    </row>
    <row r="75" spans="1:10" x14ac:dyDescent="0.3">
      <c r="A75">
        <v>14.5</v>
      </c>
      <c r="B75" t="s">
        <v>1739</v>
      </c>
      <c r="E75">
        <v>1</v>
      </c>
      <c r="I75" t="s">
        <v>1100</v>
      </c>
      <c r="J75" t="s">
        <v>592</v>
      </c>
    </row>
    <row r="76" spans="1:10" x14ac:dyDescent="0.3">
      <c r="A76">
        <v>2.4</v>
      </c>
      <c r="B76" t="s">
        <v>1035</v>
      </c>
      <c r="E76">
        <v>1</v>
      </c>
      <c r="I76" t="s">
        <v>1100</v>
      </c>
      <c r="J76" t="s">
        <v>592</v>
      </c>
    </row>
    <row r="77" spans="1:10" x14ac:dyDescent="0.3">
      <c r="A77">
        <v>12.8</v>
      </c>
      <c r="B77" t="s">
        <v>1035</v>
      </c>
      <c r="E77">
        <v>2</v>
      </c>
      <c r="I77" t="s">
        <v>1100</v>
      </c>
      <c r="J77" t="s">
        <v>592</v>
      </c>
    </row>
    <row r="78" spans="1:10" x14ac:dyDescent="0.3">
      <c r="A78">
        <v>42.5</v>
      </c>
      <c r="B78" t="s">
        <v>1114</v>
      </c>
      <c r="E78">
        <v>3</v>
      </c>
      <c r="H78" t="s">
        <v>1818</v>
      </c>
      <c r="I78" t="s">
        <v>751</v>
      </c>
      <c r="J78" t="s">
        <v>752</v>
      </c>
    </row>
    <row r="79" spans="1:10" x14ac:dyDescent="0.3">
      <c r="A79">
        <v>19</v>
      </c>
      <c r="B79" t="s">
        <v>1701</v>
      </c>
      <c r="E79">
        <v>3</v>
      </c>
      <c r="I79" t="s">
        <v>1100</v>
      </c>
      <c r="J79" t="s">
        <v>592</v>
      </c>
    </row>
    <row r="80" spans="1:10" x14ac:dyDescent="0.3">
      <c r="A80">
        <v>18</v>
      </c>
      <c r="B80" t="s">
        <v>1701</v>
      </c>
      <c r="E80">
        <v>3</v>
      </c>
      <c r="I80" t="s">
        <v>1100</v>
      </c>
      <c r="J80" t="s">
        <v>592</v>
      </c>
    </row>
    <row r="81" spans="1:12" x14ac:dyDescent="0.3">
      <c r="A81">
        <v>12.3</v>
      </c>
      <c r="B81" t="s">
        <v>1035</v>
      </c>
      <c r="E81">
        <v>3</v>
      </c>
      <c r="I81" t="s">
        <v>1100</v>
      </c>
      <c r="J81" t="s">
        <v>592</v>
      </c>
    </row>
    <row r="82" spans="1:12" x14ac:dyDescent="0.3">
      <c r="A82">
        <v>48</v>
      </c>
      <c r="B82" t="s">
        <v>151</v>
      </c>
      <c r="E82">
        <v>6</v>
      </c>
      <c r="I82" t="s">
        <v>940</v>
      </c>
      <c r="J82" t="s">
        <v>752</v>
      </c>
    </row>
    <row r="83" spans="1:12" x14ac:dyDescent="0.3">
      <c r="A83">
        <v>11</v>
      </c>
      <c r="B83" t="s">
        <v>1739</v>
      </c>
      <c r="E83">
        <v>6</v>
      </c>
      <c r="I83" t="s">
        <v>1100</v>
      </c>
      <c r="J83" t="s">
        <v>592</v>
      </c>
    </row>
    <row r="84" spans="1:12" x14ac:dyDescent="0.3">
      <c r="A84">
        <v>12</v>
      </c>
      <c r="B84" t="s">
        <v>1739</v>
      </c>
      <c r="E84">
        <v>7</v>
      </c>
      <c r="I84" t="s">
        <v>1100</v>
      </c>
      <c r="J84" t="s">
        <v>592</v>
      </c>
    </row>
    <row r="85" spans="1:12" x14ac:dyDescent="0.3">
      <c r="A85">
        <v>48.2</v>
      </c>
      <c r="B85" t="s">
        <v>5</v>
      </c>
      <c r="E85">
        <v>8</v>
      </c>
      <c r="I85" t="s">
        <v>940</v>
      </c>
      <c r="J85" t="s">
        <v>752</v>
      </c>
      <c r="K85">
        <f>SUM(E62:E85)</f>
        <v>56</v>
      </c>
      <c r="L85" t="s">
        <v>1660</v>
      </c>
    </row>
    <row r="86" spans="1:12" x14ac:dyDescent="0.3">
      <c r="A86">
        <v>47</v>
      </c>
      <c r="B86" t="s">
        <v>1114</v>
      </c>
      <c r="C86">
        <v>0.1</v>
      </c>
      <c r="I86" t="s">
        <v>751</v>
      </c>
      <c r="J86" t="s">
        <v>752</v>
      </c>
      <c r="K86">
        <f>K85+K19</f>
        <v>68</v>
      </c>
      <c r="L86" t="s">
        <v>1303</v>
      </c>
    </row>
    <row r="87" spans="1:12" x14ac:dyDescent="0.3">
      <c r="A87">
        <v>41.6</v>
      </c>
      <c r="B87" t="s">
        <v>1114</v>
      </c>
      <c r="H87" t="s">
        <v>1272</v>
      </c>
      <c r="I87" t="s">
        <v>751</v>
      </c>
      <c r="J87" t="s">
        <v>752</v>
      </c>
    </row>
    <row r="88" spans="1:12" x14ac:dyDescent="0.3">
      <c r="A88">
        <v>40.799999999999997</v>
      </c>
      <c r="B88" t="s">
        <v>1114</v>
      </c>
      <c r="C88">
        <v>0.1</v>
      </c>
      <c r="I88" t="s">
        <v>751</v>
      </c>
      <c r="J88" t="s">
        <v>752</v>
      </c>
    </row>
    <row r="89" spans="1:12" x14ac:dyDescent="0.3">
      <c r="A89">
        <v>40.299999999999997</v>
      </c>
      <c r="B89" t="s">
        <v>1114</v>
      </c>
      <c r="H89" t="s">
        <v>1821</v>
      </c>
      <c r="I89" t="s">
        <v>751</v>
      </c>
      <c r="J89" t="s">
        <v>752</v>
      </c>
    </row>
    <row r="90" spans="1:12" x14ac:dyDescent="0.3">
      <c r="A90">
        <v>48.9</v>
      </c>
      <c r="B90" t="s">
        <v>2440</v>
      </c>
      <c r="C90">
        <v>0.2</v>
      </c>
      <c r="I90" t="s">
        <v>1117</v>
      </c>
      <c r="J90" t="s">
        <v>752</v>
      </c>
    </row>
    <row r="91" spans="1:12" x14ac:dyDescent="0.3">
      <c r="A91">
        <v>48.7</v>
      </c>
      <c r="B91" t="s">
        <v>2440</v>
      </c>
      <c r="C91">
        <v>0.15</v>
      </c>
      <c r="I91" t="s">
        <v>1117</v>
      </c>
      <c r="J91" t="s">
        <v>752</v>
      </c>
    </row>
    <row r="92" spans="1:12" x14ac:dyDescent="0.3">
      <c r="A92">
        <v>48.3</v>
      </c>
      <c r="B92" t="s">
        <v>2440</v>
      </c>
      <c r="C92">
        <v>0.1</v>
      </c>
      <c r="I92" t="s">
        <v>1117</v>
      </c>
      <c r="J92" t="s">
        <v>752</v>
      </c>
    </row>
    <row r="93" spans="1:12" x14ac:dyDescent="0.3">
      <c r="A93">
        <v>47.2</v>
      </c>
      <c r="B93" t="s">
        <v>2440</v>
      </c>
      <c r="C93">
        <v>0.1</v>
      </c>
      <c r="I93" t="s">
        <v>1117</v>
      </c>
      <c r="J93" t="s">
        <v>752</v>
      </c>
    </row>
    <row r="94" spans="1:12" x14ac:dyDescent="0.3">
      <c r="A94">
        <v>42.7</v>
      </c>
      <c r="B94" t="s">
        <v>2440</v>
      </c>
      <c r="C94">
        <v>0.1</v>
      </c>
      <c r="I94" t="s">
        <v>1117</v>
      </c>
      <c r="J94" t="s">
        <v>752</v>
      </c>
    </row>
    <row r="95" spans="1:12" x14ac:dyDescent="0.3">
      <c r="A95">
        <v>28.7</v>
      </c>
      <c r="B95" t="s">
        <v>2086</v>
      </c>
      <c r="I95" t="s">
        <v>751</v>
      </c>
      <c r="J95" t="s">
        <v>752</v>
      </c>
    </row>
    <row r="96" spans="1:12" x14ac:dyDescent="0.3">
      <c r="A96">
        <v>26.1</v>
      </c>
      <c r="B96" t="s">
        <v>2086</v>
      </c>
      <c r="C96">
        <v>0.15</v>
      </c>
      <c r="I96" t="s">
        <v>751</v>
      </c>
      <c r="J96" t="s">
        <v>752</v>
      </c>
    </row>
    <row r="97" spans="1:10" x14ac:dyDescent="0.3">
      <c r="A97">
        <v>25.8</v>
      </c>
      <c r="B97" t="s">
        <v>2086</v>
      </c>
      <c r="C97">
        <v>0.05</v>
      </c>
      <c r="I97" t="s">
        <v>751</v>
      </c>
      <c r="J97" t="s">
        <v>752</v>
      </c>
    </row>
    <row r="98" spans="1:10" x14ac:dyDescent="0.3">
      <c r="A98">
        <v>25.1</v>
      </c>
      <c r="B98" t="s">
        <v>2086</v>
      </c>
      <c r="C98">
        <v>0.05</v>
      </c>
      <c r="I98" t="s">
        <v>751</v>
      </c>
      <c r="J98" t="s">
        <v>752</v>
      </c>
    </row>
    <row r="99" spans="1:10" x14ac:dyDescent="0.3">
      <c r="A99">
        <v>18.3</v>
      </c>
      <c r="B99" t="s">
        <v>2086</v>
      </c>
      <c r="C99">
        <v>0.05</v>
      </c>
      <c r="I99" t="s">
        <v>751</v>
      </c>
      <c r="J99" t="s">
        <v>752</v>
      </c>
    </row>
    <row r="100" spans="1:10" x14ac:dyDescent="0.3">
      <c r="A100">
        <v>17.2</v>
      </c>
      <c r="B100" t="s">
        <v>2086</v>
      </c>
      <c r="C100">
        <v>0.05</v>
      </c>
      <c r="I100" t="s">
        <v>751</v>
      </c>
      <c r="J100" t="s">
        <v>752</v>
      </c>
    </row>
    <row r="101" spans="1:10" x14ac:dyDescent="0.3">
      <c r="A101">
        <v>21.3</v>
      </c>
      <c r="B101" t="s">
        <v>1853</v>
      </c>
      <c r="C101">
        <v>3.5</v>
      </c>
      <c r="D101">
        <v>55</v>
      </c>
      <c r="G101" t="s">
        <v>1700</v>
      </c>
      <c r="I101" t="s">
        <v>1099</v>
      </c>
      <c r="J101" t="s">
        <v>752</v>
      </c>
    </row>
    <row r="102" spans="1:10" x14ac:dyDescent="0.3">
      <c r="A102">
        <v>9.9</v>
      </c>
      <c r="B102" t="s">
        <v>2116</v>
      </c>
      <c r="C102">
        <v>2</v>
      </c>
      <c r="D102" t="s">
        <v>1945</v>
      </c>
      <c r="I102" t="s">
        <v>941</v>
      </c>
      <c r="J102" t="s">
        <v>752</v>
      </c>
    </row>
    <row r="103" spans="1:10" x14ac:dyDescent="0.3">
      <c r="A103">
        <v>7.5</v>
      </c>
      <c r="B103" t="s">
        <v>2447</v>
      </c>
      <c r="C103">
        <v>0.25</v>
      </c>
      <c r="I103" t="s">
        <v>941</v>
      </c>
      <c r="J103" t="s">
        <v>752</v>
      </c>
    </row>
    <row r="104" spans="1:10" x14ac:dyDescent="0.3">
      <c r="A104">
        <v>6.1</v>
      </c>
      <c r="B104" t="s">
        <v>2286</v>
      </c>
      <c r="C104">
        <v>3</v>
      </c>
      <c r="D104">
        <v>26</v>
      </c>
      <c r="I104" t="s">
        <v>941</v>
      </c>
      <c r="J104" t="s">
        <v>752</v>
      </c>
    </row>
    <row r="105" spans="1:10" x14ac:dyDescent="0.3">
      <c r="A105">
        <v>47.2</v>
      </c>
      <c r="B105" t="s">
        <v>1177</v>
      </c>
      <c r="C105">
        <v>2.9</v>
      </c>
      <c r="D105">
        <v>59</v>
      </c>
      <c r="I105" t="s">
        <v>940</v>
      </c>
      <c r="J105" t="s">
        <v>752</v>
      </c>
    </row>
    <row r="106" spans="1:10" x14ac:dyDescent="0.3">
      <c r="A106">
        <v>46.5</v>
      </c>
      <c r="B106" t="s">
        <v>157</v>
      </c>
      <c r="C106">
        <v>2.5</v>
      </c>
      <c r="D106" t="s">
        <v>158</v>
      </c>
      <c r="I106" t="s">
        <v>940</v>
      </c>
      <c r="J106" t="s">
        <v>752</v>
      </c>
    </row>
    <row r="107" spans="1:10" x14ac:dyDescent="0.3">
      <c r="A107">
        <v>14.8</v>
      </c>
      <c r="B107" t="s">
        <v>1036</v>
      </c>
      <c r="C107">
        <v>0.1</v>
      </c>
      <c r="I107" t="s">
        <v>940</v>
      </c>
      <c r="J107" t="s">
        <v>752</v>
      </c>
    </row>
    <row r="108" spans="1:10" x14ac:dyDescent="0.3">
      <c r="A108">
        <v>12.3</v>
      </c>
      <c r="B108" t="s">
        <v>1036</v>
      </c>
      <c r="C108">
        <v>6.8</v>
      </c>
      <c r="D108">
        <v>43</v>
      </c>
      <c r="I108" t="s">
        <v>940</v>
      </c>
      <c r="J108" t="s">
        <v>752</v>
      </c>
    </row>
    <row r="109" spans="1:10" x14ac:dyDescent="0.3">
      <c r="A109">
        <v>11</v>
      </c>
      <c r="B109" t="s">
        <v>2100</v>
      </c>
      <c r="C109">
        <v>4.3</v>
      </c>
      <c r="D109">
        <v>33</v>
      </c>
      <c r="I109" t="s">
        <v>940</v>
      </c>
      <c r="J109" t="s">
        <v>752</v>
      </c>
    </row>
    <row r="110" spans="1:10" x14ac:dyDescent="0.3">
      <c r="A110">
        <v>10.8</v>
      </c>
      <c r="B110" t="s">
        <v>2107</v>
      </c>
      <c r="C110">
        <v>0.3</v>
      </c>
      <c r="I110" t="s">
        <v>940</v>
      </c>
      <c r="J110" t="s">
        <v>752</v>
      </c>
    </row>
    <row r="111" spans="1:10" x14ac:dyDescent="0.3">
      <c r="A111">
        <v>10.4</v>
      </c>
      <c r="B111" t="s">
        <v>2107</v>
      </c>
      <c r="C111">
        <v>6</v>
      </c>
      <c r="D111">
        <v>41</v>
      </c>
      <c r="I111" t="s">
        <v>940</v>
      </c>
      <c r="J111" t="s">
        <v>752</v>
      </c>
    </row>
    <row r="112" spans="1:10" x14ac:dyDescent="0.3">
      <c r="A112">
        <v>9.8000000000000007</v>
      </c>
      <c r="B112" t="s">
        <v>1036</v>
      </c>
      <c r="C112">
        <v>6.8</v>
      </c>
      <c r="D112">
        <v>75</v>
      </c>
      <c r="I112" t="s">
        <v>940</v>
      </c>
      <c r="J112" t="s">
        <v>752</v>
      </c>
    </row>
    <row r="113" spans="1:10" x14ac:dyDescent="0.3">
      <c r="A113">
        <v>44.2</v>
      </c>
      <c r="B113" t="s">
        <v>159</v>
      </c>
      <c r="C113">
        <v>2.4</v>
      </c>
      <c r="D113" t="s">
        <v>247</v>
      </c>
      <c r="I113" t="s">
        <v>1912</v>
      </c>
      <c r="J113" t="s">
        <v>752</v>
      </c>
    </row>
    <row r="114" spans="1:10" x14ac:dyDescent="0.3">
      <c r="A114">
        <v>28.2</v>
      </c>
      <c r="B114" t="s">
        <v>1620</v>
      </c>
      <c r="C114">
        <v>7.8</v>
      </c>
      <c r="D114">
        <v>101</v>
      </c>
      <c r="I114" t="s">
        <v>1912</v>
      </c>
      <c r="J114" t="s">
        <v>752</v>
      </c>
    </row>
    <row r="115" spans="1:10" x14ac:dyDescent="0.3">
      <c r="A115">
        <v>28</v>
      </c>
      <c r="B115" t="s">
        <v>1621</v>
      </c>
      <c r="C115">
        <v>3.7</v>
      </c>
      <c r="D115">
        <v>33</v>
      </c>
      <c r="I115" t="s">
        <v>1912</v>
      </c>
      <c r="J115" t="s">
        <v>752</v>
      </c>
    </row>
    <row r="116" spans="1:10" x14ac:dyDescent="0.3">
      <c r="A116">
        <v>26.9</v>
      </c>
      <c r="B116" t="s">
        <v>1442</v>
      </c>
      <c r="I116" t="s">
        <v>1912</v>
      </c>
      <c r="J116" t="s">
        <v>752</v>
      </c>
    </row>
    <row r="117" spans="1:10" x14ac:dyDescent="0.3">
      <c r="A117">
        <v>22</v>
      </c>
      <c r="B117" t="s">
        <v>1442</v>
      </c>
      <c r="C117">
        <v>8.1</v>
      </c>
      <c r="D117" t="s">
        <v>2025</v>
      </c>
      <c r="I117" t="s">
        <v>1912</v>
      </c>
      <c r="J117" t="s">
        <v>752</v>
      </c>
    </row>
    <row r="118" spans="1:10" x14ac:dyDescent="0.3">
      <c r="A118">
        <v>16.100000000000001</v>
      </c>
      <c r="B118" t="s">
        <v>1034</v>
      </c>
      <c r="C118">
        <v>5.9</v>
      </c>
      <c r="D118">
        <v>79</v>
      </c>
      <c r="I118" t="s">
        <v>1912</v>
      </c>
      <c r="J118" t="s">
        <v>752</v>
      </c>
    </row>
    <row r="119" spans="1:10" x14ac:dyDescent="0.3">
      <c r="A119">
        <v>39.799999999999997</v>
      </c>
      <c r="B119" t="s">
        <v>1822</v>
      </c>
      <c r="C119">
        <v>10</v>
      </c>
      <c r="D119">
        <v>218</v>
      </c>
      <c r="I119" t="s">
        <v>1912</v>
      </c>
      <c r="J119" t="s">
        <v>752</v>
      </c>
    </row>
    <row r="120" spans="1:10" x14ac:dyDescent="0.3">
      <c r="A120">
        <v>29.9</v>
      </c>
      <c r="B120" t="s">
        <v>1822</v>
      </c>
      <c r="C120">
        <v>12</v>
      </c>
      <c r="D120">
        <v>242</v>
      </c>
      <c r="I120" t="s">
        <v>1912</v>
      </c>
      <c r="J120" t="s">
        <v>752</v>
      </c>
    </row>
    <row r="121" spans="1:10" x14ac:dyDescent="0.3">
      <c r="A121">
        <v>24.6</v>
      </c>
      <c r="B121" t="s">
        <v>1495</v>
      </c>
      <c r="C121">
        <v>1.5</v>
      </c>
      <c r="D121" t="s">
        <v>957</v>
      </c>
      <c r="I121" t="s">
        <v>941</v>
      </c>
      <c r="J121" t="s">
        <v>752</v>
      </c>
    </row>
    <row r="122" spans="1:10" x14ac:dyDescent="0.3">
      <c r="A122">
        <v>24</v>
      </c>
      <c r="B122" t="s">
        <v>958</v>
      </c>
      <c r="C122">
        <v>1.5</v>
      </c>
      <c r="G122" t="s">
        <v>959</v>
      </c>
      <c r="I122" t="s">
        <v>941</v>
      </c>
      <c r="J122" t="s">
        <v>752</v>
      </c>
    </row>
    <row r="123" spans="1:10" x14ac:dyDescent="0.3">
      <c r="A123">
        <v>13.2</v>
      </c>
      <c r="B123" t="s">
        <v>1400</v>
      </c>
      <c r="C123">
        <v>1.6</v>
      </c>
      <c r="D123" t="s">
        <v>1575</v>
      </c>
      <c r="I123" t="s">
        <v>941</v>
      </c>
      <c r="J123" t="s">
        <v>752</v>
      </c>
    </row>
    <row r="124" spans="1:10" x14ac:dyDescent="0.3">
      <c r="A124">
        <v>42.7</v>
      </c>
      <c r="B124" t="s">
        <v>419</v>
      </c>
      <c r="H124" t="s">
        <v>1817</v>
      </c>
      <c r="I124" t="s">
        <v>590</v>
      </c>
      <c r="J124" t="s">
        <v>592</v>
      </c>
    </row>
    <row r="125" spans="1:10" x14ac:dyDescent="0.3">
      <c r="A125">
        <v>41.5</v>
      </c>
      <c r="B125" t="s">
        <v>419</v>
      </c>
      <c r="I125" t="s">
        <v>590</v>
      </c>
      <c r="J125" t="s">
        <v>592</v>
      </c>
    </row>
    <row r="126" spans="1:10" x14ac:dyDescent="0.3">
      <c r="A126">
        <v>49</v>
      </c>
      <c r="B126" t="s">
        <v>2200</v>
      </c>
      <c r="I126" t="s">
        <v>1100</v>
      </c>
      <c r="J126" t="s">
        <v>592</v>
      </c>
    </row>
    <row r="127" spans="1:10" x14ac:dyDescent="0.3">
      <c r="A127">
        <v>17.5</v>
      </c>
      <c r="B127" t="s">
        <v>1739</v>
      </c>
      <c r="G127" t="s">
        <v>684</v>
      </c>
      <c r="I127" t="s">
        <v>1100</v>
      </c>
      <c r="J127" t="s">
        <v>592</v>
      </c>
    </row>
    <row r="128" spans="1:10" x14ac:dyDescent="0.3">
      <c r="A128">
        <v>15.7</v>
      </c>
      <c r="B128" t="s">
        <v>1035</v>
      </c>
      <c r="C128">
        <v>0.2</v>
      </c>
      <c r="I128" t="s">
        <v>1100</v>
      </c>
      <c r="J128" t="s">
        <v>592</v>
      </c>
    </row>
    <row r="129" spans="1:10" x14ac:dyDescent="0.3">
      <c r="A129">
        <v>15.7</v>
      </c>
      <c r="B129" t="s">
        <v>1739</v>
      </c>
      <c r="C129">
        <v>0.2</v>
      </c>
      <c r="I129" t="s">
        <v>1100</v>
      </c>
      <c r="J129" t="s">
        <v>592</v>
      </c>
    </row>
    <row r="130" spans="1:10" x14ac:dyDescent="0.3">
      <c r="A130">
        <v>14.2</v>
      </c>
      <c r="B130" t="s">
        <v>1739</v>
      </c>
      <c r="C130">
        <v>0.2</v>
      </c>
      <c r="I130" t="s">
        <v>1100</v>
      </c>
      <c r="J130" t="s">
        <v>592</v>
      </c>
    </row>
    <row r="131" spans="1:10" x14ac:dyDescent="0.3">
      <c r="A131">
        <v>14.2</v>
      </c>
      <c r="B131" t="s">
        <v>1739</v>
      </c>
      <c r="C131">
        <v>0.2</v>
      </c>
      <c r="I131" t="s">
        <v>1100</v>
      </c>
      <c r="J131" t="s">
        <v>592</v>
      </c>
    </row>
    <row r="132" spans="1:10" x14ac:dyDescent="0.3">
      <c r="A132">
        <v>3.8</v>
      </c>
      <c r="B132" t="s">
        <v>1035</v>
      </c>
      <c r="G132" t="s">
        <v>2656</v>
      </c>
      <c r="I132" t="s">
        <v>1100</v>
      </c>
      <c r="J132" t="s">
        <v>592</v>
      </c>
    </row>
    <row r="133" spans="1:10" x14ac:dyDescent="0.3">
      <c r="A133">
        <v>3.4</v>
      </c>
      <c r="B133" t="s">
        <v>1739</v>
      </c>
      <c r="C133">
        <v>0.3</v>
      </c>
      <c r="I133" t="s">
        <v>1100</v>
      </c>
      <c r="J133" t="s">
        <v>592</v>
      </c>
    </row>
    <row r="134" spans="1:10" x14ac:dyDescent="0.3">
      <c r="A134">
        <v>0.8</v>
      </c>
      <c r="B134" t="s">
        <v>1780</v>
      </c>
      <c r="C134">
        <v>0.1</v>
      </c>
      <c r="I134" t="s">
        <v>1100</v>
      </c>
      <c r="J134" t="s">
        <v>592</v>
      </c>
    </row>
    <row r="135" spans="1:10" x14ac:dyDescent="0.3">
      <c r="A135">
        <v>13.4</v>
      </c>
      <c r="B135" t="s">
        <v>1745</v>
      </c>
      <c r="I135" t="s">
        <v>1288</v>
      </c>
      <c r="J135" t="s">
        <v>1288</v>
      </c>
    </row>
    <row r="136" spans="1:10" x14ac:dyDescent="0.3">
      <c r="A136">
        <v>14.2</v>
      </c>
      <c r="B136" t="s">
        <v>1037</v>
      </c>
      <c r="I136" t="s">
        <v>2087</v>
      </c>
      <c r="J136" t="s">
        <v>1288</v>
      </c>
    </row>
    <row r="137" spans="1:10" x14ac:dyDescent="0.3">
      <c r="A137">
        <v>32.9</v>
      </c>
      <c r="B137" t="s">
        <v>1443</v>
      </c>
      <c r="I137" t="s">
        <v>2088</v>
      </c>
      <c r="J137" t="s">
        <v>1288</v>
      </c>
    </row>
    <row r="138" spans="1:10" x14ac:dyDescent="0.3">
      <c r="E138">
        <f>SUM(E3:E137)</f>
        <v>82</v>
      </c>
    </row>
    <row r="139" spans="1:10" x14ac:dyDescent="0.3">
      <c r="D139" t="s">
        <v>731</v>
      </c>
      <c r="E139">
        <f>E138-(SUM(E97:E98))</f>
        <v>82</v>
      </c>
    </row>
    <row r="140" spans="1:10" x14ac:dyDescent="0.3">
      <c r="H140" t="s">
        <v>1392</v>
      </c>
      <c r="I140">
        <f>136-97</f>
        <v>39</v>
      </c>
    </row>
    <row r="141" spans="1:10" x14ac:dyDescent="0.3">
      <c r="H141" t="s">
        <v>2081</v>
      </c>
      <c r="I141">
        <f>39/135</f>
        <v>0.28888888888888886</v>
      </c>
    </row>
  </sheetData>
  <sortState ref="A3:J137">
    <sortCondition ref="J4:J137"/>
    <sortCondition ref="E4:E137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1"/>
  <sheetViews>
    <sheetView topLeftCell="A13" workbookViewId="0">
      <pane ySplit="780" activePane="bottomLeft"/>
      <selection activeCell="G1" sqref="G1:G1048576"/>
      <selection pane="bottomLeft" activeCell="D155" sqref="D155"/>
    </sheetView>
  </sheetViews>
  <sheetFormatPr defaultColWidth="10.921875" defaultRowHeight="13.5" x14ac:dyDescent="0.3"/>
  <sheetData>
    <row r="1" spans="1:12" x14ac:dyDescent="0.3">
      <c r="A1" t="s">
        <v>841</v>
      </c>
      <c r="B1" t="s">
        <v>840</v>
      </c>
      <c r="C1" t="s">
        <v>598</v>
      </c>
      <c r="D1" t="s">
        <v>599</v>
      </c>
      <c r="E1" t="s">
        <v>773</v>
      </c>
      <c r="F1" t="s">
        <v>774</v>
      </c>
      <c r="G1" s="9" t="s">
        <v>546</v>
      </c>
      <c r="H1" s="9" t="s">
        <v>191</v>
      </c>
      <c r="I1" t="s">
        <v>872</v>
      </c>
      <c r="J1" t="s">
        <v>1425</v>
      </c>
      <c r="K1" t="s">
        <v>1426</v>
      </c>
      <c r="L1" t="s">
        <v>1235</v>
      </c>
    </row>
    <row r="2" spans="1:12" x14ac:dyDescent="0.3">
      <c r="A2" t="s">
        <v>842</v>
      </c>
      <c r="B2" t="s">
        <v>845</v>
      </c>
      <c r="C2">
        <v>49.1</v>
      </c>
      <c r="D2" t="s">
        <v>1782</v>
      </c>
      <c r="E2" s="9" t="s">
        <v>545</v>
      </c>
      <c r="F2" s="9" t="s">
        <v>545</v>
      </c>
      <c r="G2">
        <v>1</v>
      </c>
      <c r="H2" s="9" t="s">
        <v>545</v>
      </c>
      <c r="I2" s="9" t="s">
        <v>545</v>
      </c>
      <c r="K2" t="s">
        <v>1074</v>
      </c>
      <c r="L2" t="s">
        <v>1214</v>
      </c>
    </row>
    <row r="3" spans="1:12" x14ac:dyDescent="0.3">
      <c r="A3" t="s">
        <v>842</v>
      </c>
      <c r="B3" t="s">
        <v>845</v>
      </c>
      <c r="C3">
        <v>47</v>
      </c>
      <c r="D3" t="s">
        <v>1758</v>
      </c>
      <c r="E3" s="9" t="s">
        <v>545</v>
      </c>
      <c r="F3" s="9" t="s">
        <v>545</v>
      </c>
      <c r="G3">
        <v>1</v>
      </c>
      <c r="H3" s="9" t="s">
        <v>545</v>
      </c>
      <c r="I3" s="9" t="s">
        <v>545</v>
      </c>
      <c r="K3" t="s">
        <v>1074</v>
      </c>
      <c r="L3" t="s">
        <v>1214</v>
      </c>
    </row>
    <row r="4" spans="1:12" x14ac:dyDescent="0.3">
      <c r="A4" t="s">
        <v>842</v>
      </c>
      <c r="B4" t="s">
        <v>845</v>
      </c>
      <c r="C4">
        <v>46</v>
      </c>
      <c r="D4" t="s">
        <v>413</v>
      </c>
      <c r="E4" s="9" t="s">
        <v>545</v>
      </c>
      <c r="F4" s="9" t="s">
        <v>545</v>
      </c>
      <c r="G4" s="9">
        <v>1</v>
      </c>
      <c r="H4" s="9" t="s">
        <v>545</v>
      </c>
      <c r="I4" s="9" t="s">
        <v>545</v>
      </c>
      <c r="K4" t="s">
        <v>1074</v>
      </c>
      <c r="L4" t="s">
        <v>1214</v>
      </c>
    </row>
    <row r="5" spans="1:12" x14ac:dyDescent="0.3">
      <c r="A5" t="s">
        <v>842</v>
      </c>
      <c r="B5" t="s">
        <v>845</v>
      </c>
      <c r="C5">
        <v>42.9</v>
      </c>
      <c r="D5" t="s">
        <v>1758</v>
      </c>
      <c r="E5" s="9" t="s">
        <v>545</v>
      </c>
      <c r="F5" s="9" t="s">
        <v>545</v>
      </c>
      <c r="G5" s="9">
        <v>1</v>
      </c>
      <c r="H5" s="9" t="s">
        <v>545</v>
      </c>
      <c r="I5" s="9" t="s">
        <v>545</v>
      </c>
      <c r="K5" t="s">
        <v>1074</v>
      </c>
      <c r="L5" t="s">
        <v>1214</v>
      </c>
    </row>
    <row r="6" spans="1:12" x14ac:dyDescent="0.3">
      <c r="A6" t="s">
        <v>842</v>
      </c>
      <c r="B6" t="s">
        <v>845</v>
      </c>
      <c r="C6">
        <v>41.2</v>
      </c>
      <c r="D6" t="s">
        <v>1758</v>
      </c>
      <c r="E6" s="9" t="s">
        <v>545</v>
      </c>
      <c r="F6" s="9" t="s">
        <v>545</v>
      </c>
      <c r="G6" s="9">
        <v>1</v>
      </c>
      <c r="H6" s="9" t="s">
        <v>545</v>
      </c>
      <c r="I6" s="9" t="s">
        <v>545</v>
      </c>
      <c r="K6" t="s">
        <v>1074</v>
      </c>
      <c r="L6" t="s">
        <v>905</v>
      </c>
    </row>
    <row r="7" spans="1:12" x14ac:dyDescent="0.3">
      <c r="A7" t="s">
        <v>842</v>
      </c>
      <c r="B7" t="s">
        <v>845</v>
      </c>
      <c r="C7">
        <v>40.4</v>
      </c>
      <c r="D7" t="s">
        <v>1758</v>
      </c>
      <c r="E7" s="9" t="s">
        <v>545</v>
      </c>
      <c r="F7" s="9" t="s">
        <v>545</v>
      </c>
      <c r="G7" s="9">
        <v>1</v>
      </c>
      <c r="H7" s="9" t="s">
        <v>545</v>
      </c>
      <c r="I7" s="9" t="s">
        <v>545</v>
      </c>
      <c r="K7" t="s">
        <v>1074</v>
      </c>
      <c r="L7" t="s">
        <v>905</v>
      </c>
    </row>
    <row r="8" spans="1:12" x14ac:dyDescent="0.3">
      <c r="A8" t="s">
        <v>842</v>
      </c>
      <c r="B8" t="s">
        <v>845</v>
      </c>
      <c r="C8">
        <v>31.1</v>
      </c>
      <c r="D8" t="s">
        <v>1758</v>
      </c>
      <c r="E8" s="9" t="s">
        <v>545</v>
      </c>
      <c r="F8" s="9" t="s">
        <v>545</v>
      </c>
      <c r="G8" s="9">
        <v>1</v>
      </c>
      <c r="H8" s="9" t="s">
        <v>545</v>
      </c>
      <c r="I8" s="9" t="s">
        <v>545</v>
      </c>
      <c r="K8" t="s">
        <v>1074</v>
      </c>
      <c r="L8" t="s">
        <v>905</v>
      </c>
    </row>
    <row r="9" spans="1:12" x14ac:dyDescent="0.3">
      <c r="A9" t="s">
        <v>842</v>
      </c>
      <c r="B9" t="s">
        <v>845</v>
      </c>
      <c r="C9">
        <v>28</v>
      </c>
      <c r="D9" t="s">
        <v>16</v>
      </c>
      <c r="E9" s="9" t="s">
        <v>545</v>
      </c>
      <c r="F9" s="9" t="s">
        <v>545</v>
      </c>
      <c r="G9">
        <v>1</v>
      </c>
      <c r="H9" s="9" t="s">
        <v>545</v>
      </c>
      <c r="I9" s="9" t="s">
        <v>545</v>
      </c>
      <c r="K9" t="s">
        <v>1074</v>
      </c>
      <c r="L9" t="s">
        <v>1236</v>
      </c>
    </row>
    <row r="10" spans="1:12" x14ac:dyDescent="0.3">
      <c r="A10" t="s">
        <v>842</v>
      </c>
      <c r="B10" t="s">
        <v>845</v>
      </c>
      <c r="C10">
        <v>20.7</v>
      </c>
      <c r="D10" t="s">
        <v>1758</v>
      </c>
      <c r="E10" s="9" t="s">
        <v>545</v>
      </c>
      <c r="F10" s="9" t="s">
        <v>545</v>
      </c>
      <c r="G10">
        <v>1</v>
      </c>
      <c r="H10" s="9" t="s">
        <v>545</v>
      </c>
      <c r="I10" s="9" t="s">
        <v>545</v>
      </c>
      <c r="K10" t="s">
        <v>1074</v>
      </c>
      <c r="L10" t="s">
        <v>1236</v>
      </c>
    </row>
    <row r="11" spans="1:12" x14ac:dyDescent="0.3">
      <c r="A11" t="s">
        <v>842</v>
      </c>
      <c r="B11" t="s">
        <v>845</v>
      </c>
      <c r="C11">
        <v>0.8</v>
      </c>
      <c r="D11" t="s">
        <v>1758</v>
      </c>
      <c r="E11" s="9" t="s">
        <v>545</v>
      </c>
      <c r="F11" s="9" t="s">
        <v>545</v>
      </c>
      <c r="G11">
        <v>1</v>
      </c>
      <c r="H11" s="9" t="s">
        <v>545</v>
      </c>
      <c r="I11" s="9" t="s">
        <v>545</v>
      </c>
      <c r="K11" t="s">
        <v>1074</v>
      </c>
      <c r="L11" t="s">
        <v>1236</v>
      </c>
    </row>
    <row r="12" spans="1:12" x14ac:dyDescent="0.3">
      <c r="A12" t="s">
        <v>842</v>
      </c>
      <c r="B12" t="s">
        <v>845</v>
      </c>
      <c r="C12">
        <v>25.8</v>
      </c>
      <c r="D12" t="s">
        <v>1758</v>
      </c>
      <c r="E12" s="9" t="s">
        <v>545</v>
      </c>
      <c r="F12" s="9" t="s">
        <v>545</v>
      </c>
      <c r="G12">
        <v>2</v>
      </c>
      <c r="H12" s="9" t="s">
        <v>545</v>
      </c>
      <c r="I12" s="9" t="s">
        <v>545</v>
      </c>
      <c r="K12" t="s">
        <v>1074</v>
      </c>
      <c r="L12" t="s">
        <v>1236</v>
      </c>
    </row>
    <row r="13" spans="1:12" x14ac:dyDescent="0.3">
      <c r="A13" t="s">
        <v>842</v>
      </c>
      <c r="B13" t="s">
        <v>845</v>
      </c>
      <c r="C13">
        <v>18</v>
      </c>
      <c r="D13" t="s">
        <v>1758</v>
      </c>
      <c r="E13" s="9" t="s">
        <v>545</v>
      </c>
      <c r="F13" s="9" t="s">
        <v>545</v>
      </c>
      <c r="G13">
        <v>2</v>
      </c>
      <c r="H13" s="9" t="s">
        <v>545</v>
      </c>
      <c r="I13" s="9" t="s">
        <v>545</v>
      </c>
      <c r="K13" t="s">
        <v>1074</v>
      </c>
      <c r="L13" t="s">
        <v>1236</v>
      </c>
    </row>
    <row r="14" spans="1:12" x14ac:dyDescent="0.3">
      <c r="A14" t="s">
        <v>842</v>
      </c>
      <c r="B14" t="s">
        <v>845</v>
      </c>
      <c r="C14">
        <v>49.7</v>
      </c>
      <c r="D14" t="s">
        <v>1758</v>
      </c>
      <c r="E14" s="9">
        <v>0.25</v>
      </c>
      <c r="F14" s="9" t="s">
        <v>545</v>
      </c>
      <c r="G14" t="s">
        <v>545</v>
      </c>
      <c r="H14" s="9" t="s">
        <v>545</v>
      </c>
      <c r="I14" s="9" t="s">
        <v>2287</v>
      </c>
      <c r="K14" t="s">
        <v>1074</v>
      </c>
      <c r="L14" t="s">
        <v>1236</v>
      </c>
    </row>
    <row r="15" spans="1:12" x14ac:dyDescent="0.3">
      <c r="A15" t="s">
        <v>842</v>
      </c>
      <c r="B15" t="s">
        <v>845</v>
      </c>
      <c r="C15">
        <v>49.5</v>
      </c>
      <c r="D15" t="s">
        <v>1758</v>
      </c>
      <c r="E15" s="9">
        <v>0.2</v>
      </c>
      <c r="F15" s="9" t="s">
        <v>545</v>
      </c>
      <c r="G15" t="s">
        <v>545</v>
      </c>
      <c r="H15" s="9" t="s">
        <v>545</v>
      </c>
      <c r="I15" s="9" t="s">
        <v>545</v>
      </c>
      <c r="K15" t="s">
        <v>1074</v>
      </c>
      <c r="L15" t="s">
        <v>1236</v>
      </c>
    </row>
    <row r="16" spans="1:12" x14ac:dyDescent="0.3">
      <c r="A16" t="s">
        <v>842</v>
      </c>
      <c r="B16" t="s">
        <v>845</v>
      </c>
      <c r="C16">
        <v>49.1</v>
      </c>
      <c r="D16" t="s">
        <v>1758</v>
      </c>
      <c r="E16" s="9">
        <v>0.2</v>
      </c>
      <c r="F16" s="9" t="s">
        <v>545</v>
      </c>
      <c r="G16" t="s">
        <v>545</v>
      </c>
      <c r="H16" s="9" t="s">
        <v>545</v>
      </c>
      <c r="I16" s="9" t="s">
        <v>545</v>
      </c>
      <c r="K16" t="s">
        <v>1074</v>
      </c>
      <c r="L16" t="s">
        <v>1236</v>
      </c>
    </row>
    <row r="17" spans="1:12" x14ac:dyDescent="0.3">
      <c r="A17" t="s">
        <v>842</v>
      </c>
      <c r="B17" t="s">
        <v>845</v>
      </c>
      <c r="C17">
        <v>49.1</v>
      </c>
      <c r="D17" t="s">
        <v>1758</v>
      </c>
      <c r="E17" s="9">
        <v>0.15</v>
      </c>
      <c r="F17" s="9" t="s">
        <v>545</v>
      </c>
      <c r="G17" t="s">
        <v>545</v>
      </c>
      <c r="H17" s="9" t="s">
        <v>545</v>
      </c>
      <c r="I17" s="9" t="s">
        <v>545</v>
      </c>
      <c r="K17" t="s">
        <v>1074</v>
      </c>
      <c r="L17" t="s">
        <v>1236</v>
      </c>
    </row>
    <row r="18" spans="1:12" x14ac:dyDescent="0.3">
      <c r="A18" t="s">
        <v>842</v>
      </c>
      <c r="B18" t="s">
        <v>845</v>
      </c>
      <c r="C18">
        <v>47.9</v>
      </c>
      <c r="D18" t="s">
        <v>1758</v>
      </c>
      <c r="E18" s="9">
        <f>1.65+2.62</f>
        <v>4.2699999999999996</v>
      </c>
      <c r="F18" s="9">
        <v>8.1</v>
      </c>
      <c r="G18" t="s">
        <v>545</v>
      </c>
      <c r="H18" s="9" t="s">
        <v>545</v>
      </c>
      <c r="I18" s="9" t="s">
        <v>545</v>
      </c>
      <c r="K18" t="s">
        <v>1074</v>
      </c>
      <c r="L18" t="s">
        <v>1236</v>
      </c>
    </row>
    <row r="19" spans="1:12" x14ac:dyDescent="0.3">
      <c r="A19" t="s">
        <v>842</v>
      </c>
      <c r="B19" t="s">
        <v>845</v>
      </c>
      <c r="C19">
        <v>47.1</v>
      </c>
      <c r="D19" t="s">
        <v>1758</v>
      </c>
      <c r="E19" s="9">
        <v>0.15</v>
      </c>
      <c r="F19" s="9" t="s">
        <v>545</v>
      </c>
      <c r="G19" t="s">
        <v>545</v>
      </c>
      <c r="H19" s="9" t="s">
        <v>545</v>
      </c>
      <c r="I19" s="9" t="s">
        <v>545</v>
      </c>
      <c r="K19" t="s">
        <v>1074</v>
      </c>
      <c r="L19" t="s">
        <v>1236</v>
      </c>
    </row>
    <row r="20" spans="1:12" x14ac:dyDescent="0.3">
      <c r="A20" t="s">
        <v>842</v>
      </c>
      <c r="B20" t="s">
        <v>845</v>
      </c>
      <c r="C20">
        <v>37.700000000000003</v>
      </c>
      <c r="D20" t="s">
        <v>1758</v>
      </c>
      <c r="E20" s="9">
        <f>1.65+4</f>
        <v>5.65</v>
      </c>
      <c r="F20" s="9">
        <v>8.8000000000000007</v>
      </c>
      <c r="G20" t="s">
        <v>545</v>
      </c>
      <c r="H20" s="9" t="s">
        <v>545</v>
      </c>
      <c r="I20" s="9" t="s">
        <v>545</v>
      </c>
      <c r="K20" t="s">
        <v>1074</v>
      </c>
      <c r="L20" t="s">
        <v>1236</v>
      </c>
    </row>
    <row r="21" spans="1:12" x14ac:dyDescent="0.3">
      <c r="A21" t="s">
        <v>842</v>
      </c>
      <c r="B21" t="s">
        <v>845</v>
      </c>
      <c r="C21">
        <v>18.8</v>
      </c>
      <c r="D21" t="s">
        <v>1758</v>
      </c>
      <c r="E21" s="9">
        <f>1.65+5.5</f>
        <v>7.15</v>
      </c>
      <c r="F21" s="9">
        <v>6.6</v>
      </c>
      <c r="G21" t="s">
        <v>545</v>
      </c>
      <c r="H21" s="9" t="s">
        <v>545</v>
      </c>
      <c r="I21" s="9" t="s">
        <v>545</v>
      </c>
      <c r="K21" t="s">
        <v>1074</v>
      </c>
      <c r="L21" t="s">
        <v>1670</v>
      </c>
    </row>
    <row r="22" spans="1:12" x14ac:dyDescent="0.3">
      <c r="A22" t="s">
        <v>842</v>
      </c>
      <c r="B22" t="s">
        <v>845</v>
      </c>
      <c r="C22">
        <v>18.5</v>
      </c>
      <c r="D22" t="s">
        <v>1758</v>
      </c>
      <c r="E22" s="9">
        <f>1.65+6.1</f>
        <v>7.75</v>
      </c>
      <c r="F22" s="9">
        <v>7.1</v>
      </c>
      <c r="G22" t="s">
        <v>545</v>
      </c>
      <c r="H22" s="9" t="s">
        <v>545</v>
      </c>
      <c r="I22" s="9" t="s">
        <v>545</v>
      </c>
      <c r="K22" t="s">
        <v>1074</v>
      </c>
      <c r="L22" t="s">
        <v>1670</v>
      </c>
    </row>
    <row r="23" spans="1:12" x14ac:dyDescent="0.3">
      <c r="A23" t="s">
        <v>842</v>
      </c>
      <c r="B23" t="s">
        <v>845</v>
      </c>
      <c r="C23">
        <v>5.8</v>
      </c>
      <c r="D23" t="s">
        <v>1758</v>
      </c>
      <c r="E23">
        <f>1.65+5.6</f>
        <v>7.25</v>
      </c>
      <c r="F23" s="9">
        <v>7.2</v>
      </c>
      <c r="G23" s="9" t="s">
        <v>545</v>
      </c>
      <c r="H23" s="9" t="s">
        <v>545</v>
      </c>
      <c r="I23" t="s">
        <v>545</v>
      </c>
      <c r="K23" t="s">
        <v>1074</v>
      </c>
      <c r="L23" t="s">
        <v>1236</v>
      </c>
    </row>
    <row r="24" spans="1:12" x14ac:dyDescent="0.3">
      <c r="A24" t="s">
        <v>842</v>
      </c>
      <c r="B24" t="s">
        <v>845</v>
      </c>
      <c r="C24">
        <v>0.9</v>
      </c>
      <c r="D24" t="s">
        <v>1758</v>
      </c>
      <c r="E24">
        <f>1.65+3.5</f>
        <v>5.15</v>
      </c>
      <c r="F24" s="9">
        <v>4.0999999999999996</v>
      </c>
      <c r="G24" s="9" t="s">
        <v>545</v>
      </c>
      <c r="H24" s="9" t="s">
        <v>545</v>
      </c>
      <c r="I24" s="9" t="s">
        <v>545</v>
      </c>
      <c r="K24" t="s">
        <v>1074</v>
      </c>
      <c r="L24" t="s">
        <v>1236</v>
      </c>
    </row>
    <row r="25" spans="1:12" x14ac:dyDescent="0.3">
      <c r="A25" t="s">
        <v>1028</v>
      </c>
      <c r="B25" t="s">
        <v>1027</v>
      </c>
      <c r="C25">
        <v>42.7</v>
      </c>
      <c r="D25" t="s">
        <v>1758</v>
      </c>
      <c r="E25" t="s">
        <v>545</v>
      </c>
      <c r="F25" s="9" t="s">
        <v>545</v>
      </c>
      <c r="G25" s="9">
        <v>1</v>
      </c>
      <c r="H25" s="9" t="s">
        <v>545</v>
      </c>
      <c r="I25" s="9" t="s">
        <v>545</v>
      </c>
      <c r="K25" t="s">
        <v>1255</v>
      </c>
      <c r="L25" t="s">
        <v>1236</v>
      </c>
    </row>
    <row r="26" spans="1:12" x14ac:dyDescent="0.3">
      <c r="A26" t="s">
        <v>1028</v>
      </c>
      <c r="B26" t="s">
        <v>1027</v>
      </c>
      <c r="C26">
        <v>40.9</v>
      </c>
      <c r="D26" t="s">
        <v>1758</v>
      </c>
      <c r="E26" t="s">
        <v>545</v>
      </c>
      <c r="F26" s="9" t="s">
        <v>545</v>
      </c>
      <c r="G26" s="9">
        <v>1</v>
      </c>
      <c r="H26" s="9" t="s">
        <v>545</v>
      </c>
      <c r="I26" s="9" t="s">
        <v>545</v>
      </c>
      <c r="K26" t="s">
        <v>1255</v>
      </c>
      <c r="L26" t="s">
        <v>1236</v>
      </c>
    </row>
    <row r="27" spans="1:12" x14ac:dyDescent="0.3">
      <c r="A27" t="s">
        <v>1028</v>
      </c>
      <c r="B27" t="s">
        <v>1027</v>
      </c>
      <c r="C27">
        <v>39.799999999999997</v>
      </c>
      <c r="D27" t="s">
        <v>1758</v>
      </c>
      <c r="E27" t="s">
        <v>545</v>
      </c>
      <c r="F27" t="s">
        <v>545</v>
      </c>
      <c r="G27" s="9">
        <v>1</v>
      </c>
      <c r="H27" s="9" t="s">
        <v>545</v>
      </c>
      <c r="I27" s="9" t="s">
        <v>545</v>
      </c>
      <c r="K27" t="s">
        <v>1255</v>
      </c>
      <c r="L27" t="s">
        <v>1236</v>
      </c>
    </row>
    <row r="28" spans="1:12" x14ac:dyDescent="0.3">
      <c r="A28" t="s">
        <v>1028</v>
      </c>
      <c r="B28" t="s">
        <v>1027</v>
      </c>
      <c r="C28">
        <v>19.100000000000001</v>
      </c>
      <c r="D28" t="s">
        <v>1758</v>
      </c>
      <c r="E28" t="s">
        <v>545</v>
      </c>
      <c r="F28" s="9" t="s">
        <v>545</v>
      </c>
      <c r="G28" s="9">
        <v>1</v>
      </c>
      <c r="H28" s="9" t="s">
        <v>545</v>
      </c>
      <c r="I28" s="9" t="s">
        <v>545</v>
      </c>
      <c r="K28" t="s">
        <v>1255</v>
      </c>
      <c r="L28" t="s">
        <v>1236</v>
      </c>
    </row>
    <row r="29" spans="1:12" x14ac:dyDescent="0.3">
      <c r="A29" t="s">
        <v>1028</v>
      </c>
      <c r="B29" t="s">
        <v>1027</v>
      </c>
      <c r="C29">
        <v>16.600000000000001</v>
      </c>
      <c r="D29" t="s">
        <v>1389</v>
      </c>
      <c r="E29" t="s">
        <v>545</v>
      </c>
      <c r="F29" t="s">
        <v>545</v>
      </c>
      <c r="G29" s="9">
        <v>1</v>
      </c>
      <c r="H29" s="9" t="s">
        <v>545</v>
      </c>
      <c r="I29" s="9" t="s">
        <v>545</v>
      </c>
      <c r="K29" t="s">
        <v>1255</v>
      </c>
      <c r="L29" t="s">
        <v>1236</v>
      </c>
    </row>
    <row r="30" spans="1:12" x14ac:dyDescent="0.3">
      <c r="A30" t="s">
        <v>1028</v>
      </c>
      <c r="B30" t="s">
        <v>1027</v>
      </c>
      <c r="C30">
        <v>14.5</v>
      </c>
      <c r="D30" t="s">
        <v>1389</v>
      </c>
      <c r="E30" t="s">
        <v>545</v>
      </c>
      <c r="F30" t="s">
        <v>545</v>
      </c>
      <c r="G30" s="9">
        <v>1</v>
      </c>
      <c r="H30" s="9" t="s">
        <v>545</v>
      </c>
      <c r="I30" s="9" t="s">
        <v>545</v>
      </c>
      <c r="K30" t="s">
        <v>1255</v>
      </c>
      <c r="L30" t="s">
        <v>1236</v>
      </c>
    </row>
    <row r="31" spans="1:12" x14ac:dyDescent="0.3">
      <c r="A31" t="s">
        <v>1028</v>
      </c>
      <c r="B31" t="s">
        <v>1027</v>
      </c>
      <c r="C31">
        <v>9.6999999999999993</v>
      </c>
      <c r="D31" t="s">
        <v>1738</v>
      </c>
      <c r="E31" t="s">
        <v>545</v>
      </c>
      <c r="F31" t="s">
        <v>545</v>
      </c>
      <c r="G31" s="9">
        <v>1</v>
      </c>
      <c r="H31" s="9" t="s">
        <v>545</v>
      </c>
      <c r="I31" s="9" t="s">
        <v>545</v>
      </c>
      <c r="K31" t="s">
        <v>1255</v>
      </c>
      <c r="L31" t="s">
        <v>1236</v>
      </c>
    </row>
    <row r="32" spans="1:12" x14ac:dyDescent="0.3">
      <c r="A32" t="s">
        <v>1028</v>
      </c>
      <c r="B32" t="s">
        <v>1027</v>
      </c>
      <c r="C32">
        <v>1.4</v>
      </c>
      <c r="D32" t="s">
        <v>1738</v>
      </c>
      <c r="E32" t="s">
        <v>545</v>
      </c>
      <c r="F32" t="s">
        <v>545</v>
      </c>
      <c r="G32" s="9">
        <v>1</v>
      </c>
      <c r="H32" s="9" t="s">
        <v>545</v>
      </c>
      <c r="I32" s="9" t="s">
        <v>545</v>
      </c>
      <c r="K32" t="s">
        <v>1255</v>
      </c>
      <c r="L32" t="s">
        <v>1236</v>
      </c>
    </row>
    <row r="33" spans="1:12" x14ac:dyDescent="0.3">
      <c r="A33" t="s">
        <v>1028</v>
      </c>
      <c r="B33" t="s">
        <v>1027</v>
      </c>
      <c r="C33">
        <v>18</v>
      </c>
      <c r="D33" t="s">
        <v>1389</v>
      </c>
      <c r="E33" t="s">
        <v>545</v>
      </c>
      <c r="F33" t="s">
        <v>545</v>
      </c>
      <c r="G33" s="9">
        <v>2</v>
      </c>
      <c r="H33" s="9" t="s">
        <v>545</v>
      </c>
      <c r="I33" s="9" t="s">
        <v>545</v>
      </c>
      <c r="K33" t="s">
        <v>1255</v>
      </c>
      <c r="L33" t="s">
        <v>1236</v>
      </c>
    </row>
    <row r="34" spans="1:12" x14ac:dyDescent="0.3">
      <c r="A34" t="s">
        <v>1028</v>
      </c>
      <c r="B34" t="s">
        <v>1027</v>
      </c>
      <c r="C34">
        <v>17.5</v>
      </c>
      <c r="D34" t="s">
        <v>1738</v>
      </c>
      <c r="E34" t="s">
        <v>545</v>
      </c>
      <c r="F34" s="9" t="s">
        <v>545</v>
      </c>
      <c r="G34" s="9">
        <v>2</v>
      </c>
      <c r="H34" s="9" t="s">
        <v>545</v>
      </c>
      <c r="I34" s="9" t="s">
        <v>545</v>
      </c>
      <c r="K34" t="s">
        <v>1255</v>
      </c>
      <c r="L34" t="s">
        <v>1670</v>
      </c>
    </row>
    <row r="35" spans="1:12" x14ac:dyDescent="0.3">
      <c r="A35" t="s">
        <v>1028</v>
      </c>
      <c r="B35" t="s">
        <v>1027</v>
      </c>
      <c r="C35">
        <v>41.8</v>
      </c>
      <c r="D35" t="s">
        <v>1758</v>
      </c>
      <c r="E35">
        <v>8</v>
      </c>
      <c r="F35">
        <v>98</v>
      </c>
      <c r="G35" s="9" t="s">
        <v>545</v>
      </c>
      <c r="H35" s="9" t="s">
        <v>545</v>
      </c>
      <c r="I35" s="9" t="s">
        <v>545</v>
      </c>
      <c r="K35" t="s">
        <v>1255</v>
      </c>
      <c r="L35" t="s">
        <v>1670</v>
      </c>
    </row>
    <row r="36" spans="1:12" x14ac:dyDescent="0.3">
      <c r="A36" t="s">
        <v>1028</v>
      </c>
      <c r="B36" t="s">
        <v>1027</v>
      </c>
      <c r="C36">
        <v>40.799999999999997</v>
      </c>
      <c r="D36" t="s">
        <v>1758</v>
      </c>
      <c r="E36">
        <v>0.45</v>
      </c>
      <c r="F36" t="s">
        <v>545</v>
      </c>
      <c r="G36" s="9" t="s">
        <v>545</v>
      </c>
      <c r="H36" s="9" t="s">
        <v>545</v>
      </c>
      <c r="I36" t="s">
        <v>545</v>
      </c>
      <c r="K36" t="s">
        <v>1255</v>
      </c>
      <c r="L36" t="s">
        <v>1670</v>
      </c>
    </row>
    <row r="37" spans="1:12" x14ac:dyDescent="0.3">
      <c r="A37" t="s">
        <v>1028</v>
      </c>
      <c r="B37" t="s">
        <v>1027</v>
      </c>
      <c r="C37">
        <v>39.6</v>
      </c>
      <c r="D37" t="s">
        <v>1758</v>
      </c>
      <c r="E37">
        <v>0.8</v>
      </c>
      <c r="F37" s="9" t="s">
        <v>545</v>
      </c>
      <c r="G37" s="9" t="s">
        <v>545</v>
      </c>
      <c r="H37" s="9" t="s">
        <v>545</v>
      </c>
      <c r="I37" s="9" t="s">
        <v>545</v>
      </c>
      <c r="K37" t="s">
        <v>1255</v>
      </c>
      <c r="L37" t="s">
        <v>1670</v>
      </c>
    </row>
    <row r="38" spans="1:12" x14ac:dyDescent="0.3">
      <c r="A38" t="s">
        <v>1028</v>
      </c>
      <c r="B38" t="s">
        <v>1027</v>
      </c>
      <c r="C38">
        <v>38.799999999999997</v>
      </c>
      <c r="D38" t="s">
        <v>1758</v>
      </c>
      <c r="E38">
        <v>1.7</v>
      </c>
      <c r="F38" s="9" t="s">
        <v>1656</v>
      </c>
      <c r="G38" s="9" t="s">
        <v>545</v>
      </c>
      <c r="H38" s="9" t="s">
        <v>545</v>
      </c>
      <c r="I38" s="9" t="s">
        <v>545</v>
      </c>
      <c r="K38" t="s">
        <v>1255</v>
      </c>
      <c r="L38" t="s">
        <v>1670</v>
      </c>
    </row>
    <row r="39" spans="1:12" x14ac:dyDescent="0.3">
      <c r="A39" t="s">
        <v>1028</v>
      </c>
      <c r="B39" t="s">
        <v>1027</v>
      </c>
      <c r="C39">
        <v>36.5</v>
      </c>
      <c r="D39" t="s">
        <v>1658</v>
      </c>
      <c r="E39" t="s">
        <v>545</v>
      </c>
      <c r="F39" s="9" t="s">
        <v>545</v>
      </c>
      <c r="G39" s="9" t="s">
        <v>545</v>
      </c>
      <c r="H39" s="9" t="s">
        <v>545</v>
      </c>
      <c r="I39" s="9" t="s">
        <v>545</v>
      </c>
      <c r="K39" t="s">
        <v>1255</v>
      </c>
      <c r="L39" t="s">
        <v>1670</v>
      </c>
    </row>
    <row r="40" spans="1:12" x14ac:dyDescent="0.3">
      <c r="A40" t="s">
        <v>1028</v>
      </c>
      <c r="B40" t="s">
        <v>1027</v>
      </c>
      <c r="C40">
        <v>24.8</v>
      </c>
      <c r="D40" t="s">
        <v>1758</v>
      </c>
      <c r="E40">
        <v>6.3</v>
      </c>
      <c r="F40">
        <v>107</v>
      </c>
      <c r="G40" s="9" t="s">
        <v>545</v>
      </c>
      <c r="H40" s="9" t="s">
        <v>545</v>
      </c>
      <c r="I40" s="9" t="s">
        <v>545</v>
      </c>
      <c r="K40" t="s">
        <v>1255</v>
      </c>
      <c r="L40" t="s">
        <v>1670</v>
      </c>
    </row>
    <row r="41" spans="1:12" x14ac:dyDescent="0.3">
      <c r="A41" t="s">
        <v>1028</v>
      </c>
      <c r="B41" t="s">
        <v>1027</v>
      </c>
      <c r="C41">
        <v>18.7</v>
      </c>
      <c r="D41" t="s">
        <v>1758</v>
      </c>
      <c r="E41">
        <v>0.2</v>
      </c>
      <c r="F41" s="9" t="s">
        <v>545</v>
      </c>
      <c r="G41" s="9" t="s">
        <v>545</v>
      </c>
      <c r="H41" s="9" t="s">
        <v>545</v>
      </c>
      <c r="I41" s="9" t="s">
        <v>545</v>
      </c>
      <c r="K41" t="s">
        <v>1255</v>
      </c>
      <c r="L41" t="s">
        <v>1670</v>
      </c>
    </row>
    <row r="42" spans="1:12" x14ac:dyDescent="0.3">
      <c r="A42" t="s">
        <v>1028</v>
      </c>
      <c r="B42" t="s">
        <v>1027</v>
      </c>
      <c r="C42">
        <v>17.100000000000001</v>
      </c>
      <c r="D42" t="s">
        <v>1389</v>
      </c>
      <c r="E42">
        <v>7.1</v>
      </c>
      <c r="F42" t="s">
        <v>854</v>
      </c>
      <c r="G42" s="9" t="s">
        <v>545</v>
      </c>
      <c r="H42" s="9" t="s">
        <v>545</v>
      </c>
      <c r="I42" s="9" t="s">
        <v>545</v>
      </c>
      <c r="K42" t="s">
        <v>1255</v>
      </c>
      <c r="L42" t="s">
        <v>1670</v>
      </c>
    </row>
    <row r="43" spans="1:12" x14ac:dyDescent="0.3">
      <c r="A43" t="s">
        <v>1028</v>
      </c>
      <c r="B43" t="s">
        <v>1027</v>
      </c>
      <c r="C43">
        <v>15.5</v>
      </c>
      <c r="D43" t="s">
        <v>1738</v>
      </c>
      <c r="E43">
        <v>6.4</v>
      </c>
      <c r="F43">
        <v>61</v>
      </c>
      <c r="G43" s="9" t="s">
        <v>545</v>
      </c>
      <c r="H43" s="9" t="s">
        <v>545</v>
      </c>
      <c r="I43" s="9" t="s">
        <v>545</v>
      </c>
      <c r="K43" t="s">
        <v>1255</v>
      </c>
      <c r="L43" t="s">
        <v>1670</v>
      </c>
    </row>
    <row r="44" spans="1:12" x14ac:dyDescent="0.3">
      <c r="A44" t="s">
        <v>1028</v>
      </c>
      <c r="B44" t="s">
        <v>1027</v>
      </c>
      <c r="C44">
        <v>14.8</v>
      </c>
      <c r="D44" t="s">
        <v>1389</v>
      </c>
      <c r="E44">
        <v>0.1</v>
      </c>
      <c r="F44" t="s">
        <v>545</v>
      </c>
      <c r="G44" s="9" t="s">
        <v>545</v>
      </c>
      <c r="H44" s="9" t="s">
        <v>545</v>
      </c>
      <c r="I44" s="9" t="s">
        <v>545</v>
      </c>
      <c r="K44" t="s">
        <v>1255</v>
      </c>
      <c r="L44" t="s">
        <v>1670</v>
      </c>
    </row>
    <row r="45" spans="1:12" x14ac:dyDescent="0.3">
      <c r="A45" t="s">
        <v>1028</v>
      </c>
      <c r="B45" t="s">
        <v>1027</v>
      </c>
      <c r="C45">
        <v>8.6</v>
      </c>
      <c r="D45" t="s">
        <v>1389</v>
      </c>
      <c r="E45">
        <v>6</v>
      </c>
      <c r="F45">
        <v>62</v>
      </c>
      <c r="G45" s="9" t="s">
        <v>545</v>
      </c>
      <c r="H45" s="9" t="s">
        <v>545</v>
      </c>
      <c r="I45" s="9" t="s">
        <v>545</v>
      </c>
      <c r="K45" t="s">
        <v>1255</v>
      </c>
      <c r="L45" t="s">
        <v>1670</v>
      </c>
    </row>
    <row r="46" spans="1:12" x14ac:dyDescent="0.3">
      <c r="A46" t="s">
        <v>1028</v>
      </c>
      <c r="B46" t="s">
        <v>1027</v>
      </c>
      <c r="C46">
        <v>6.9</v>
      </c>
      <c r="D46" t="s">
        <v>1389</v>
      </c>
      <c r="E46">
        <v>4.8</v>
      </c>
      <c r="F46">
        <v>46</v>
      </c>
      <c r="G46" s="9" t="s">
        <v>545</v>
      </c>
      <c r="H46" s="9" t="s">
        <v>545</v>
      </c>
      <c r="I46" s="9" t="s">
        <v>545</v>
      </c>
      <c r="K46" t="s">
        <v>1255</v>
      </c>
      <c r="L46" t="s">
        <v>1670</v>
      </c>
    </row>
    <row r="47" spans="1:12" x14ac:dyDescent="0.3">
      <c r="A47" t="s">
        <v>1028</v>
      </c>
      <c r="B47" t="s">
        <v>1027</v>
      </c>
      <c r="C47">
        <v>3.3</v>
      </c>
      <c r="D47" t="s">
        <v>1389</v>
      </c>
      <c r="E47">
        <v>8</v>
      </c>
      <c r="F47">
        <v>85</v>
      </c>
      <c r="G47" s="9" t="s">
        <v>545</v>
      </c>
      <c r="H47" s="9" t="s">
        <v>545</v>
      </c>
      <c r="I47" s="9" t="s">
        <v>545</v>
      </c>
      <c r="K47" t="s">
        <v>1255</v>
      </c>
      <c r="L47" t="s">
        <v>1670</v>
      </c>
    </row>
    <row r="48" spans="1:12" x14ac:dyDescent="0.3">
      <c r="A48" t="s">
        <v>1028</v>
      </c>
      <c r="B48" t="s">
        <v>1027</v>
      </c>
      <c r="C48">
        <v>1</v>
      </c>
      <c r="D48" t="s">
        <v>1389</v>
      </c>
      <c r="E48">
        <v>6.9</v>
      </c>
      <c r="F48">
        <v>73</v>
      </c>
      <c r="G48" s="9" t="s">
        <v>545</v>
      </c>
      <c r="H48" s="9" t="s">
        <v>545</v>
      </c>
      <c r="I48" s="9" t="s">
        <v>545</v>
      </c>
      <c r="K48" t="s">
        <v>1255</v>
      </c>
      <c r="L48" t="s">
        <v>1670</v>
      </c>
    </row>
    <row r="49" spans="1:12" x14ac:dyDescent="0.3">
      <c r="A49" t="s">
        <v>842</v>
      </c>
      <c r="B49" t="s">
        <v>845</v>
      </c>
      <c r="C49">
        <v>38.4</v>
      </c>
      <c r="D49" t="s">
        <v>403</v>
      </c>
      <c r="E49" t="s">
        <v>545</v>
      </c>
      <c r="F49" s="9" t="s">
        <v>545</v>
      </c>
      <c r="G49" s="9">
        <v>1</v>
      </c>
      <c r="H49" s="9" t="s">
        <v>545</v>
      </c>
      <c r="I49" s="9" t="s">
        <v>545</v>
      </c>
      <c r="K49" t="s">
        <v>697</v>
      </c>
      <c r="L49" t="s">
        <v>1670</v>
      </c>
    </row>
    <row r="50" spans="1:12" x14ac:dyDescent="0.3">
      <c r="A50" t="s">
        <v>842</v>
      </c>
      <c r="B50" t="s">
        <v>845</v>
      </c>
      <c r="C50">
        <v>46</v>
      </c>
      <c r="D50" t="s">
        <v>403</v>
      </c>
      <c r="E50" t="s">
        <v>545</v>
      </c>
      <c r="F50" t="s">
        <v>545</v>
      </c>
      <c r="G50" s="9" t="s">
        <v>545</v>
      </c>
      <c r="H50" s="9" t="s">
        <v>545</v>
      </c>
      <c r="I50" s="9" t="s">
        <v>545</v>
      </c>
      <c r="K50" t="s">
        <v>697</v>
      </c>
      <c r="L50" t="s">
        <v>1670</v>
      </c>
    </row>
    <row r="51" spans="1:12" x14ac:dyDescent="0.3">
      <c r="A51" t="s">
        <v>842</v>
      </c>
      <c r="B51" t="s">
        <v>845</v>
      </c>
      <c r="C51">
        <v>45.1</v>
      </c>
      <c r="D51" t="s">
        <v>403</v>
      </c>
      <c r="E51" t="s">
        <v>545</v>
      </c>
      <c r="F51" t="s">
        <v>545</v>
      </c>
      <c r="G51" s="9" t="s">
        <v>545</v>
      </c>
      <c r="H51" s="9" t="s">
        <v>545</v>
      </c>
      <c r="I51" s="9" t="s">
        <v>545</v>
      </c>
      <c r="K51" t="s">
        <v>697</v>
      </c>
      <c r="L51" t="s">
        <v>1670</v>
      </c>
    </row>
    <row r="52" spans="1:12" x14ac:dyDescent="0.3">
      <c r="A52" t="s">
        <v>842</v>
      </c>
      <c r="B52" t="s">
        <v>845</v>
      </c>
      <c r="C52">
        <v>40.200000000000003</v>
      </c>
      <c r="D52" t="s">
        <v>403</v>
      </c>
      <c r="E52" s="9" t="s">
        <v>545</v>
      </c>
      <c r="F52" s="9" t="s">
        <v>545</v>
      </c>
      <c r="G52" s="9" t="s">
        <v>545</v>
      </c>
      <c r="H52" s="9" t="s">
        <v>545</v>
      </c>
      <c r="I52" s="9" t="s">
        <v>545</v>
      </c>
      <c r="K52" t="s">
        <v>697</v>
      </c>
      <c r="L52" t="s">
        <v>1670</v>
      </c>
    </row>
    <row r="53" spans="1:12" x14ac:dyDescent="0.3">
      <c r="A53" t="s">
        <v>842</v>
      </c>
      <c r="B53" t="s">
        <v>845</v>
      </c>
      <c r="C53">
        <v>39.4</v>
      </c>
      <c r="D53" t="s">
        <v>403</v>
      </c>
      <c r="E53" s="9" t="s">
        <v>545</v>
      </c>
      <c r="F53" s="9" t="s">
        <v>545</v>
      </c>
      <c r="G53" t="s">
        <v>545</v>
      </c>
      <c r="H53" s="9" t="s">
        <v>545</v>
      </c>
      <c r="I53" s="9" t="s">
        <v>545</v>
      </c>
      <c r="K53" t="s">
        <v>697</v>
      </c>
      <c r="L53" t="s">
        <v>1671</v>
      </c>
    </row>
    <row r="54" spans="1:12" x14ac:dyDescent="0.3">
      <c r="A54" t="s">
        <v>842</v>
      </c>
      <c r="B54" t="s">
        <v>845</v>
      </c>
      <c r="C54">
        <v>39.700000000000003</v>
      </c>
      <c r="D54" t="s">
        <v>403</v>
      </c>
      <c r="E54" s="9" t="s">
        <v>545</v>
      </c>
      <c r="F54" s="9" t="s">
        <v>545</v>
      </c>
      <c r="G54" t="s">
        <v>545</v>
      </c>
      <c r="H54" s="9" t="s">
        <v>545</v>
      </c>
      <c r="I54" s="9" t="s">
        <v>545</v>
      </c>
      <c r="K54" t="s">
        <v>697</v>
      </c>
      <c r="L54" t="s">
        <v>1671</v>
      </c>
    </row>
    <row r="55" spans="1:12" x14ac:dyDescent="0.3">
      <c r="A55" t="s">
        <v>1028</v>
      </c>
      <c r="B55" t="s">
        <v>1027</v>
      </c>
      <c r="C55">
        <v>42.5</v>
      </c>
      <c r="D55" t="s">
        <v>702</v>
      </c>
      <c r="E55" s="9" t="s">
        <v>545</v>
      </c>
      <c r="F55" s="9" t="s">
        <v>545</v>
      </c>
      <c r="G55">
        <v>3</v>
      </c>
      <c r="H55" s="9" t="s">
        <v>545</v>
      </c>
      <c r="I55" s="9" t="s">
        <v>545</v>
      </c>
      <c r="J55" t="s">
        <v>1818</v>
      </c>
      <c r="K55" t="s">
        <v>751</v>
      </c>
      <c r="L55" t="s">
        <v>1671</v>
      </c>
    </row>
    <row r="56" spans="1:12" x14ac:dyDescent="0.3">
      <c r="A56" t="s">
        <v>1028</v>
      </c>
      <c r="B56" t="s">
        <v>1027</v>
      </c>
      <c r="C56">
        <v>47</v>
      </c>
      <c r="D56" t="s">
        <v>702</v>
      </c>
      <c r="E56" s="9">
        <v>0.1</v>
      </c>
      <c r="F56" s="9" t="s">
        <v>545</v>
      </c>
      <c r="G56" t="s">
        <v>545</v>
      </c>
      <c r="H56" s="9" t="s">
        <v>545</v>
      </c>
      <c r="I56" s="9" t="s">
        <v>545</v>
      </c>
      <c r="K56" t="s">
        <v>751</v>
      </c>
      <c r="L56" t="s">
        <v>1671</v>
      </c>
    </row>
    <row r="57" spans="1:12" x14ac:dyDescent="0.3">
      <c r="A57" t="s">
        <v>1028</v>
      </c>
      <c r="B57" t="s">
        <v>1027</v>
      </c>
      <c r="C57">
        <v>41.6</v>
      </c>
      <c r="D57" t="s">
        <v>702</v>
      </c>
      <c r="E57" s="9" t="s">
        <v>545</v>
      </c>
      <c r="F57" s="9" t="s">
        <v>545</v>
      </c>
      <c r="G57" t="s">
        <v>545</v>
      </c>
      <c r="H57" s="9" t="s">
        <v>545</v>
      </c>
      <c r="I57" s="9" t="s">
        <v>545</v>
      </c>
      <c r="J57" t="s">
        <v>1272</v>
      </c>
      <c r="K57" t="s">
        <v>751</v>
      </c>
      <c r="L57" t="s">
        <v>1671</v>
      </c>
    </row>
    <row r="58" spans="1:12" x14ac:dyDescent="0.3">
      <c r="A58" t="s">
        <v>1028</v>
      </c>
      <c r="B58" t="s">
        <v>1027</v>
      </c>
      <c r="C58">
        <v>40.799999999999997</v>
      </c>
      <c r="D58" t="s">
        <v>702</v>
      </c>
      <c r="E58" s="9">
        <v>0.1</v>
      </c>
      <c r="F58" s="9" t="s">
        <v>545</v>
      </c>
      <c r="G58" t="s">
        <v>545</v>
      </c>
      <c r="H58" s="9" t="s">
        <v>545</v>
      </c>
      <c r="I58" s="9" t="s">
        <v>545</v>
      </c>
      <c r="K58" t="s">
        <v>751</v>
      </c>
      <c r="L58" t="s">
        <v>1671</v>
      </c>
    </row>
    <row r="59" spans="1:12" x14ac:dyDescent="0.3">
      <c r="A59" t="s">
        <v>1028</v>
      </c>
      <c r="B59" t="s">
        <v>1027</v>
      </c>
      <c r="C59">
        <v>40.299999999999997</v>
      </c>
      <c r="D59" t="s">
        <v>702</v>
      </c>
      <c r="E59" s="9" t="s">
        <v>545</v>
      </c>
      <c r="F59" s="9" t="s">
        <v>545</v>
      </c>
      <c r="G59" t="s">
        <v>545</v>
      </c>
      <c r="H59" s="9" t="s">
        <v>545</v>
      </c>
      <c r="I59" s="9" t="s">
        <v>545</v>
      </c>
      <c r="J59" t="s">
        <v>1821</v>
      </c>
      <c r="K59" t="s">
        <v>751</v>
      </c>
      <c r="L59" t="s">
        <v>1671</v>
      </c>
    </row>
    <row r="60" spans="1:12" x14ac:dyDescent="0.3">
      <c r="A60" t="s">
        <v>1028</v>
      </c>
      <c r="B60" t="s">
        <v>1027</v>
      </c>
      <c r="C60">
        <v>28.7</v>
      </c>
      <c r="D60" t="s">
        <v>702</v>
      </c>
      <c r="E60" s="9" t="s">
        <v>545</v>
      </c>
      <c r="F60" s="9" t="s">
        <v>545</v>
      </c>
      <c r="G60" t="s">
        <v>545</v>
      </c>
      <c r="H60" s="9" t="s">
        <v>545</v>
      </c>
      <c r="I60" s="9" t="s">
        <v>545</v>
      </c>
      <c r="K60" t="s">
        <v>751</v>
      </c>
      <c r="L60" t="s">
        <v>1671</v>
      </c>
    </row>
    <row r="61" spans="1:12" x14ac:dyDescent="0.3">
      <c r="A61" t="s">
        <v>1028</v>
      </c>
      <c r="B61" t="s">
        <v>1027</v>
      </c>
      <c r="C61">
        <v>26.1</v>
      </c>
      <c r="D61" t="s">
        <v>702</v>
      </c>
      <c r="E61" s="9">
        <v>0.15</v>
      </c>
      <c r="F61" s="9" t="s">
        <v>545</v>
      </c>
      <c r="G61" t="s">
        <v>545</v>
      </c>
      <c r="H61" s="9" t="s">
        <v>545</v>
      </c>
      <c r="I61" s="9" t="s">
        <v>545</v>
      </c>
      <c r="K61" t="s">
        <v>751</v>
      </c>
      <c r="L61" t="s">
        <v>1671</v>
      </c>
    </row>
    <row r="62" spans="1:12" x14ac:dyDescent="0.3">
      <c r="A62" t="s">
        <v>1028</v>
      </c>
      <c r="B62" t="s">
        <v>1027</v>
      </c>
      <c r="C62">
        <v>25.8</v>
      </c>
      <c r="D62" t="s">
        <v>702</v>
      </c>
      <c r="E62" s="9">
        <v>0.05</v>
      </c>
      <c r="F62" s="9" t="s">
        <v>545</v>
      </c>
      <c r="G62" t="s">
        <v>545</v>
      </c>
      <c r="H62" s="9" t="s">
        <v>545</v>
      </c>
      <c r="I62" s="9" t="s">
        <v>545</v>
      </c>
      <c r="K62" t="s">
        <v>751</v>
      </c>
      <c r="L62" t="s">
        <v>1671</v>
      </c>
    </row>
    <row r="63" spans="1:12" x14ac:dyDescent="0.3">
      <c r="A63" t="s">
        <v>1028</v>
      </c>
      <c r="B63" t="s">
        <v>1027</v>
      </c>
      <c r="C63">
        <v>25.1</v>
      </c>
      <c r="D63" t="s">
        <v>702</v>
      </c>
      <c r="E63" s="9">
        <v>0.05</v>
      </c>
      <c r="F63" s="9" t="s">
        <v>545</v>
      </c>
      <c r="G63" t="s">
        <v>545</v>
      </c>
      <c r="H63" s="9" t="s">
        <v>545</v>
      </c>
      <c r="I63" s="9" t="s">
        <v>545</v>
      </c>
      <c r="K63" t="s">
        <v>751</v>
      </c>
      <c r="L63" t="s">
        <v>1671</v>
      </c>
    </row>
    <row r="64" spans="1:12" x14ac:dyDescent="0.3">
      <c r="A64" t="s">
        <v>1028</v>
      </c>
      <c r="B64" t="s">
        <v>1027</v>
      </c>
      <c r="C64">
        <v>18.3</v>
      </c>
      <c r="D64" t="s">
        <v>702</v>
      </c>
      <c r="E64" s="9">
        <v>0.05</v>
      </c>
      <c r="F64" s="9" t="s">
        <v>545</v>
      </c>
      <c r="G64" t="s">
        <v>545</v>
      </c>
      <c r="H64" s="9" t="s">
        <v>545</v>
      </c>
      <c r="I64" s="9" t="s">
        <v>545</v>
      </c>
      <c r="K64" t="s">
        <v>751</v>
      </c>
      <c r="L64" t="s">
        <v>1671</v>
      </c>
    </row>
    <row r="65" spans="1:12" x14ac:dyDescent="0.3">
      <c r="A65" t="s">
        <v>1028</v>
      </c>
      <c r="B65" t="s">
        <v>1027</v>
      </c>
      <c r="C65">
        <v>17.2</v>
      </c>
      <c r="D65" t="s">
        <v>702</v>
      </c>
      <c r="E65" s="9">
        <v>0.05</v>
      </c>
      <c r="F65" s="9" t="s">
        <v>545</v>
      </c>
      <c r="G65" t="s">
        <v>545</v>
      </c>
      <c r="H65" s="9" t="s">
        <v>545</v>
      </c>
      <c r="I65" s="9" t="s">
        <v>545</v>
      </c>
      <c r="K65" t="s">
        <v>751</v>
      </c>
      <c r="L65" t="s">
        <v>1671</v>
      </c>
    </row>
    <row r="66" spans="1:12" x14ac:dyDescent="0.3">
      <c r="A66" t="s">
        <v>1028</v>
      </c>
      <c r="B66" t="s">
        <v>1027</v>
      </c>
      <c r="C66">
        <v>43.2</v>
      </c>
      <c r="D66" t="s">
        <v>44</v>
      </c>
      <c r="E66" s="9" t="s">
        <v>545</v>
      </c>
      <c r="F66" s="9" t="s">
        <v>545</v>
      </c>
      <c r="G66">
        <v>2</v>
      </c>
      <c r="H66" s="9" t="s">
        <v>545</v>
      </c>
      <c r="I66" s="9" t="s">
        <v>545</v>
      </c>
      <c r="K66" t="s">
        <v>1076</v>
      </c>
      <c r="L66" t="s">
        <v>1671</v>
      </c>
    </row>
    <row r="67" spans="1:12" x14ac:dyDescent="0.3">
      <c r="A67" t="s">
        <v>1028</v>
      </c>
      <c r="B67" t="s">
        <v>1027</v>
      </c>
      <c r="C67">
        <v>43.2</v>
      </c>
      <c r="D67" t="s">
        <v>44</v>
      </c>
      <c r="E67" s="9" t="s">
        <v>545</v>
      </c>
      <c r="F67" s="9" t="s">
        <v>545</v>
      </c>
      <c r="G67" t="s">
        <v>545</v>
      </c>
      <c r="H67" s="9" t="s">
        <v>545</v>
      </c>
      <c r="I67" s="9" t="s">
        <v>545</v>
      </c>
      <c r="K67" t="s">
        <v>1076</v>
      </c>
      <c r="L67" t="s">
        <v>1671</v>
      </c>
    </row>
    <row r="68" spans="1:12" x14ac:dyDescent="0.3">
      <c r="A68" t="s">
        <v>842</v>
      </c>
      <c r="B68" t="s">
        <v>845</v>
      </c>
      <c r="C68">
        <v>23.8</v>
      </c>
      <c r="D68" t="s">
        <v>960</v>
      </c>
      <c r="E68" s="9" t="s">
        <v>545</v>
      </c>
      <c r="F68" s="9" t="s">
        <v>545</v>
      </c>
      <c r="G68" t="s">
        <v>545</v>
      </c>
      <c r="H68" s="9" t="s">
        <v>545</v>
      </c>
      <c r="I68" s="9" t="s">
        <v>545</v>
      </c>
      <c r="J68" t="s">
        <v>1234</v>
      </c>
      <c r="K68" t="s">
        <v>1076</v>
      </c>
      <c r="L68" t="s">
        <v>1671</v>
      </c>
    </row>
    <row r="69" spans="1:12" x14ac:dyDescent="0.3">
      <c r="A69" t="s">
        <v>1028</v>
      </c>
      <c r="B69" t="s">
        <v>1027</v>
      </c>
      <c r="C69">
        <v>43.2</v>
      </c>
      <c r="D69" t="s">
        <v>2028</v>
      </c>
      <c r="E69" s="9" t="s">
        <v>545</v>
      </c>
      <c r="F69" s="9" t="s">
        <v>545</v>
      </c>
      <c r="G69" t="s">
        <v>545</v>
      </c>
      <c r="H69" s="9" t="s">
        <v>545</v>
      </c>
      <c r="I69" s="9" t="s">
        <v>545</v>
      </c>
      <c r="K69" t="s">
        <v>1076</v>
      </c>
      <c r="L69" t="s">
        <v>1671</v>
      </c>
    </row>
    <row r="70" spans="1:12" x14ac:dyDescent="0.3">
      <c r="A70" t="s">
        <v>1028</v>
      </c>
      <c r="B70" t="s">
        <v>1027</v>
      </c>
      <c r="C70">
        <v>46.8</v>
      </c>
      <c r="D70" t="s">
        <v>960</v>
      </c>
      <c r="E70" s="9" t="s">
        <v>545</v>
      </c>
      <c r="F70" s="9" t="s">
        <v>545</v>
      </c>
      <c r="G70" t="s">
        <v>545</v>
      </c>
      <c r="H70" s="9" t="s">
        <v>545</v>
      </c>
      <c r="I70" s="9" t="s">
        <v>545</v>
      </c>
      <c r="J70" t="s">
        <v>156</v>
      </c>
      <c r="K70" t="s">
        <v>1076</v>
      </c>
      <c r="L70" t="s">
        <v>1671</v>
      </c>
    </row>
    <row r="71" spans="1:12" x14ac:dyDescent="0.3">
      <c r="A71" t="s">
        <v>1028</v>
      </c>
      <c r="B71" t="s">
        <v>1027</v>
      </c>
      <c r="C71">
        <v>45.5</v>
      </c>
      <c r="D71" t="s">
        <v>960</v>
      </c>
      <c r="E71" s="9" t="s">
        <v>545</v>
      </c>
      <c r="F71" s="9" t="s">
        <v>545</v>
      </c>
      <c r="G71" t="s">
        <v>545</v>
      </c>
      <c r="H71" s="9" t="s">
        <v>545</v>
      </c>
      <c r="I71" s="9" t="s">
        <v>545</v>
      </c>
      <c r="J71" t="s">
        <v>156</v>
      </c>
      <c r="K71" t="s">
        <v>1076</v>
      </c>
      <c r="L71" t="s">
        <v>1671</v>
      </c>
    </row>
    <row r="72" spans="1:12" x14ac:dyDescent="0.3">
      <c r="A72" t="s">
        <v>1028</v>
      </c>
      <c r="B72" t="s">
        <v>1027</v>
      </c>
      <c r="C72">
        <v>43.3</v>
      </c>
      <c r="D72" t="s">
        <v>960</v>
      </c>
      <c r="E72" s="9" t="s">
        <v>545</v>
      </c>
      <c r="F72" s="9" t="s">
        <v>545</v>
      </c>
      <c r="G72" t="s">
        <v>545</v>
      </c>
      <c r="H72" s="9" t="s">
        <v>545</v>
      </c>
      <c r="I72" s="9" t="s">
        <v>545</v>
      </c>
      <c r="J72" t="s">
        <v>156</v>
      </c>
      <c r="K72" t="s">
        <v>1076</v>
      </c>
      <c r="L72" t="s">
        <v>1671</v>
      </c>
    </row>
    <row r="73" spans="1:12" x14ac:dyDescent="0.3">
      <c r="A73" t="s">
        <v>1028</v>
      </c>
      <c r="B73" t="s">
        <v>1027</v>
      </c>
      <c r="C73">
        <v>23.4</v>
      </c>
      <c r="D73" t="s">
        <v>960</v>
      </c>
      <c r="E73" s="9" t="s">
        <v>545</v>
      </c>
      <c r="F73" s="9" t="s">
        <v>545</v>
      </c>
      <c r="G73" t="s">
        <v>545</v>
      </c>
      <c r="H73" s="9" t="s">
        <v>545</v>
      </c>
      <c r="I73" s="9" t="s">
        <v>1687</v>
      </c>
      <c r="K73" t="s">
        <v>1076</v>
      </c>
      <c r="L73" t="s">
        <v>1671</v>
      </c>
    </row>
    <row r="74" spans="1:12" x14ac:dyDescent="0.3">
      <c r="A74" t="s">
        <v>1028</v>
      </c>
      <c r="B74" t="s">
        <v>1027</v>
      </c>
      <c r="C74">
        <v>21.6</v>
      </c>
      <c r="D74" t="s">
        <v>960</v>
      </c>
      <c r="E74" s="9" t="s">
        <v>545</v>
      </c>
      <c r="F74" s="9" t="s">
        <v>545</v>
      </c>
      <c r="G74" t="s">
        <v>545</v>
      </c>
      <c r="H74" s="9" t="s">
        <v>545</v>
      </c>
      <c r="I74" s="9" t="s">
        <v>1852</v>
      </c>
      <c r="K74" t="s">
        <v>1076</v>
      </c>
      <c r="L74" t="s">
        <v>1671</v>
      </c>
    </row>
    <row r="75" spans="1:12" x14ac:dyDescent="0.3">
      <c r="A75" t="s">
        <v>1028</v>
      </c>
      <c r="B75" t="s">
        <v>1027</v>
      </c>
      <c r="C75">
        <v>18</v>
      </c>
      <c r="D75" t="s">
        <v>1736</v>
      </c>
      <c r="E75" s="9" t="s">
        <v>545</v>
      </c>
      <c r="F75" s="9" t="s">
        <v>545</v>
      </c>
      <c r="G75" t="s">
        <v>545</v>
      </c>
      <c r="H75" s="9" t="s">
        <v>545</v>
      </c>
      <c r="I75" s="9" t="s">
        <v>1737</v>
      </c>
      <c r="K75" t="s">
        <v>1076</v>
      </c>
      <c r="L75" t="s">
        <v>1671</v>
      </c>
    </row>
    <row r="76" spans="1:12" x14ac:dyDescent="0.3">
      <c r="A76" t="s">
        <v>842</v>
      </c>
      <c r="B76" t="s">
        <v>845</v>
      </c>
      <c r="C76">
        <v>20.8</v>
      </c>
      <c r="D76" t="s">
        <v>1169</v>
      </c>
      <c r="E76" s="9">
        <v>2</v>
      </c>
      <c r="F76" s="9">
        <v>12.8</v>
      </c>
      <c r="G76" t="s">
        <v>545</v>
      </c>
      <c r="H76" s="9" t="s">
        <v>545</v>
      </c>
      <c r="I76" s="9" t="s">
        <v>545</v>
      </c>
      <c r="J76" t="s">
        <v>508</v>
      </c>
      <c r="K76" t="s">
        <v>1255</v>
      </c>
      <c r="L76" t="s">
        <v>1671</v>
      </c>
    </row>
    <row r="77" spans="1:12" x14ac:dyDescent="0.3">
      <c r="A77" t="s">
        <v>842</v>
      </c>
      <c r="B77" t="s">
        <v>845</v>
      </c>
      <c r="C77">
        <v>32.9</v>
      </c>
      <c r="D77" t="s">
        <v>183</v>
      </c>
      <c r="E77" s="9">
        <v>3.3</v>
      </c>
      <c r="F77" s="9" t="s">
        <v>356</v>
      </c>
      <c r="G77" s="9" t="s">
        <v>545</v>
      </c>
      <c r="H77" s="9" t="s">
        <v>545</v>
      </c>
      <c r="I77" s="9" t="s">
        <v>545</v>
      </c>
      <c r="J77" t="s">
        <v>186</v>
      </c>
      <c r="K77" t="s">
        <v>1255</v>
      </c>
      <c r="L77" t="s">
        <v>1257</v>
      </c>
    </row>
    <row r="78" spans="1:12" x14ac:dyDescent="0.3">
      <c r="A78" t="s">
        <v>1028</v>
      </c>
      <c r="B78" t="s">
        <v>1027</v>
      </c>
      <c r="C78">
        <v>21.3</v>
      </c>
      <c r="D78" t="s">
        <v>479</v>
      </c>
      <c r="E78" s="9">
        <v>3.5</v>
      </c>
      <c r="F78" s="9">
        <v>55</v>
      </c>
      <c r="G78" s="9" t="s">
        <v>545</v>
      </c>
      <c r="H78" s="9" t="s">
        <v>545</v>
      </c>
      <c r="I78" s="9" t="s">
        <v>1700</v>
      </c>
      <c r="K78" t="s">
        <v>1099</v>
      </c>
      <c r="L78" t="s">
        <v>1671</v>
      </c>
    </row>
    <row r="79" spans="1:12" x14ac:dyDescent="0.3">
      <c r="A79" t="s">
        <v>842</v>
      </c>
      <c r="B79" t="s">
        <v>845</v>
      </c>
      <c r="C79">
        <v>6</v>
      </c>
      <c r="D79" t="s">
        <v>1778</v>
      </c>
      <c r="E79" s="9" t="s">
        <v>545</v>
      </c>
      <c r="F79" s="9" t="s">
        <v>545</v>
      </c>
      <c r="G79" s="9" t="s">
        <v>545</v>
      </c>
      <c r="H79" s="9" t="s">
        <v>545</v>
      </c>
      <c r="I79" s="9" t="s">
        <v>545</v>
      </c>
      <c r="K79" t="s">
        <v>1156</v>
      </c>
      <c r="L79" t="s">
        <v>1671</v>
      </c>
    </row>
    <row r="80" spans="1:12" x14ac:dyDescent="0.3">
      <c r="A80" t="s">
        <v>1028</v>
      </c>
      <c r="B80" t="s">
        <v>1027</v>
      </c>
      <c r="C80">
        <v>27.7</v>
      </c>
      <c r="D80" t="s">
        <v>1622</v>
      </c>
      <c r="E80" s="9" t="s">
        <v>545</v>
      </c>
      <c r="F80" s="9" t="s">
        <v>545</v>
      </c>
      <c r="G80" s="9" t="s">
        <v>545</v>
      </c>
      <c r="H80" s="9" t="s">
        <v>545</v>
      </c>
      <c r="I80" s="9" t="s">
        <v>545</v>
      </c>
      <c r="K80" t="s">
        <v>905</v>
      </c>
      <c r="L80" t="s">
        <v>1671</v>
      </c>
    </row>
    <row r="81" spans="1:12" x14ac:dyDescent="0.3">
      <c r="A81" t="s">
        <v>1028</v>
      </c>
      <c r="B81" t="s">
        <v>1027</v>
      </c>
      <c r="C81">
        <v>0.8</v>
      </c>
      <c r="D81" t="s">
        <v>1947</v>
      </c>
      <c r="E81" s="9" t="s">
        <v>545</v>
      </c>
      <c r="F81" s="9" t="s">
        <v>545</v>
      </c>
      <c r="G81" s="9" t="s">
        <v>545</v>
      </c>
      <c r="H81" s="9" t="s">
        <v>545</v>
      </c>
      <c r="I81" s="9" t="s">
        <v>545</v>
      </c>
      <c r="K81" t="s">
        <v>905</v>
      </c>
      <c r="L81" t="s">
        <v>1671</v>
      </c>
    </row>
    <row r="82" spans="1:12" x14ac:dyDescent="0.3">
      <c r="A82" t="s">
        <v>842</v>
      </c>
      <c r="B82" t="s">
        <v>845</v>
      </c>
      <c r="C82">
        <v>45.4</v>
      </c>
      <c r="D82" t="s">
        <v>316</v>
      </c>
      <c r="E82" s="9" t="s">
        <v>545</v>
      </c>
      <c r="F82" s="9" t="s">
        <v>545</v>
      </c>
      <c r="G82" t="s">
        <v>545</v>
      </c>
      <c r="H82" s="9" t="s">
        <v>545</v>
      </c>
      <c r="I82" s="9" t="s">
        <v>545</v>
      </c>
      <c r="K82" t="s">
        <v>905</v>
      </c>
      <c r="L82" t="s">
        <v>1067</v>
      </c>
    </row>
    <row r="83" spans="1:12" x14ac:dyDescent="0.3">
      <c r="A83" t="s">
        <v>1028</v>
      </c>
      <c r="B83" t="s">
        <v>1027</v>
      </c>
      <c r="C83">
        <v>2.9</v>
      </c>
      <c r="D83" t="s">
        <v>1939</v>
      </c>
      <c r="E83" s="9" t="s">
        <v>545</v>
      </c>
      <c r="F83" s="9" t="s">
        <v>545</v>
      </c>
      <c r="G83" t="s">
        <v>545</v>
      </c>
      <c r="H83" s="9" t="s">
        <v>545</v>
      </c>
      <c r="I83" s="9" t="s">
        <v>545</v>
      </c>
      <c r="K83" t="s">
        <v>905</v>
      </c>
      <c r="L83" t="s">
        <v>1067</v>
      </c>
    </row>
    <row r="84" spans="1:12" x14ac:dyDescent="0.3">
      <c r="A84" t="s">
        <v>1028</v>
      </c>
      <c r="B84" t="s">
        <v>1027</v>
      </c>
      <c r="C84">
        <v>2.5</v>
      </c>
      <c r="D84" t="s">
        <v>1946</v>
      </c>
      <c r="E84" s="9" t="s">
        <v>545</v>
      </c>
      <c r="F84" s="9" t="s">
        <v>545</v>
      </c>
      <c r="G84" t="s">
        <v>545</v>
      </c>
      <c r="H84" s="9" t="s">
        <v>545</v>
      </c>
      <c r="I84" s="9" t="s">
        <v>545</v>
      </c>
      <c r="K84" t="s">
        <v>1098</v>
      </c>
      <c r="L84" t="s">
        <v>1067</v>
      </c>
    </row>
    <row r="85" spans="1:12" x14ac:dyDescent="0.3">
      <c r="A85" t="s">
        <v>1028</v>
      </c>
      <c r="B85" t="s">
        <v>1027</v>
      </c>
      <c r="C85">
        <v>37.6</v>
      </c>
      <c r="D85" t="s">
        <v>1657</v>
      </c>
      <c r="E85" s="9" t="s">
        <v>545</v>
      </c>
      <c r="F85" s="9" t="s">
        <v>545</v>
      </c>
      <c r="G85" t="s">
        <v>545</v>
      </c>
      <c r="H85" s="9" t="s">
        <v>545</v>
      </c>
      <c r="I85" s="9" t="s">
        <v>545</v>
      </c>
      <c r="K85" t="s">
        <v>905</v>
      </c>
      <c r="L85" t="s">
        <v>1067</v>
      </c>
    </row>
    <row r="86" spans="1:12" x14ac:dyDescent="0.3">
      <c r="A86" t="s">
        <v>842</v>
      </c>
      <c r="B86" t="s">
        <v>845</v>
      </c>
      <c r="C86">
        <v>41.9</v>
      </c>
      <c r="D86" t="s">
        <v>108</v>
      </c>
      <c r="E86" s="9" t="s">
        <v>545</v>
      </c>
      <c r="F86" s="9" t="s">
        <v>545</v>
      </c>
      <c r="G86">
        <v>1</v>
      </c>
      <c r="H86" s="9" t="s">
        <v>545</v>
      </c>
      <c r="I86" s="9" t="s">
        <v>545</v>
      </c>
      <c r="K86" t="s">
        <v>1074</v>
      </c>
      <c r="L86" t="s">
        <v>1486</v>
      </c>
    </row>
    <row r="87" spans="1:12" x14ac:dyDescent="0.3">
      <c r="A87" t="s">
        <v>842</v>
      </c>
      <c r="B87" t="s">
        <v>845</v>
      </c>
      <c r="C87">
        <v>27.2</v>
      </c>
      <c r="D87" t="s">
        <v>152</v>
      </c>
      <c r="E87" s="9" t="s">
        <v>545</v>
      </c>
      <c r="F87" s="9" t="s">
        <v>545</v>
      </c>
      <c r="G87">
        <v>1</v>
      </c>
      <c r="H87" s="9" t="s">
        <v>545</v>
      </c>
      <c r="I87" s="9" t="s">
        <v>545</v>
      </c>
      <c r="K87" t="s">
        <v>1074</v>
      </c>
      <c r="L87" t="s">
        <v>1486</v>
      </c>
    </row>
    <row r="88" spans="1:12" x14ac:dyDescent="0.3">
      <c r="A88" t="s">
        <v>842</v>
      </c>
      <c r="B88" t="s">
        <v>845</v>
      </c>
      <c r="C88">
        <v>13.8</v>
      </c>
      <c r="D88" t="s">
        <v>660</v>
      </c>
      <c r="E88" s="9">
        <v>0.8</v>
      </c>
      <c r="F88" s="9" t="s">
        <v>545</v>
      </c>
      <c r="G88" t="s">
        <v>545</v>
      </c>
      <c r="H88" s="9" t="s">
        <v>545</v>
      </c>
      <c r="I88" s="9" t="s">
        <v>545</v>
      </c>
      <c r="K88" t="s">
        <v>1074</v>
      </c>
      <c r="L88" t="s">
        <v>1486</v>
      </c>
    </row>
    <row r="89" spans="1:12" x14ac:dyDescent="0.3">
      <c r="A89" t="s">
        <v>1028</v>
      </c>
      <c r="B89" t="s">
        <v>1027</v>
      </c>
      <c r="C89">
        <v>47.2</v>
      </c>
      <c r="D89" t="s">
        <v>660</v>
      </c>
      <c r="E89" s="9" t="s">
        <v>545</v>
      </c>
      <c r="F89" s="9" t="s">
        <v>545</v>
      </c>
      <c r="G89">
        <v>1</v>
      </c>
      <c r="H89" s="9" t="s">
        <v>545</v>
      </c>
      <c r="I89" s="9" t="s">
        <v>545</v>
      </c>
      <c r="K89" t="s">
        <v>1255</v>
      </c>
      <c r="L89" t="s">
        <v>1486</v>
      </c>
    </row>
    <row r="90" spans="1:12" x14ac:dyDescent="0.3">
      <c r="A90" t="s">
        <v>1028</v>
      </c>
      <c r="B90" t="s">
        <v>1027</v>
      </c>
      <c r="C90">
        <v>41.8</v>
      </c>
      <c r="D90" t="s">
        <v>1820</v>
      </c>
      <c r="E90" s="9" t="s">
        <v>545</v>
      </c>
      <c r="F90" s="9" t="s">
        <v>545</v>
      </c>
      <c r="G90">
        <v>1</v>
      </c>
      <c r="H90" s="9" t="s">
        <v>545</v>
      </c>
      <c r="I90" s="9" t="s">
        <v>545</v>
      </c>
      <c r="K90" t="s">
        <v>1255</v>
      </c>
      <c r="L90" t="s">
        <v>1486</v>
      </c>
    </row>
    <row r="91" spans="1:12" x14ac:dyDescent="0.3">
      <c r="A91" t="s">
        <v>1028</v>
      </c>
      <c r="B91" t="s">
        <v>1027</v>
      </c>
      <c r="C91">
        <v>10.1</v>
      </c>
      <c r="D91" t="s">
        <v>660</v>
      </c>
      <c r="E91" s="9" t="s">
        <v>545</v>
      </c>
      <c r="F91" s="9" t="s">
        <v>545</v>
      </c>
      <c r="G91">
        <v>1</v>
      </c>
      <c r="H91" s="9" t="s">
        <v>545</v>
      </c>
      <c r="I91" s="9" t="s">
        <v>545</v>
      </c>
      <c r="K91" t="s">
        <v>1255</v>
      </c>
      <c r="L91" t="s">
        <v>1486</v>
      </c>
    </row>
    <row r="92" spans="1:12" x14ac:dyDescent="0.3">
      <c r="A92" t="s">
        <v>1028</v>
      </c>
      <c r="B92" t="s">
        <v>1027</v>
      </c>
      <c r="C92">
        <v>6.5</v>
      </c>
      <c r="D92" t="s">
        <v>2286</v>
      </c>
      <c r="E92" s="9" t="s">
        <v>545</v>
      </c>
      <c r="F92" s="9" t="s">
        <v>545</v>
      </c>
      <c r="G92">
        <v>1</v>
      </c>
      <c r="H92" s="9" t="s">
        <v>545</v>
      </c>
      <c r="I92" s="9" t="s">
        <v>545</v>
      </c>
      <c r="K92" t="s">
        <v>1255</v>
      </c>
      <c r="L92" t="s">
        <v>1486</v>
      </c>
    </row>
    <row r="93" spans="1:12" x14ac:dyDescent="0.3">
      <c r="A93" t="s">
        <v>1028</v>
      </c>
      <c r="B93" t="s">
        <v>1027</v>
      </c>
      <c r="C93">
        <v>6.3</v>
      </c>
      <c r="D93" t="s">
        <v>2286</v>
      </c>
      <c r="E93" s="9" t="s">
        <v>545</v>
      </c>
      <c r="F93" s="9" t="s">
        <v>545</v>
      </c>
      <c r="G93">
        <v>1</v>
      </c>
      <c r="H93" s="9" t="s">
        <v>545</v>
      </c>
      <c r="I93" s="9" t="s">
        <v>545</v>
      </c>
      <c r="K93" t="s">
        <v>1255</v>
      </c>
      <c r="L93" t="s">
        <v>1486</v>
      </c>
    </row>
    <row r="94" spans="1:12" x14ac:dyDescent="0.3">
      <c r="A94" t="s">
        <v>1028</v>
      </c>
      <c r="B94" t="s">
        <v>1027</v>
      </c>
      <c r="C94">
        <v>9.9</v>
      </c>
      <c r="D94" t="s">
        <v>660</v>
      </c>
      <c r="E94" s="9">
        <v>2</v>
      </c>
      <c r="F94" s="9" t="s">
        <v>1945</v>
      </c>
      <c r="G94" t="s">
        <v>545</v>
      </c>
      <c r="H94" s="9" t="s">
        <v>545</v>
      </c>
      <c r="I94" s="9" t="s">
        <v>545</v>
      </c>
      <c r="K94" t="s">
        <v>1255</v>
      </c>
      <c r="L94" t="s">
        <v>1486</v>
      </c>
    </row>
    <row r="95" spans="1:12" x14ac:dyDescent="0.3">
      <c r="A95" t="s">
        <v>1028</v>
      </c>
      <c r="B95" t="s">
        <v>1027</v>
      </c>
      <c r="C95">
        <v>7.5</v>
      </c>
      <c r="D95" t="s">
        <v>2447</v>
      </c>
      <c r="E95" s="9">
        <v>0.25</v>
      </c>
      <c r="F95" s="9" t="s">
        <v>545</v>
      </c>
      <c r="G95" t="s">
        <v>545</v>
      </c>
      <c r="H95" s="9" t="s">
        <v>545</v>
      </c>
      <c r="I95" s="9" t="s">
        <v>545</v>
      </c>
      <c r="K95" t="s">
        <v>1255</v>
      </c>
      <c r="L95" t="s">
        <v>1486</v>
      </c>
    </row>
    <row r="96" spans="1:12" x14ac:dyDescent="0.3">
      <c r="A96" t="s">
        <v>1028</v>
      </c>
      <c r="B96" t="s">
        <v>1027</v>
      </c>
      <c r="C96">
        <v>6.1</v>
      </c>
      <c r="D96" t="s">
        <v>2286</v>
      </c>
      <c r="E96" s="9">
        <v>3</v>
      </c>
      <c r="F96" s="9">
        <v>26</v>
      </c>
      <c r="G96" t="s">
        <v>545</v>
      </c>
      <c r="H96" s="9" t="s">
        <v>545</v>
      </c>
      <c r="I96" s="9" t="s">
        <v>545</v>
      </c>
      <c r="K96" t="s">
        <v>1255</v>
      </c>
      <c r="L96" t="s">
        <v>1486</v>
      </c>
    </row>
    <row r="97" spans="1:12" x14ac:dyDescent="0.3">
      <c r="A97" t="s">
        <v>842</v>
      </c>
      <c r="B97" t="s">
        <v>845</v>
      </c>
      <c r="C97">
        <v>6.2</v>
      </c>
      <c r="D97" t="s">
        <v>700</v>
      </c>
      <c r="E97" s="9" t="s">
        <v>545</v>
      </c>
      <c r="F97" s="9" t="s">
        <v>545</v>
      </c>
      <c r="G97">
        <v>1</v>
      </c>
      <c r="H97" s="9" t="s">
        <v>545</v>
      </c>
      <c r="I97" s="9" t="s">
        <v>545</v>
      </c>
      <c r="K97" t="s">
        <v>1074</v>
      </c>
      <c r="L97" t="s">
        <v>1486</v>
      </c>
    </row>
    <row r="98" spans="1:12" x14ac:dyDescent="0.3">
      <c r="A98" t="s">
        <v>842</v>
      </c>
      <c r="B98" t="s">
        <v>845</v>
      </c>
      <c r="C98">
        <v>39.4</v>
      </c>
      <c r="D98" t="s">
        <v>63</v>
      </c>
      <c r="E98" s="9" t="s">
        <v>545</v>
      </c>
      <c r="F98" s="9" t="s">
        <v>545</v>
      </c>
      <c r="G98" t="s">
        <v>545</v>
      </c>
      <c r="H98" s="9" t="s">
        <v>545</v>
      </c>
      <c r="I98" s="9" t="s">
        <v>545</v>
      </c>
      <c r="J98" t="s">
        <v>109</v>
      </c>
      <c r="K98" t="s">
        <v>1832</v>
      </c>
      <c r="L98" t="s">
        <v>1486</v>
      </c>
    </row>
    <row r="99" spans="1:12" x14ac:dyDescent="0.3">
      <c r="A99" t="s">
        <v>842</v>
      </c>
      <c r="B99" t="s">
        <v>845</v>
      </c>
      <c r="C99">
        <v>49.1</v>
      </c>
      <c r="D99" t="s">
        <v>1783</v>
      </c>
      <c r="E99" s="9" t="s">
        <v>545</v>
      </c>
      <c r="F99" s="9" t="s">
        <v>545</v>
      </c>
      <c r="G99">
        <v>1</v>
      </c>
      <c r="H99" s="9" t="s">
        <v>545</v>
      </c>
      <c r="I99" s="9" t="s">
        <v>545</v>
      </c>
      <c r="K99" t="s">
        <v>1487</v>
      </c>
      <c r="L99" t="s">
        <v>1486</v>
      </c>
    </row>
    <row r="100" spans="1:12" x14ac:dyDescent="0.3">
      <c r="A100" t="s">
        <v>842</v>
      </c>
      <c r="B100" t="s">
        <v>845</v>
      </c>
      <c r="C100">
        <v>0.8</v>
      </c>
      <c r="D100" t="s">
        <v>1164</v>
      </c>
      <c r="E100" s="9" t="s">
        <v>545</v>
      </c>
      <c r="F100" s="9" t="s">
        <v>545</v>
      </c>
      <c r="G100">
        <v>1</v>
      </c>
      <c r="H100" s="9" t="s">
        <v>545</v>
      </c>
      <c r="I100" s="9" t="s">
        <v>545</v>
      </c>
      <c r="K100" t="s">
        <v>1487</v>
      </c>
      <c r="L100" t="s">
        <v>1486</v>
      </c>
    </row>
    <row r="101" spans="1:12" x14ac:dyDescent="0.3">
      <c r="A101" t="s">
        <v>842</v>
      </c>
      <c r="B101" t="s">
        <v>845</v>
      </c>
      <c r="C101">
        <v>47</v>
      </c>
      <c r="D101" t="s">
        <v>412</v>
      </c>
      <c r="E101" s="9" t="s">
        <v>545</v>
      </c>
      <c r="F101" s="9" t="s">
        <v>545</v>
      </c>
      <c r="G101">
        <v>2</v>
      </c>
      <c r="H101" s="9" t="s">
        <v>545</v>
      </c>
      <c r="I101" s="9" t="s">
        <v>545</v>
      </c>
      <c r="K101" t="s">
        <v>1487</v>
      </c>
      <c r="L101" t="s">
        <v>1486</v>
      </c>
    </row>
    <row r="102" spans="1:12" x14ac:dyDescent="0.3">
      <c r="A102" t="s">
        <v>842</v>
      </c>
      <c r="B102" t="s">
        <v>845</v>
      </c>
      <c r="C102">
        <v>48</v>
      </c>
      <c r="D102" t="s">
        <v>1164</v>
      </c>
      <c r="E102" s="9" t="s">
        <v>545</v>
      </c>
      <c r="F102" s="9" t="s">
        <v>545</v>
      </c>
      <c r="G102">
        <v>3</v>
      </c>
      <c r="H102" s="9" t="s">
        <v>545</v>
      </c>
      <c r="I102" s="9" t="s">
        <v>545</v>
      </c>
      <c r="K102" t="s">
        <v>1487</v>
      </c>
      <c r="L102" t="s">
        <v>1486</v>
      </c>
    </row>
    <row r="103" spans="1:12" x14ac:dyDescent="0.3">
      <c r="A103" t="s">
        <v>842</v>
      </c>
      <c r="B103" t="s">
        <v>845</v>
      </c>
      <c r="C103">
        <v>39</v>
      </c>
      <c r="D103" t="s">
        <v>1164</v>
      </c>
      <c r="E103" s="9" t="s">
        <v>545</v>
      </c>
      <c r="F103" s="9" t="s">
        <v>545</v>
      </c>
      <c r="G103">
        <v>3</v>
      </c>
      <c r="H103" s="9" t="s">
        <v>545</v>
      </c>
      <c r="I103" s="9" t="s">
        <v>545</v>
      </c>
      <c r="K103" t="s">
        <v>1487</v>
      </c>
      <c r="L103" t="s">
        <v>1486</v>
      </c>
    </row>
    <row r="104" spans="1:12" x14ac:dyDescent="0.3">
      <c r="A104" t="s">
        <v>842</v>
      </c>
      <c r="B104" t="s">
        <v>845</v>
      </c>
      <c r="C104">
        <v>38.299999999999997</v>
      </c>
      <c r="D104" t="s">
        <v>1164</v>
      </c>
      <c r="E104" s="9" t="s">
        <v>545</v>
      </c>
      <c r="F104" s="9" t="s">
        <v>545</v>
      </c>
      <c r="G104">
        <v>3</v>
      </c>
      <c r="H104" s="9" t="s">
        <v>545</v>
      </c>
      <c r="I104" s="9" t="s">
        <v>545</v>
      </c>
      <c r="K104" t="s">
        <v>1487</v>
      </c>
      <c r="L104" t="s">
        <v>1486</v>
      </c>
    </row>
    <row r="105" spans="1:12" x14ac:dyDescent="0.3">
      <c r="A105" t="s">
        <v>842</v>
      </c>
      <c r="B105" t="s">
        <v>845</v>
      </c>
      <c r="C105">
        <v>48.2</v>
      </c>
      <c r="D105" t="s">
        <v>1783</v>
      </c>
      <c r="E105" s="9" t="s">
        <v>545</v>
      </c>
      <c r="F105" s="9" t="s">
        <v>545</v>
      </c>
      <c r="G105">
        <v>4</v>
      </c>
      <c r="H105" s="9" t="s">
        <v>545</v>
      </c>
      <c r="I105" s="9" t="s">
        <v>545</v>
      </c>
      <c r="K105" t="s">
        <v>1487</v>
      </c>
      <c r="L105" t="s">
        <v>1486</v>
      </c>
    </row>
    <row r="106" spans="1:12" x14ac:dyDescent="0.3">
      <c r="A106" t="s">
        <v>842</v>
      </c>
      <c r="B106" t="s">
        <v>845</v>
      </c>
      <c r="C106">
        <v>42</v>
      </c>
      <c r="D106" t="s">
        <v>1164</v>
      </c>
      <c r="E106" s="9" t="s">
        <v>545</v>
      </c>
      <c r="F106" s="9" t="s">
        <v>545</v>
      </c>
      <c r="G106">
        <v>4</v>
      </c>
      <c r="H106" s="9" t="s">
        <v>545</v>
      </c>
      <c r="I106" s="9" t="s">
        <v>545</v>
      </c>
      <c r="K106" t="s">
        <v>1487</v>
      </c>
      <c r="L106" t="s">
        <v>1486</v>
      </c>
    </row>
    <row r="107" spans="1:12" x14ac:dyDescent="0.3">
      <c r="A107" t="s">
        <v>842</v>
      </c>
      <c r="B107" t="s">
        <v>845</v>
      </c>
      <c r="C107">
        <v>40</v>
      </c>
      <c r="D107" t="s">
        <v>1164</v>
      </c>
      <c r="E107" s="9" t="s">
        <v>545</v>
      </c>
      <c r="F107" s="9" t="s">
        <v>545</v>
      </c>
      <c r="G107">
        <v>4</v>
      </c>
      <c r="H107" s="9" t="s">
        <v>545</v>
      </c>
      <c r="I107" s="9" t="s">
        <v>545</v>
      </c>
      <c r="K107" t="s">
        <v>1487</v>
      </c>
      <c r="L107" t="s">
        <v>1486</v>
      </c>
    </row>
    <row r="108" spans="1:12" x14ac:dyDescent="0.3">
      <c r="A108" t="s">
        <v>842</v>
      </c>
      <c r="B108" t="s">
        <v>845</v>
      </c>
      <c r="C108">
        <v>44</v>
      </c>
      <c r="D108" t="s">
        <v>1164</v>
      </c>
      <c r="E108" s="9" t="s">
        <v>545</v>
      </c>
      <c r="F108" s="9" t="s">
        <v>545</v>
      </c>
      <c r="G108">
        <v>5</v>
      </c>
      <c r="H108" s="9" t="s">
        <v>545</v>
      </c>
      <c r="I108" s="9" t="s">
        <v>545</v>
      </c>
      <c r="K108" t="s">
        <v>1487</v>
      </c>
      <c r="L108" t="s">
        <v>1486</v>
      </c>
    </row>
    <row r="109" spans="1:12" x14ac:dyDescent="0.3">
      <c r="A109" t="s">
        <v>842</v>
      </c>
      <c r="B109" t="s">
        <v>845</v>
      </c>
      <c r="C109">
        <v>43</v>
      </c>
      <c r="D109" t="s">
        <v>1664</v>
      </c>
      <c r="E109" s="9" t="s">
        <v>545</v>
      </c>
      <c r="F109" s="9" t="s">
        <v>545</v>
      </c>
      <c r="G109">
        <v>5</v>
      </c>
      <c r="H109" s="9" t="s">
        <v>545</v>
      </c>
      <c r="I109" s="9" t="s">
        <v>545</v>
      </c>
      <c r="K109" t="s">
        <v>1487</v>
      </c>
      <c r="L109" t="s">
        <v>1486</v>
      </c>
    </row>
    <row r="110" spans="1:12" x14ac:dyDescent="0.3">
      <c r="A110" t="s">
        <v>842</v>
      </c>
      <c r="B110" t="s">
        <v>845</v>
      </c>
      <c r="C110">
        <v>41</v>
      </c>
      <c r="D110" t="s">
        <v>1664</v>
      </c>
      <c r="E110" s="9" t="s">
        <v>545</v>
      </c>
      <c r="F110" s="9" t="s">
        <v>545</v>
      </c>
      <c r="G110">
        <v>5</v>
      </c>
      <c r="H110" s="9" t="s">
        <v>545</v>
      </c>
      <c r="I110" s="9" t="s">
        <v>545</v>
      </c>
      <c r="K110" t="s">
        <v>1487</v>
      </c>
      <c r="L110" t="s">
        <v>1486</v>
      </c>
    </row>
    <row r="111" spans="1:12" x14ac:dyDescent="0.3">
      <c r="A111" t="s">
        <v>842</v>
      </c>
      <c r="B111" t="s">
        <v>845</v>
      </c>
      <c r="C111">
        <v>40</v>
      </c>
      <c r="D111" t="s">
        <v>1164</v>
      </c>
      <c r="E111" s="9" t="s">
        <v>545</v>
      </c>
      <c r="F111" s="9" t="s">
        <v>545</v>
      </c>
      <c r="G111">
        <v>5</v>
      </c>
      <c r="H111" s="9" t="s">
        <v>545</v>
      </c>
      <c r="I111" s="9" t="s">
        <v>545</v>
      </c>
      <c r="K111" t="s">
        <v>1487</v>
      </c>
      <c r="L111" t="s">
        <v>1486</v>
      </c>
    </row>
    <row r="112" spans="1:12" x14ac:dyDescent="0.3">
      <c r="A112" t="s">
        <v>842</v>
      </c>
      <c r="B112" t="s">
        <v>845</v>
      </c>
      <c r="C112">
        <v>41</v>
      </c>
      <c r="D112" t="s">
        <v>1164</v>
      </c>
      <c r="E112" s="9" t="s">
        <v>545</v>
      </c>
      <c r="F112" s="9" t="s">
        <v>545</v>
      </c>
      <c r="G112">
        <v>6</v>
      </c>
      <c r="H112" s="9" t="s">
        <v>545</v>
      </c>
      <c r="I112" s="9" t="s">
        <v>545</v>
      </c>
      <c r="K112" t="s">
        <v>1487</v>
      </c>
      <c r="L112" t="s">
        <v>1486</v>
      </c>
    </row>
    <row r="113" spans="1:12" x14ac:dyDescent="0.3">
      <c r="A113" t="s">
        <v>842</v>
      </c>
      <c r="B113" t="s">
        <v>845</v>
      </c>
      <c r="C113">
        <v>43</v>
      </c>
      <c r="D113" t="s">
        <v>1164</v>
      </c>
      <c r="E113" s="9" t="s">
        <v>545</v>
      </c>
      <c r="F113" s="9" t="s">
        <v>545</v>
      </c>
      <c r="G113">
        <v>10</v>
      </c>
      <c r="H113" s="9" t="s">
        <v>545</v>
      </c>
      <c r="I113" s="9" t="s">
        <v>545</v>
      </c>
      <c r="K113" t="s">
        <v>1487</v>
      </c>
      <c r="L113" t="s">
        <v>1486</v>
      </c>
    </row>
    <row r="114" spans="1:12" x14ac:dyDescent="0.3">
      <c r="A114" t="s">
        <v>842</v>
      </c>
      <c r="B114" t="s">
        <v>845</v>
      </c>
      <c r="C114">
        <v>42</v>
      </c>
      <c r="D114" t="s">
        <v>1164</v>
      </c>
      <c r="E114" s="9" t="s">
        <v>545</v>
      </c>
      <c r="F114" s="9" t="s">
        <v>545</v>
      </c>
      <c r="G114">
        <v>10</v>
      </c>
      <c r="H114" s="9" t="s">
        <v>545</v>
      </c>
      <c r="I114" s="9" t="s">
        <v>545</v>
      </c>
      <c r="K114" t="s">
        <v>1487</v>
      </c>
      <c r="L114" t="s">
        <v>1486</v>
      </c>
    </row>
    <row r="115" spans="1:12" x14ac:dyDescent="0.3">
      <c r="A115" t="s">
        <v>842</v>
      </c>
      <c r="B115" t="s">
        <v>845</v>
      </c>
      <c r="C115">
        <v>49.3</v>
      </c>
      <c r="D115" t="s">
        <v>1164</v>
      </c>
      <c r="E115" s="9">
        <v>0.2</v>
      </c>
      <c r="F115" s="9" t="s">
        <v>545</v>
      </c>
      <c r="G115" t="s">
        <v>545</v>
      </c>
      <c r="H115" s="9" t="s">
        <v>545</v>
      </c>
      <c r="I115" s="9" t="s">
        <v>545</v>
      </c>
      <c r="K115" t="s">
        <v>1487</v>
      </c>
      <c r="L115" t="s">
        <v>1486</v>
      </c>
    </row>
    <row r="116" spans="1:12" x14ac:dyDescent="0.3">
      <c r="A116" t="s">
        <v>842</v>
      </c>
      <c r="B116" t="s">
        <v>845</v>
      </c>
      <c r="C116">
        <v>48.9</v>
      </c>
      <c r="D116" t="s">
        <v>1664</v>
      </c>
      <c r="E116" s="9">
        <v>0.15</v>
      </c>
      <c r="F116" s="9" t="s">
        <v>545</v>
      </c>
      <c r="G116" t="s">
        <v>545</v>
      </c>
      <c r="H116" s="9" t="s">
        <v>545</v>
      </c>
      <c r="I116" s="9" t="s">
        <v>545</v>
      </c>
      <c r="K116" t="s">
        <v>1487</v>
      </c>
      <c r="L116" t="s">
        <v>1486</v>
      </c>
    </row>
    <row r="117" spans="1:12" x14ac:dyDescent="0.3">
      <c r="A117" t="s">
        <v>842</v>
      </c>
      <c r="B117" t="s">
        <v>845</v>
      </c>
      <c r="C117">
        <v>45.4</v>
      </c>
      <c r="D117" t="s">
        <v>1164</v>
      </c>
      <c r="E117" s="9">
        <v>0.2</v>
      </c>
      <c r="F117" s="9" t="s">
        <v>545</v>
      </c>
      <c r="G117" t="s">
        <v>545</v>
      </c>
      <c r="H117" s="9" t="s">
        <v>545</v>
      </c>
      <c r="I117" s="9" t="s">
        <v>545</v>
      </c>
      <c r="K117" t="s">
        <v>1487</v>
      </c>
      <c r="L117" t="s">
        <v>1486</v>
      </c>
    </row>
    <row r="118" spans="1:12" x14ac:dyDescent="0.3">
      <c r="A118" t="s">
        <v>842</v>
      </c>
      <c r="B118" t="s">
        <v>845</v>
      </c>
      <c r="C118">
        <v>40.299999999999997</v>
      </c>
      <c r="D118" t="s">
        <v>1664</v>
      </c>
      <c r="E118" s="9">
        <v>0.2</v>
      </c>
      <c r="F118" s="9" t="s">
        <v>545</v>
      </c>
      <c r="G118" t="s">
        <v>545</v>
      </c>
      <c r="H118" s="9" t="s">
        <v>545</v>
      </c>
      <c r="I118" s="9" t="s">
        <v>545</v>
      </c>
      <c r="K118" t="s">
        <v>1487</v>
      </c>
      <c r="L118" t="s">
        <v>1486</v>
      </c>
    </row>
    <row r="119" spans="1:12" x14ac:dyDescent="0.3">
      <c r="A119" t="s">
        <v>842</v>
      </c>
      <c r="B119" t="s">
        <v>845</v>
      </c>
      <c r="C119">
        <v>38.9</v>
      </c>
      <c r="D119" t="s">
        <v>1164</v>
      </c>
      <c r="E119" s="9">
        <v>0.15</v>
      </c>
      <c r="F119" s="9" t="s">
        <v>545</v>
      </c>
      <c r="G119" s="9" t="s">
        <v>545</v>
      </c>
      <c r="H119" s="9" t="s">
        <v>545</v>
      </c>
      <c r="I119" s="9" t="s">
        <v>545</v>
      </c>
      <c r="K119" t="s">
        <v>1487</v>
      </c>
      <c r="L119" t="s">
        <v>1067</v>
      </c>
    </row>
    <row r="120" spans="1:12" x14ac:dyDescent="0.3">
      <c r="A120" t="s">
        <v>842</v>
      </c>
      <c r="B120" t="s">
        <v>845</v>
      </c>
      <c r="C120">
        <v>38.9</v>
      </c>
      <c r="D120" t="s">
        <v>412</v>
      </c>
      <c r="E120" s="9">
        <v>0.15</v>
      </c>
      <c r="F120" s="9" t="s">
        <v>545</v>
      </c>
      <c r="G120" s="9" t="s">
        <v>545</v>
      </c>
      <c r="H120" s="9" t="s">
        <v>545</v>
      </c>
      <c r="I120" s="9" t="s">
        <v>545</v>
      </c>
      <c r="K120" t="s">
        <v>1487</v>
      </c>
      <c r="L120" t="s">
        <v>1067</v>
      </c>
    </row>
    <row r="121" spans="1:12" x14ac:dyDescent="0.3">
      <c r="A121" t="s">
        <v>842</v>
      </c>
      <c r="B121" t="s">
        <v>845</v>
      </c>
      <c r="C121">
        <v>38.700000000000003</v>
      </c>
      <c r="D121" t="s">
        <v>1164</v>
      </c>
      <c r="E121" s="9">
        <v>0.15</v>
      </c>
      <c r="F121" s="9" t="s">
        <v>545</v>
      </c>
      <c r="G121" s="9" t="s">
        <v>545</v>
      </c>
      <c r="H121" s="9" t="s">
        <v>545</v>
      </c>
      <c r="I121" s="9" t="s">
        <v>545</v>
      </c>
      <c r="K121" t="s">
        <v>1487</v>
      </c>
      <c r="L121" t="s">
        <v>1067</v>
      </c>
    </row>
    <row r="122" spans="1:12" x14ac:dyDescent="0.3">
      <c r="A122" t="s">
        <v>842</v>
      </c>
      <c r="B122" t="s">
        <v>845</v>
      </c>
      <c r="C122">
        <v>38</v>
      </c>
      <c r="D122" t="s">
        <v>1164</v>
      </c>
      <c r="E122" s="9">
        <v>0.15</v>
      </c>
      <c r="F122" s="9" t="s">
        <v>545</v>
      </c>
      <c r="G122" s="9" t="s">
        <v>545</v>
      </c>
      <c r="H122" s="9" t="s">
        <v>545</v>
      </c>
      <c r="I122" s="9" t="s">
        <v>545</v>
      </c>
      <c r="K122" t="s">
        <v>1487</v>
      </c>
      <c r="L122" t="s">
        <v>1067</v>
      </c>
    </row>
    <row r="123" spans="1:12" x14ac:dyDescent="0.3">
      <c r="A123" t="s">
        <v>842</v>
      </c>
      <c r="B123" t="s">
        <v>845</v>
      </c>
      <c r="C123">
        <v>38.299999999999997</v>
      </c>
      <c r="D123" t="s">
        <v>1164</v>
      </c>
      <c r="E123" s="9">
        <v>0.15</v>
      </c>
      <c r="F123" s="9" t="s">
        <v>545</v>
      </c>
      <c r="G123" s="9" t="s">
        <v>545</v>
      </c>
      <c r="H123" s="9" t="s">
        <v>545</v>
      </c>
      <c r="I123" s="9" t="s">
        <v>545</v>
      </c>
      <c r="K123" t="s">
        <v>1487</v>
      </c>
      <c r="L123" t="s">
        <v>1067</v>
      </c>
    </row>
    <row r="124" spans="1:12" x14ac:dyDescent="0.3">
      <c r="A124" t="s">
        <v>842</v>
      </c>
      <c r="B124" t="s">
        <v>845</v>
      </c>
      <c r="C124">
        <v>37.1</v>
      </c>
      <c r="D124" t="s">
        <v>1164</v>
      </c>
      <c r="E124">
        <v>0.2</v>
      </c>
      <c r="F124" s="9" t="s">
        <v>545</v>
      </c>
      <c r="G124" s="9" t="s">
        <v>545</v>
      </c>
      <c r="H124" s="9" t="s">
        <v>545</v>
      </c>
      <c r="I124" s="9" t="s">
        <v>545</v>
      </c>
      <c r="K124" t="s">
        <v>1487</v>
      </c>
      <c r="L124" t="s">
        <v>1486</v>
      </c>
    </row>
    <row r="125" spans="1:12" x14ac:dyDescent="0.3">
      <c r="A125" t="s">
        <v>842</v>
      </c>
      <c r="B125" t="s">
        <v>845</v>
      </c>
      <c r="C125">
        <v>36.299999999999997</v>
      </c>
      <c r="D125" t="s">
        <v>1164</v>
      </c>
      <c r="E125" s="9">
        <v>0.15</v>
      </c>
      <c r="F125" s="9" t="s">
        <v>545</v>
      </c>
      <c r="G125" s="9" t="s">
        <v>545</v>
      </c>
      <c r="H125" s="9" t="s">
        <v>545</v>
      </c>
      <c r="I125" s="9" t="s">
        <v>545</v>
      </c>
      <c r="K125" t="s">
        <v>1487</v>
      </c>
      <c r="L125" t="s">
        <v>1486</v>
      </c>
    </row>
    <row r="126" spans="1:12" x14ac:dyDescent="0.3">
      <c r="A126" t="s">
        <v>1028</v>
      </c>
      <c r="B126" t="s">
        <v>1027</v>
      </c>
      <c r="C126">
        <v>14.8</v>
      </c>
      <c r="D126" t="s">
        <v>1739</v>
      </c>
      <c r="E126" t="s">
        <v>545</v>
      </c>
      <c r="F126" s="9" t="s">
        <v>545</v>
      </c>
      <c r="G126" s="9">
        <v>1</v>
      </c>
      <c r="H126" s="9" t="s">
        <v>545</v>
      </c>
      <c r="I126" s="9" t="s">
        <v>545</v>
      </c>
      <c r="K126" t="s">
        <v>1100</v>
      </c>
      <c r="L126" t="s">
        <v>1486</v>
      </c>
    </row>
    <row r="127" spans="1:12" x14ac:dyDescent="0.3">
      <c r="A127" t="s">
        <v>1028</v>
      </c>
      <c r="B127" t="s">
        <v>1027</v>
      </c>
      <c r="C127">
        <v>14.5</v>
      </c>
      <c r="D127" t="s">
        <v>1739</v>
      </c>
      <c r="E127" s="9" t="s">
        <v>545</v>
      </c>
      <c r="F127" s="9" t="s">
        <v>545</v>
      </c>
      <c r="G127" s="9">
        <v>1</v>
      </c>
      <c r="H127" s="9" t="s">
        <v>545</v>
      </c>
      <c r="I127" s="9" t="s">
        <v>545</v>
      </c>
      <c r="K127" t="s">
        <v>1100</v>
      </c>
      <c r="L127" t="s">
        <v>1486</v>
      </c>
    </row>
    <row r="128" spans="1:12" x14ac:dyDescent="0.3">
      <c r="A128" t="s">
        <v>1028</v>
      </c>
      <c r="B128" t="s">
        <v>1027</v>
      </c>
      <c r="C128">
        <v>2.4</v>
      </c>
      <c r="D128" t="s">
        <v>1164</v>
      </c>
      <c r="E128" s="9" t="s">
        <v>545</v>
      </c>
      <c r="F128" s="9" t="s">
        <v>545</v>
      </c>
      <c r="G128" s="9">
        <v>1</v>
      </c>
      <c r="H128" s="9" t="s">
        <v>545</v>
      </c>
      <c r="I128" s="9" t="s">
        <v>545</v>
      </c>
      <c r="K128" t="s">
        <v>1100</v>
      </c>
      <c r="L128" t="s">
        <v>1486</v>
      </c>
    </row>
    <row r="129" spans="1:12" x14ac:dyDescent="0.3">
      <c r="A129" t="s">
        <v>1028</v>
      </c>
      <c r="B129" t="s">
        <v>1027</v>
      </c>
      <c r="C129">
        <v>12.8</v>
      </c>
      <c r="D129" t="s">
        <v>1164</v>
      </c>
      <c r="E129" t="s">
        <v>545</v>
      </c>
      <c r="F129" s="9" t="s">
        <v>545</v>
      </c>
      <c r="G129" s="9">
        <v>2</v>
      </c>
      <c r="H129" s="9" t="s">
        <v>545</v>
      </c>
      <c r="I129" s="9" t="s">
        <v>545</v>
      </c>
      <c r="K129" t="s">
        <v>1100</v>
      </c>
      <c r="L129" t="s">
        <v>1486</v>
      </c>
    </row>
    <row r="130" spans="1:12" x14ac:dyDescent="0.3">
      <c r="A130" t="s">
        <v>1028</v>
      </c>
      <c r="B130" t="s">
        <v>1027</v>
      </c>
      <c r="C130">
        <v>19</v>
      </c>
      <c r="D130" t="s">
        <v>1164</v>
      </c>
      <c r="E130" t="s">
        <v>545</v>
      </c>
      <c r="F130" t="s">
        <v>545</v>
      </c>
      <c r="G130" s="9">
        <v>3</v>
      </c>
      <c r="H130" s="9" t="s">
        <v>545</v>
      </c>
      <c r="I130" s="9" t="s">
        <v>545</v>
      </c>
      <c r="K130" t="s">
        <v>1100</v>
      </c>
      <c r="L130" t="s">
        <v>1067</v>
      </c>
    </row>
    <row r="131" spans="1:12" x14ac:dyDescent="0.3">
      <c r="A131" t="s">
        <v>1028</v>
      </c>
      <c r="B131" t="s">
        <v>1027</v>
      </c>
      <c r="C131">
        <v>18</v>
      </c>
      <c r="D131" t="s">
        <v>1164</v>
      </c>
      <c r="E131" t="s">
        <v>545</v>
      </c>
      <c r="F131" t="s">
        <v>545</v>
      </c>
      <c r="G131" s="9">
        <v>3</v>
      </c>
      <c r="H131" s="9" t="s">
        <v>545</v>
      </c>
      <c r="I131" s="9" t="s">
        <v>545</v>
      </c>
      <c r="K131" t="s">
        <v>1100</v>
      </c>
      <c r="L131" t="s">
        <v>1067</v>
      </c>
    </row>
    <row r="132" spans="1:12" x14ac:dyDescent="0.3">
      <c r="A132" t="s">
        <v>1028</v>
      </c>
      <c r="B132" t="s">
        <v>1027</v>
      </c>
      <c r="C132">
        <v>12.3</v>
      </c>
      <c r="D132" t="s">
        <v>1164</v>
      </c>
      <c r="E132" t="s">
        <v>545</v>
      </c>
      <c r="F132" s="9" t="s">
        <v>545</v>
      </c>
      <c r="G132" s="9">
        <v>3</v>
      </c>
      <c r="H132" s="9" t="s">
        <v>545</v>
      </c>
      <c r="I132" s="9" t="s">
        <v>545</v>
      </c>
      <c r="K132" t="s">
        <v>1100</v>
      </c>
      <c r="L132" t="s">
        <v>1067</v>
      </c>
    </row>
    <row r="133" spans="1:12" x14ac:dyDescent="0.3">
      <c r="A133" t="s">
        <v>1028</v>
      </c>
      <c r="B133" t="s">
        <v>1027</v>
      </c>
      <c r="C133">
        <v>11</v>
      </c>
      <c r="D133" t="s">
        <v>1739</v>
      </c>
      <c r="E133" t="s">
        <v>545</v>
      </c>
      <c r="F133" s="9" t="s">
        <v>545</v>
      </c>
      <c r="G133" s="9">
        <v>6</v>
      </c>
      <c r="H133" s="9" t="s">
        <v>545</v>
      </c>
      <c r="I133" s="9" t="s">
        <v>545</v>
      </c>
      <c r="K133" t="s">
        <v>1100</v>
      </c>
      <c r="L133" t="s">
        <v>1486</v>
      </c>
    </row>
    <row r="134" spans="1:12" x14ac:dyDescent="0.3">
      <c r="A134" t="s">
        <v>1028</v>
      </c>
      <c r="B134" t="s">
        <v>1027</v>
      </c>
      <c r="C134">
        <v>12</v>
      </c>
      <c r="D134" t="s">
        <v>1739</v>
      </c>
      <c r="E134" t="s">
        <v>545</v>
      </c>
      <c r="F134" s="9" t="s">
        <v>545</v>
      </c>
      <c r="G134" s="9">
        <v>7</v>
      </c>
      <c r="H134" s="9" t="s">
        <v>545</v>
      </c>
      <c r="I134" s="9" t="s">
        <v>545</v>
      </c>
      <c r="K134" t="s">
        <v>1100</v>
      </c>
      <c r="L134" t="s">
        <v>1486</v>
      </c>
    </row>
    <row r="135" spans="1:12" x14ac:dyDescent="0.3">
      <c r="A135" t="s">
        <v>1028</v>
      </c>
      <c r="B135" t="s">
        <v>1027</v>
      </c>
      <c r="C135">
        <v>49</v>
      </c>
      <c r="D135" t="s">
        <v>2200</v>
      </c>
      <c r="E135" t="s">
        <v>545</v>
      </c>
      <c r="F135" t="s">
        <v>545</v>
      </c>
      <c r="G135" s="9" t="s">
        <v>545</v>
      </c>
      <c r="H135" s="9" t="s">
        <v>545</v>
      </c>
      <c r="I135" s="9" t="s">
        <v>545</v>
      </c>
      <c r="K135" t="s">
        <v>1100</v>
      </c>
      <c r="L135" t="s">
        <v>1486</v>
      </c>
    </row>
    <row r="136" spans="1:12" x14ac:dyDescent="0.3">
      <c r="A136" t="s">
        <v>1028</v>
      </c>
      <c r="B136" t="s">
        <v>1027</v>
      </c>
      <c r="C136">
        <v>17.5</v>
      </c>
      <c r="D136" t="s">
        <v>1739</v>
      </c>
      <c r="E136" t="s">
        <v>545</v>
      </c>
      <c r="F136" s="9" t="s">
        <v>545</v>
      </c>
      <c r="G136" s="9" t="s">
        <v>545</v>
      </c>
      <c r="H136" s="9" t="s">
        <v>545</v>
      </c>
      <c r="I136" s="9" t="s">
        <v>684</v>
      </c>
      <c r="K136" t="s">
        <v>1100</v>
      </c>
      <c r="L136" t="s">
        <v>1486</v>
      </c>
    </row>
    <row r="137" spans="1:12" x14ac:dyDescent="0.3">
      <c r="A137" t="s">
        <v>1028</v>
      </c>
      <c r="B137" t="s">
        <v>1027</v>
      </c>
      <c r="C137">
        <v>15.7</v>
      </c>
      <c r="D137" t="s">
        <v>1164</v>
      </c>
      <c r="E137">
        <v>0.2</v>
      </c>
      <c r="F137" t="s">
        <v>545</v>
      </c>
      <c r="G137" s="9" t="s">
        <v>545</v>
      </c>
      <c r="H137" s="9" t="s">
        <v>545</v>
      </c>
      <c r="I137" s="9" t="s">
        <v>545</v>
      </c>
      <c r="K137" t="s">
        <v>1100</v>
      </c>
      <c r="L137" t="s">
        <v>1486</v>
      </c>
    </row>
    <row r="138" spans="1:12" x14ac:dyDescent="0.3">
      <c r="A138" t="s">
        <v>1028</v>
      </c>
      <c r="B138" t="s">
        <v>1027</v>
      </c>
      <c r="C138">
        <v>15.7</v>
      </c>
      <c r="D138" t="s">
        <v>1739</v>
      </c>
      <c r="E138">
        <v>0.2</v>
      </c>
      <c r="F138" s="9" t="s">
        <v>545</v>
      </c>
      <c r="G138" s="9" t="s">
        <v>545</v>
      </c>
      <c r="H138" s="9" t="s">
        <v>545</v>
      </c>
      <c r="I138" s="9" t="s">
        <v>545</v>
      </c>
      <c r="K138" t="s">
        <v>1100</v>
      </c>
      <c r="L138" t="s">
        <v>1486</v>
      </c>
    </row>
    <row r="139" spans="1:12" x14ac:dyDescent="0.3">
      <c r="A139" t="s">
        <v>1028</v>
      </c>
      <c r="B139" t="s">
        <v>1027</v>
      </c>
      <c r="C139">
        <v>14.2</v>
      </c>
      <c r="D139" t="s">
        <v>1739</v>
      </c>
      <c r="E139">
        <v>0.2</v>
      </c>
      <c r="F139" s="9" t="s">
        <v>545</v>
      </c>
      <c r="G139" s="9" t="s">
        <v>545</v>
      </c>
      <c r="H139" s="9" t="s">
        <v>545</v>
      </c>
      <c r="I139" s="9" t="s">
        <v>545</v>
      </c>
      <c r="K139" t="s">
        <v>1100</v>
      </c>
      <c r="L139" t="s">
        <v>1486</v>
      </c>
    </row>
    <row r="140" spans="1:12" x14ac:dyDescent="0.3">
      <c r="A140" t="s">
        <v>1028</v>
      </c>
      <c r="B140" t="s">
        <v>1027</v>
      </c>
      <c r="C140">
        <v>14.2</v>
      </c>
      <c r="D140" t="s">
        <v>1739</v>
      </c>
      <c r="E140">
        <v>0.2</v>
      </c>
      <c r="F140" t="s">
        <v>545</v>
      </c>
      <c r="G140" s="9" t="s">
        <v>545</v>
      </c>
      <c r="H140" s="9" t="s">
        <v>545</v>
      </c>
      <c r="I140" s="9" t="s">
        <v>545</v>
      </c>
      <c r="K140" t="s">
        <v>1100</v>
      </c>
      <c r="L140" t="s">
        <v>1486</v>
      </c>
    </row>
    <row r="141" spans="1:12" x14ac:dyDescent="0.3">
      <c r="A141" t="s">
        <v>1028</v>
      </c>
      <c r="B141" t="s">
        <v>1027</v>
      </c>
      <c r="C141">
        <v>3.8</v>
      </c>
      <c r="D141" t="s">
        <v>1164</v>
      </c>
      <c r="E141" t="s">
        <v>545</v>
      </c>
      <c r="F141" s="9" t="s">
        <v>545</v>
      </c>
      <c r="G141" s="9" t="s">
        <v>545</v>
      </c>
      <c r="H141" s="9" t="s">
        <v>545</v>
      </c>
      <c r="I141" s="9" t="s">
        <v>2656</v>
      </c>
      <c r="K141" t="s">
        <v>1100</v>
      </c>
      <c r="L141" t="s">
        <v>1486</v>
      </c>
    </row>
    <row r="142" spans="1:12" x14ac:dyDescent="0.3">
      <c r="A142" t="s">
        <v>1028</v>
      </c>
      <c r="B142" t="s">
        <v>1027</v>
      </c>
      <c r="C142">
        <v>3.4</v>
      </c>
      <c r="D142" t="s">
        <v>1739</v>
      </c>
      <c r="E142">
        <v>0.3</v>
      </c>
      <c r="F142" s="9" t="s">
        <v>545</v>
      </c>
      <c r="G142" s="9" t="s">
        <v>545</v>
      </c>
      <c r="H142" s="9" t="s">
        <v>545</v>
      </c>
      <c r="I142" s="9" t="s">
        <v>545</v>
      </c>
      <c r="K142" t="s">
        <v>1100</v>
      </c>
      <c r="L142" t="s">
        <v>1486</v>
      </c>
    </row>
    <row r="143" spans="1:12" x14ac:dyDescent="0.3">
      <c r="A143" t="s">
        <v>1028</v>
      </c>
      <c r="B143" t="s">
        <v>1027</v>
      </c>
      <c r="C143">
        <v>0.8</v>
      </c>
      <c r="D143" t="s">
        <v>1780</v>
      </c>
      <c r="E143">
        <v>0.1</v>
      </c>
      <c r="F143" s="9" t="s">
        <v>545</v>
      </c>
      <c r="G143" s="9" t="s">
        <v>545</v>
      </c>
      <c r="H143" s="9" t="s">
        <v>545</v>
      </c>
      <c r="I143" s="9" t="s">
        <v>545</v>
      </c>
      <c r="K143" t="s">
        <v>1100</v>
      </c>
      <c r="L143" t="s">
        <v>1486</v>
      </c>
    </row>
    <row r="144" spans="1:12" x14ac:dyDescent="0.3">
      <c r="A144" t="s">
        <v>842</v>
      </c>
      <c r="B144" t="s">
        <v>845</v>
      </c>
      <c r="C144">
        <v>12.5</v>
      </c>
      <c r="D144" t="s">
        <v>1516</v>
      </c>
      <c r="E144" t="s">
        <v>545</v>
      </c>
      <c r="F144" s="9" t="s">
        <v>545</v>
      </c>
      <c r="G144" s="9">
        <v>2</v>
      </c>
      <c r="H144" s="9" t="s">
        <v>545</v>
      </c>
      <c r="I144" s="9" t="s">
        <v>545</v>
      </c>
      <c r="K144" t="s">
        <v>1669</v>
      </c>
      <c r="L144" t="s">
        <v>1486</v>
      </c>
    </row>
    <row r="145" spans="1:12" x14ac:dyDescent="0.3">
      <c r="A145" t="s">
        <v>842</v>
      </c>
      <c r="B145" t="s">
        <v>845</v>
      </c>
      <c r="C145">
        <v>45.7</v>
      </c>
      <c r="D145" t="s">
        <v>1516</v>
      </c>
      <c r="E145">
        <v>0.9</v>
      </c>
      <c r="F145" s="9" t="s">
        <v>545</v>
      </c>
      <c r="G145" s="9" t="s">
        <v>545</v>
      </c>
      <c r="H145" s="9" t="s">
        <v>545</v>
      </c>
      <c r="I145" s="9" t="s">
        <v>545</v>
      </c>
      <c r="K145" t="s">
        <v>1669</v>
      </c>
      <c r="L145" t="s">
        <v>1486</v>
      </c>
    </row>
    <row r="146" spans="1:12" x14ac:dyDescent="0.3">
      <c r="A146" t="s">
        <v>842</v>
      </c>
      <c r="B146" t="s">
        <v>845</v>
      </c>
      <c r="C146">
        <v>34.9</v>
      </c>
      <c r="D146" t="s">
        <v>491</v>
      </c>
      <c r="E146">
        <f>1.65+2.6</f>
        <v>4.25</v>
      </c>
      <c r="F146" s="9" t="s">
        <v>142</v>
      </c>
      <c r="G146" s="9" t="s">
        <v>545</v>
      </c>
      <c r="H146" s="9" t="s">
        <v>545</v>
      </c>
      <c r="I146" s="9" t="s">
        <v>545</v>
      </c>
      <c r="K146" t="s">
        <v>1669</v>
      </c>
      <c r="L146" t="s">
        <v>1486</v>
      </c>
    </row>
    <row r="147" spans="1:12" x14ac:dyDescent="0.3">
      <c r="A147" t="s">
        <v>842</v>
      </c>
      <c r="B147" t="s">
        <v>845</v>
      </c>
      <c r="C147">
        <v>34.299999999999997</v>
      </c>
      <c r="D147" t="s">
        <v>491</v>
      </c>
      <c r="E147">
        <f>1.65+1.44</f>
        <v>3.09</v>
      </c>
      <c r="F147" s="9">
        <v>5.5</v>
      </c>
      <c r="G147" s="9" t="s">
        <v>545</v>
      </c>
      <c r="H147" s="9" t="s">
        <v>545</v>
      </c>
      <c r="I147" s="9" t="s">
        <v>697</v>
      </c>
      <c r="K147" t="s">
        <v>1669</v>
      </c>
      <c r="L147" t="s">
        <v>1486</v>
      </c>
    </row>
    <row r="148" spans="1:12" x14ac:dyDescent="0.3">
      <c r="A148" t="s">
        <v>842</v>
      </c>
      <c r="B148" t="s">
        <v>845</v>
      </c>
      <c r="C148">
        <v>33.4</v>
      </c>
      <c r="D148" t="s">
        <v>1516</v>
      </c>
      <c r="E148">
        <v>0.2</v>
      </c>
      <c r="F148" s="9" t="s">
        <v>545</v>
      </c>
      <c r="G148" s="9" t="s">
        <v>545</v>
      </c>
      <c r="H148" s="9" t="s">
        <v>545</v>
      </c>
      <c r="I148" s="9" t="s">
        <v>545</v>
      </c>
      <c r="K148" t="s">
        <v>1669</v>
      </c>
      <c r="L148" t="s">
        <v>1486</v>
      </c>
    </row>
    <row r="149" spans="1:12" x14ac:dyDescent="0.3">
      <c r="A149" t="s">
        <v>842</v>
      </c>
      <c r="B149" t="s">
        <v>845</v>
      </c>
      <c r="C149">
        <v>33.4</v>
      </c>
      <c r="D149" t="s">
        <v>491</v>
      </c>
      <c r="E149">
        <v>0.2</v>
      </c>
      <c r="F149" s="9" t="s">
        <v>545</v>
      </c>
      <c r="G149" s="9" t="s">
        <v>545</v>
      </c>
      <c r="H149" s="9" t="s">
        <v>545</v>
      </c>
      <c r="I149" s="9" t="s">
        <v>545</v>
      </c>
      <c r="K149" t="s">
        <v>1669</v>
      </c>
      <c r="L149" t="s">
        <v>1486</v>
      </c>
    </row>
    <row r="150" spans="1:12" x14ac:dyDescent="0.3">
      <c r="A150" t="s">
        <v>842</v>
      </c>
      <c r="B150" t="s">
        <v>845</v>
      </c>
      <c r="C150">
        <v>33.299999999999997</v>
      </c>
      <c r="D150" t="s">
        <v>491</v>
      </c>
      <c r="E150">
        <v>0.25</v>
      </c>
      <c r="F150" s="9" t="s">
        <v>545</v>
      </c>
      <c r="G150" s="9" t="s">
        <v>545</v>
      </c>
      <c r="H150" s="9" t="s">
        <v>545</v>
      </c>
      <c r="I150" s="9" t="s">
        <v>545</v>
      </c>
      <c r="K150" t="s">
        <v>1669</v>
      </c>
      <c r="L150" t="s">
        <v>1486</v>
      </c>
    </row>
    <row r="151" spans="1:12" x14ac:dyDescent="0.3">
      <c r="A151" t="s">
        <v>842</v>
      </c>
      <c r="B151" t="s">
        <v>845</v>
      </c>
      <c r="C151">
        <v>33.299999999999997</v>
      </c>
      <c r="D151" t="s">
        <v>491</v>
      </c>
      <c r="E151">
        <f>1.65+2.6</f>
        <v>4.25</v>
      </c>
      <c r="F151" s="9">
        <v>1.8</v>
      </c>
      <c r="G151" s="9" t="s">
        <v>545</v>
      </c>
      <c r="H151" s="9" t="s">
        <v>545</v>
      </c>
      <c r="I151" s="9" t="s">
        <v>545</v>
      </c>
      <c r="K151" t="s">
        <v>1669</v>
      </c>
      <c r="L151" t="s">
        <v>1486</v>
      </c>
    </row>
    <row r="152" spans="1:12" x14ac:dyDescent="0.3">
      <c r="A152" t="s">
        <v>842</v>
      </c>
      <c r="B152" t="s">
        <v>845</v>
      </c>
      <c r="C152">
        <v>25.3</v>
      </c>
      <c r="D152" t="s">
        <v>1516</v>
      </c>
      <c r="E152">
        <v>0.35</v>
      </c>
      <c r="F152" s="9" t="s">
        <v>545</v>
      </c>
      <c r="G152" s="9" t="s">
        <v>545</v>
      </c>
      <c r="H152" s="9" t="s">
        <v>545</v>
      </c>
      <c r="I152" s="9" t="s">
        <v>545</v>
      </c>
      <c r="K152" t="s">
        <v>1669</v>
      </c>
      <c r="L152" t="s">
        <v>1424</v>
      </c>
    </row>
    <row r="153" spans="1:12" x14ac:dyDescent="0.3">
      <c r="A153" t="s">
        <v>842</v>
      </c>
      <c r="B153" t="s">
        <v>845</v>
      </c>
      <c r="C153">
        <v>20.8</v>
      </c>
      <c r="D153" t="s">
        <v>1516</v>
      </c>
      <c r="E153">
        <v>2.2000000000000002</v>
      </c>
      <c r="F153" s="9">
        <v>1.8</v>
      </c>
      <c r="G153" s="9" t="s">
        <v>545</v>
      </c>
      <c r="H153" s="9" t="s">
        <v>545</v>
      </c>
      <c r="I153" s="9" t="s">
        <v>545</v>
      </c>
      <c r="K153" t="s">
        <v>1669</v>
      </c>
      <c r="L153" t="s">
        <v>1424</v>
      </c>
    </row>
    <row r="154" spans="1:12" x14ac:dyDescent="0.3">
      <c r="A154" t="s">
        <v>842</v>
      </c>
      <c r="B154" t="s">
        <v>845</v>
      </c>
      <c r="C154">
        <v>19.899999999999999</v>
      </c>
      <c r="D154" t="s">
        <v>1516</v>
      </c>
      <c r="E154" s="9">
        <f>1.65+4.7</f>
        <v>6.35</v>
      </c>
      <c r="F154" s="9">
        <v>6.8</v>
      </c>
      <c r="G154" s="9" t="s">
        <v>545</v>
      </c>
      <c r="H154" s="9" t="s">
        <v>545</v>
      </c>
      <c r="I154" s="9" t="s">
        <v>545</v>
      </c>
      <c r="K154" t="s">
        <v>1669</v>
      </c>
      <c r="L154" t="s">
        <v>2605</v>
      </c>
    </row>
    <row r="155" spans="1:12" x14ac:dyDescent="0.3">
      <c r="A155" t="s">
        <v>842</v>
      </c>
      <c r="B155" t="s">
        <v>845</v>
      </c>
      <c r="C155">
        <v>19.2</v>
      </c>
      <c r="D155" t="s">
        <v>1516</v>
      </c>
      <c r="E155" s="9">
        <f>1.65+5.3</f>
        <v>6.9499999999999993</v>
      </c>
      <c r="F155" s="9">
        <v>6</v>
      </c>
      <c r="G155" s="9" t="s">
        <v>545</v>
      </c>
      <c r="H155" s="9" t="s">
        <v>545</v>
      </c>
      <c r="I155" s="9" t="s">
        <v>545</v>
      </c>
      <c r="K155" t="s">
        <v>1669</v>
      </c>
      <c r="L155" t="s">
        <v>2605</v>
      </c>
    </row>
    <row r="156" spans="1:12" x14ac:dyDescent="0.3">
      <c r="A156" t="s">
        <v>842</v>
      </c>
      <c r="B156" t="s">
        <v>845</v>
      </c>
      <c r="C156">
        <v>18.5</v>
      </c>
      <c r="D156" t="s">
        <v>1516</v>
      </c>
      <c r="E156" s="9">
        <v>2.2999999999999998</v>
      </c>
      <c r="F156" s="9">
        <v>2.8</v>
      </c>
      <c r="G156" s="9" t="s">
        <v>545</v>
      </c>
      <c r="H156" s="9" t="s">
        <v>545</v>
      </c>
      <c r="I156" s="9" t="s">
        <v>545</v>
      </c>
      <c r="K156" t="s">
        <v>1669</v>
      </c>
      <c r="L156" t="s">
        <v>1098</v>
      </c>
    </row>
    <row r="157" spans="1:12" x14ac:dyDescent="0.3">
      <c r="A157" t="s">
        <v>842</v>
      </c>
      <c r="B157" t="s">
        <v>845</v>
      </c>
      <c r="C157">
        <v>4.5999999999999996</v>
      </c>
      <c r="D157" t="s">
        <v>1516</v>
      </c>
      <c r="E157" s="9">
        <f>1.65+4.6</f>
        <v>6.25</v>
      </c>
      <c r="F157" s="9">
        <v>5.6</v>
      </c>
      <c r="G157" s="9" t="s">
        <v>545</v>
      </c>
      <c r="H157" s="9" t="s">
        <v>545</v>
      </c>
      <c r="I157" s="9" t="s">
        <v>545</v>
      </c>
      <c r="K157" t="s">
        <v>1669</v>
      </c>
      <c r="L157" t="s">
        <v>1098</v>
      </c>
    </row>
    <row r="158" spans="1:12" x14ac:dyDescent="0.3">
      <c r="A158" t="s">
        <v>1028</v>
      </c>
      <c r="B158" t="s">
        <v>1027</v>
      </c>
      <c r="C158">
        <v>31.3</v>
      </c>
      <c r="D158" t="s">
        <v>1516</v>
      </c>
      <c r="E158" s="9" t="s">
        <v>545</v>
      </c>
      <c r="F158" s="9" t="s">
        <v>545</v>
      </c>
      <c r="G158" s="9">
        <v>1</v>
      </c>
      <c r="H158" s="9" t="s">
        <v>545</v>
      </c>
      <c r="I158" s="9" t="s">
        <v>545</v>
      </c>
      <c r="K158" t="s">
        <v>1255</v>
      </c>
      <c r="L158" t="s">
        <v>905</v>
      </c>
    </row>
    <row r="159" spans="1:12" x14ac:dyDescent="0.3">
      <c r="A159" t="s">
        <v>1028</v>
      </c>
      <c r="B159" t="s">
        <v>1027</v>
      </c>
      <c r="C159">
        <v>30.7</v>
      </c>
      <c r="D159" t="s">
        <v>1516</v>
      </c>
      <c r="E159" s="9" t="s">
        <v>545</v>
      </c>
      <c r="F159" s="9" t="s">
        <v>545</v>
      </c>
      <c r="G159">
        <v>1</v>
      </c>
      <c r="H159" s="9" t="s">
        <v>545</v>
      </c>
      <c r="I159" s="9" t="s">
        <v>545</v>
      </c>
      <c r="K159" t="s">
        <v>1255</v>
      </c>
      <c r="L159" t="s">
        <v>750</v>
      </c>
    </row>
    <row r="160" spans="1:12" x14ac:dyDescent="0.3">
      <c r="A160" t="s">
        <v>1028</v>
      </c>
      <c r="B160" t="s">
        <v>1027</v>
      </c>
      <c r="C160">
        <v>30.3</v>
      </c>
      <c r="D160" t="s">
        <v>1516</v>
      </c>
      <c r="E160" s="9" t="s">
        <v>545</v>
      </c>
      <c r="F160" s="9" t="s">
        <v>545</v>
      </c>
      <c r="G160">
        <v>1</v>
      </c>
      <c r="H160" s="9" t="s">
        <v>545</v>
      </c>
      <c r="I160" s="9" t="s">
        <v>545</v>
      </c>
      <c r="K160" t="s">
        <v>1255</v>
      </c>
      <c r="L160" t="s">
        <v>750</v>
      </c>
    </row>
    <row r="161" spans="1:12" x14ac:dyDescent="0.3">
      <c r="A161" t="s">
        <v>1028</v>
      </c>
      <c r="B161" t="s">
        <v>1027</v>
      </c>
      <c r="C161">
        <v>47.2</v>
      </c>
      <c r="D161" t="s">
        <v>1516</v>
      </c>
      <c r="E161" s="9">
        <v>2.9</v>
      </c>
      <c r="F161" s="9">
        <v>59</v>
      </c>
      <c r="G161" t="s">
        <v>545</v>
      </c>
      <c r="H161" s="9" t="s">
        <v>545</v>
      </c>
      <c r="I161" s="9" t="s">
        <v>545</v>
      </c>
      <c r="K161" t="s">
        <v>1255</v>
      </c>
      <c r="L161" t="s">
        <v>750</v>
      </c>
    </row>
    <row r="162" spans="1:12" x14ac:dyDescent="0.3">
      <c r="A162" t="s">
        <v>1028</v>
      </c>
      <c r="B162" t="s">
        <v>1027</v>
      </c>
      <c r="C162">
        <v>46.5</v>
      </c>
      <c r="D162" t="s">
        <v>1516</v>
      </c>
      <c r="E162" s="9">
        <v>2.5</v>
      </c>
      <c r="F162" s="9" t="s">
        <v>158</v>
      </c>
      <c r="G162" t="s">
        <v>545</v>
      </c>
      <c r="H162" s="9" t="s">
        <v>545</v>
      </c>
      <c r="I162" s="9" t="s">
        <v>545</v>
      </c>
      <c r="K162" t="s">
        <v>1255</v>
      </c>
      <c r="L162" t="s">
        <v>750</v>
      </c>
    </row>
    <row r="163" spans="1:12" x14ac:dyDescent="0.3">
      <c r="A163" t="s">
        <v>1028</v>
      </c>
      <c r="B163" t="s">
        <v>1027</v>
      </c>
      <c r="C163">
        <v>14.8</v>
      </c>
      <c r="D163" t="s">
        <v>1036</v>
      </c>
      <c r="E163" s="9">
        <v>0.1</v>
      </c>
      <c r="F163" s="9" t="s">
        <v>545</v>
      </c>
      <c r="G163" t="s">
        <v>545</v>
      </c>
      <c r="H163" s="9" t="s">
        <v>545</v>
      </c>
      <c r="I163" s="9" t="s">
        <v>545</v>
      </c>
      <c r="K163" t="s">
        <v>1255</v>
      </c>
      <c r="L163" t="s">
        <v>750</v>
      </c>
    </row>
    <row r="164" spans="1:12" x14ac:dyDescent="0.3">
      <c r="A164" t="s">
        <v>1028</v>
      </c>
      <c r="B164" t="s">
        <v>1027</v>
      </c>
      <c r="C164">
        <v>12.3</v>
      </c>
      <c r="D164" t="s">
        <v>1036</v>
      </c>
      <c r="E164" s="9">
        <v>6.8</v>
      </c>
      <c r="F164" s="9">
        <v>43</v>
      </c>
      <c r="G164" t="s">
        <v>545</v>
      </c>
      <c r="H164" s="9" t="s">
        <v>545</v>
      </c>
      <c r="I164" s="9" t="s">
        <v>545</v>
      </c>
      <c r="K164" t="s">
        <v>1255</v>
      </c>
      <c r="L164" t="s">
        <v>750</v>
      </c>
    </row>
    <row r="165" spans="1:12" x14ac:dyDescent="0.3">
      <c r="A165" t="s">
        <v>1028</v>
      </c>
      <c r="B165" t="s">
        <v>1027</v>
      </c>
      <c r="C165">
        <v>11</v>
      </c>
      <c r="D165" t="s">
        <v>2100</v>
      </c>
      <c r="E165" s="9">
        <v>4.3</v>
      </c>
      <c r="F165" s="9">
        <v>33</v>
      </c>
      <c r="G165" t="s">
        <v>545</v>
      </c>
      <c r="H165" s="9" t="s">
        <v>545</v>
      </c>
      <c r="I165" s="9" t="s">
        <v>545</v>
      </c>
      <c r="K165" t="s">
        <v>1255</v>
      </c>
      <c r="L165" t="s">
        <v>750</v>
      </c>
    </row>
    <row r="166" spans="1:12" x14ac:dyDescent="0.3">
      <c r="A166" t="s">
        <v>1028</v>
      </c>
      <c r="B166" t="s">
        <v>1027</v>
      </c>
      <c r="C166">
        <v>10.8</v>
      </c>
      <c r="D166" t="s">
        <v>2107</v>
      </c>
      <c r="E166" s="9">
        <v>0.3</v>
      </c>
      <c r="F166" s="9" t="s">
        <v>545</v>
      </c>
      <c r="G166" t="s">
        <v>545</v>
      </c>
      <c r="H166" s="9" t="s">
        <v>545</v>
      </c>
      <c r="I166" s="9" t="s">
        <v>545</v>
      </c>
      <c r="K166" t="s">
        <v>1255</v>
      </c>
      <c r="L166" t="s">
        <v>750</v>
      </c>
    </row>
    <row r="167" spans="1:12" x14ac:dyDescent="0.3">
      <c r="A167" t="s">
        <v>1028</v>
      </c>
      <c r="B167" t="s">
        <v>1027</v>
      </c>
      <c r="C167">
        <v>10.4</v>
      </c>
      <c r="D167" t="s">
        <v>2107</v>
      </c>
      <c r="E167" s="9">
        <v>6</v>
      </c>
      <c r="F167" s="9">
        <v>41</v>
      </c>
      <c r="G167" t="s">
        <v>545</v>
      </c>
      <c r="H167" s="9" t="s">
        <v>545</v>
      </c>
      <c r="I167" s="9" t="s">
        <v>545</v>
      </c>
      <c r="K167" t="s">
        <v>1255</v>
      </c>
      <c r="L167" t="s">
        <v>750</v>
      </c>
    </row>
    <row r="168" spans="1:12" x14ac:dyDescent="0.3">
      <c r="A168" t="s">
        <v>1028</v>
      </c>
      <c r="B168" t="s">
        <v>1027</v>
      </c>
      <c r="C168">
        <v>9.8000000000000007</v>
      </c>
      <c r="D168" t="s">
        <v>1036</v>
      </c>
      <c r="E168" s="9">
        <v>6.8</v>
      </c>
      <c r="F168" s="9">
        <v>75</v>
      </c>
      <c r="G168" t="s">
        <v>545</v>
      </c>
      <c r="H168" s="9" t="s">
        <v>545</v>
      </c>
      <c r="I168" s="9" t="s">
        <v>545</v>
      </c>
      <c r="K168" t="s">
        <v>1255</v>
      </c>
      <c r="L168" t="s">
        <v>750</v>
      </c>
    </row>
    <row r="169" spans="1:12" x14ac:dyDescent="0.3">
      <c r="A169" t="s">
        <v>1028</v>
      </c>
      <c r="B169" t="s">
        <v>1027</v>
      </c>
      <c r="C169">
        <v>44.2</v>
      </c>
      <c r="D169" t="s">
        <v>159</v>
      </c>
      <c r="E169" s="9">
        <v>2.4</v>
      </c>
      <c r="F169" s="9" t="s">
        <v>247</v>
      </c>
      <c r="G169" s="9" t="s">
        <v>545</v>
      </c>
      <c r="H169" s="9" t="s">
        <v>545</v>
      </c>
      <c r="I169" s="9" t="s">
        <v>545</v>
      </c>
      <c r="K169" t="s">
        <v>1255</v>
      </c>
      <c r="L169" t="s">
        <v>1236</v>
      </c>
    </row>
    <row r="170" spans="1:12" x14ac:dyDescent="0.3">
      <c r="A170" t="s">
        <v>1028</v>
      </c>
      <c r="B170" t="s">
        <v>1027</v>
      </c>
      <c r="C170">
        <v>28.2</v>
      </c>
      <c r="D170" t="s">
        <v>563</v>
      </c>
      <c r="E170">
        <v>7.8</v>
      </c>
      <c r="F170">
        <v>101</v>
      </c>
      <c r="G170" s="9" t="s">
        <v>545</v>
      </c>
      <c r="H170" s="9" t="s">
        <v>545</v>
      </c>
      <c r="I170" s="9" t="s">
        <v>545</v>
      </c>
      <c r="K170" t="s">
        <v>1255</v>
      </c>
      <c r="L170" t="s">
        <v>750</v>
      </c>
    </row>
    <row r="171" spans="1:12" x14ac:dyDescent="0.3">
      <c r="A171" t="s">
        <v>1028</v>
      </c>
      <c r="B171" t="s">
        <v>1027</v>
      </c>
      <c r="C171">
        <v>28</v>
      </c>
      <c r="D171" t="s">
        <v>563</v>
      </c>
      <c r="E171">
        <v>3.7</v>
      </c>
      <c r="F171" s="9">
        <v>33</v>
      </c>
      <c r="G171" s="9" t="s">
        <v>545</v>
      </c>
      <c r="H171" s="9" t="s">
        <v>545</v>
      </c>
      <c r="I171" s="9" t="s">
        <v>545</v>
      </c>
      <c r="K171" t="s">
        <v>1255</v>
      </c>
      <c r="L171" t="s">
        <v>750</v>
      </c>
    </row>
    <row r="172" spans="1:12" x14ac:dyDescent="0.3">
      <c r="A172" t="s">
        <v>1028</v>
      </c>
      <c r="B172" t="s">
        <v>1027</v>
      </c>
      <c r="C172">
        <v>26.9</v>
      </c>
      <c r="D172" t="s">
        <v>563</v>
      </c>
      <c r="E172" t="s">
        <v>545</v>
      </c>
      <c r="F172" s="9" t="s">
        <v>545</v>
      </c>
      <c r="G172" s="9" t="s">
        <v>545</v>
      </c>
      <c r="H172" s="9" t="s">
        <v>545</v>
      </c>
      <c r="I172" s="9" t="s">
        <v>545</v>
      </c>
      <c r="K172" t="s">
        <v>1255</v>
      </c>
      <c r="L172" t="s">
        <v>750</v>
      </c>
    </row>
    <row r="173" spans="1:12" x14ac:dyDescent="0.3">
      <c r="A173" t="s">
        <v>1028</v>
      </c>
      <c r="B173" t="s">
        <v>1027</v>
      </c>
      <c r="C173">
        <v>22</v>
      </c>
      <c r="D173" t="s">
        <v>563</v>
      </c>
      <c r="E173">
        <v>8.1</v>
      </c>
      <c r="F173" t="s">
        <v>2025</v>
      </c>
      <c r="G173" s="9" t="s">
        <v>545</v>
      </c>
      <c r="H173" s="9" t="s">
        <v>545</v>
      </c>
      <c r="I173" s="9" t="s">
        <v>545</v>
      </c>
      <c r="K173" t="s">
        <v>1255</v>
      </c>
      <c r="L173" t="s">
        <v>750</v>
      </c>
    </row>
    <row r="174" spans="1:12" x14ac:dyDescent="0.3">
      <c r="A174" t="s">
        <v>1028</v>
      </c>
      <c r="B174" t="s">
        <v>1027</v>
      </c>
      <c r="C174">
        <v>16.100000000000001</v>
      </c>
      <c r="D174" t="s">
        <v>563</v>
      </c>
      <c r="E174" s="9">
        <v>5.9</v>
      </c>
      <c r="F174" s="9">
        <v>79</v>
      </c>
      <c r="G174" s="9" t="s">
        <v>545</v>
      </c>
      <c r="H174" s="9" t="s">
        <v>545</v>
      </c>
      <c r="I174" s="9" t="s">
        <v>545</v>
      </c>
      <c r="K174" t="s">
        <v>1255</v>
      </c>
      <c r="L174" t="s">
        <v>750</v>
      </c>
    </row>
    <row r="175" spans="1:12" x14ac:dyDescent="0.3">
      <c r="A175" t="s">
        <v>842</v>
      </c>
      <c r="B175" t="s">
        <v>845</v>
      </c>
      <c r="C175">
        <v>29.5</v>
      </c>
      <c r="D175" t="s">
        <v>189</v>
      </c>
      <c r="E175">
        <f>1.65+5.6</f>
        <v>7.25</v>
      </c>
      <c r="F175" t="s">
        <v>15</v>
      </c>
      <c r="G175" s="9" t="s">
        <v>545</v>
      </c>
      <c r="H175" s="9" t="s">
        <v>545</v>
      </c>
      <c r="I175" s="9" t="s">
        <v>545</v>
      </c>
      <c r="K175" t="s">
        <v>1669</v>
      </c>
      <c r="L175" t="s">
        <v>750</v>
      </c>
    </row>
    <row r="176" spans="1:12" x14ac:dyDescent="0.3">
      <c r="A176" t="s">
        <v>1028</v>
      </c>
      <c r="B176" t="s">
        <v>1027</v>
      </c>
      <c r="C176">
        <v>39.799999999999997</v>
      </c>
      <c r="D176" t="s">
        <v>1822</v>
      </c>
      <c r="E176">
        <v>10</v>
      </c>
      <c r="F176" s="9">
        <v>218</v>
      </c>
      <c r="G176" s="9" t="s">
        <v>545</v>
      </c>
      <c r="H176" s="9" t="s">
        <v>545</v>
      </c>
      <c r="I176" s="9" t="s">
        <v>545</v>
      </c>
      <c r="K176" t="s">
        <v>1255</v>
      </c>
      <c r="L176" t="s">
        <v>750</v>
      </c>
    </row>
    <row r="177" spans="1:12" x14ac:dyDescent="0.3">
      <c r="A177" t="s">
        <v>1028</v>
      </c>
      <c r="B177" t="s">
        <v>1027</v>
      </c>
      <c r="C177">
        <v>29.9</v>
      </c>
      <c r="D177" t="s">
        <v>1822</v>
      </c>
      <c r="E177">
        <v>12</v>
      </c>
      <c r="F177">
        <v>242</v>
      </c>
      <c r="G177" s="9" t="s">
        <v>545</v>
      </c>
      <c r="H177" s="9" t="s">
        <v>545</v>
      </c>
      <c r="I177" s="9" t="s">
        <v>545</v>
      </c>
      <c r="K177" t="s">
        <v>1255</v>
      </c>
      <c r="L177" t="s">
        <v>750</v>
      </c>
    </row>
    <row r="178" spans="1:12" x14ac:dyDescent="0.3">
      <c r="A178" t="s">
        <v>842</v>
      </c>
      <c r="B178" t="s">
        <v>845</v>
      </c>
      <c r="C178">
        <v>48.6</v>
      </c>
      <c r="D178" t="s">
        <v>53</v>
      </c>
      <c r="E178" t="s">
        <v>545</v>
      </c>
      <c r="F178" t="s">
        <v>545</v>
      </c>
      <c r="G178" s="9">
        <v>1</v>
      </c>
      <c r="H178" s="9" t="s">
        <v>545</v>
      </c>
      <c r="I178" s="9" t="s">
        <v>545</v>
      </c>
      <c r="K178" t="s">
        <v>1487</v>
      </c>
      <c r="L178" t="s">
        <v>750</v>
      </c>
    </row>
    <row r="179" spans="1:12" x14ac:dyDescent="0.3">
      <c r="A179" t="s">
        <v>842</v>
      </c>
      <c r="B179" t="s">
        <v>845</v>
      </c>
      <c r="C179">
        <v>48</v>
      </c>
      <c r="D179" t="s">
        <v>53</v>
      </c>
      <c r="E179" t="s">
        <v>545</v>
      </c>
      <c r="F179" s="9" t="s">
        <v>545</v>
      </c>
      <c r="G179" s="9">
        <v>1</v>
      </c>
      <c r="H179" s="9" t="s">
        <v>545</v>
      </c>
      <c r="I179" s="9" t="s">
        <v>545</v>
      </c>
      <c r="K179" t="s">
        <v>1487</v>
      </c>
      <c r="L179" t="s">
        <v>750</v>
      </c>
    </row>
    <row r="180" spans="1:12" x14ac:dyDescent="0.3">
      <c r="A180" t="s">
        <v>842</v>
      </c>
      <c r="B180" t="s">
        <v>845</v>
      </c>
      <c r="C180">
        <v>27.3</v>
      </c>
      <c r="D180" t="s">
        <v>53</v>
      </c>
      <c r="E180" t="s">
        <v>545</v>
      </c>
      <c r="F180" t="s">
        <v>545</v>
      </c>
      <c r="G180" s="9">
        <v>1</v>
      </c>
      <c r="H180" s="9" t="s">
        <v>545</v>
      </c>
      <c r="I180" s="9" t="s">
        <v>545</v>
      </c>
      <c r="K180" t="s">
        <v>1487</v>
      </c>
      <c r="L180" t="s">
        <v>750</v>
      </c>
    </row>
    <row r="181" spans="1:12" x14ac:dyDescent="0.3">
      <c r="A181" t="s">
        <v>842</v>
      </c>
      <c r="B181" t="s">
        <v>845</v>
      </c>
      <c r="C181">
        <v>25</v>
      </c>
      <c r="D181" t="s">
        <v>53</v>
      </c>
      <c r="E181" t="s">
        <v>545</v>
      </c>
      <c r="F181" t="s">
        <v>545</v>
      </c>
      <c r="G181" s="9">
        <v>1</v>
      </c>
      <c r="H181" s="9" t="s">
        <v>545</v>
      </c>
      <c r="I181" s="9" t="s">
        <v>545</v>
      </c>
      <c r="K181" t="s">
        <v>1487</v>
      </c>
      <c r="L181" t="s">
        <v>750</v>
      </c>
    </row>
    <row r="182" spans="1:12" x14ac:dyDescent="0.3">
      <c r="A182" t="s">
        <v>842</v>
      </c>
      <c r="B182" t="s">
        <v>845</v>
      </c>
      <c r="C182">
        <v>48.3</v>
      </c>
      <c r="D182" t="s">
        <v>53</v>
      </c>
      <c r="E182" t="s">
        <v>545</v>
      </c>
      <c r="F182" t="s">
        <v>545</v>
      </c>
      <c r="G182" s="9">
        <v>4</v>
      </c>
      <c r="H182" s="9" t="s">
        <v>545</v>
      </c>
      <c r="I182" s="9" t="s">
        <v>545</v>
      </c>
      <c r="K182" t="s">
        <v>1487</v>
      </c>
      <c r="L182" t="s">
        <v>750</v>
      </c>
    </row>
    <row r="183" spans="1:12" x14ac:dyDescent="0.3">
      <c r="A183" t="s">
        <v>842</v>
      </c>
      <c r="B183" t="s">
        <v>845</v>
      </c>
      <c r="C183">
        <v>47</v>
      </c>
      <c r="D183" t="s">
        <v>53</v>
      </c>
      <c r="E183" t="s">
        <v>545</v>
      </c>
      <c r="F183" t="s">
        <v>545</v>
      </c>
      <c r="G183" s="9">
        <v>4</v>
      </c>
      <c r="H183" s="9" t="s">
        <v>545</v>
      </c>
      <c r="I183" s="9" t="s">
        <v>545</v>
      </c>
      <c r="K183" t="s">
        <v>1487</v>
      </c>
      <c r="L183" t="s">
        <v>750</v>
      </c>
    </row>
    <row r="184" spans="1:12" x14ac:dyDescent="0.3">
      <c r="A184" t="s">
        <v>842</v>
      </c>
      <c r="B184" t="s">
        <v>845</v>
      </c>
      <c r="C184">
        <v>46</v>
      </c>
      <c r="D184" t="s">
        <v>53</v>
      </c>
      <c r="E184" t="s">
        <v>545</v>
      </c>
      <c r="F184" t="s">
        <v>545</v>
      </c>
      <c r="G184" s="9">
        <v>5</v>
      </c>
      <c r="H184" s="9" t="s">
        <v>545</v>
      </c>
      <c r="I184" t="s">
        <v>545</v>
      </c>
      <c r="K184" t="s">
        <v>1487</v>
      </c>
      <c r="L184" t="s">
        <v>750</v>
      </c>
    </row>
    <row r="185" spans="1:12" x14ac:dyDescent="0.3">
      <c r="A185" t="s">
        <v>842</v>
      </c>
      <c r="B185" t="s">
        <v>845</v>
      </c>
      <c r="C185">
        <v>32</v>
      </c>
      <c r="D185" t="s">
        <v>53</v>
      </c>
      <c r="E185" t="s">
        <v>545</v>
      </c>
      <c r="F185" t="s">
        <v>545</v>
      </c>
      <c r="G185" s="9">
        <v>7</v>
      </c>
      <c r="H185" s="9" t="s">
        <v>545</v>
      </c>
      <c r="I185" t="s">
        <v>545</v>
      </c>
      <c r="K185" t="s">
        <v>1487</v>
      </c>
      <c r="L185" t="s">
        <v>750</v>
      </c>
    </row>
    <row r="186" spans="1:12" x14ac:dyDescent="0.3">
      <c r="A186" t="s">
        <v>842</v>
      </c>
      <c r="B186" t="s">
        <v>845</v>
      </c>
      <c r="C186">
        <v>31</v>
      </c>
      <c r="D186" t="s">
        <v>53</v>
      </c>
      <c r="E186" t="s">
        <v>545</v>
      </c>
      <c r="F186" t="s">
        <v>545</v>
      </c>
      <c r="G186" s="9">
        <v>7</v>
      </c>
      <c r="H186" s="9" t="s">
        <v>545</v>
      </c>
      <c r="I186" s="9" t="s">
        <v>545</v>
      </c>
      <c r="K186" t="s">
        <v>1487</v>
      </c>
      <c r="L186" t="s">
        <v>750</v>
      </c>
    </row>
    <row r="187" spans="1:12" x14ac:dyDescent="0.3">
      <c r="A187" t="s">
        <v>842</v>
      </c>
      <c r="B187" t="s">
        <v>845</v>
      </c>
      <c r="C187">
        <v>30</v>
      </c>
      <c r="D187" t="s">
        <v>53</v>
      </c>
      <c r="E187" t="s">
        <v>545</v>
      </c>
      <c r="F187" t="s">
        <v>545</v>
      </c>
      <c r="G187" s="9">
        <v>7</v>
      </c>
      <c r="H187" s="9" t="s">
        <v>545</v>
      </c>
      <c r="I187" s="9" t="s">
        <v>545</v>
      </c>
      <c r="K187" t="s">
        <v>1487</v>
      </c>
      <c r="L187" t="s">
        <v>750</v>
      </c>
    </row>
    <row r="188" spans="1:12" x14ac:dyDescent="0.3">
      <c r="A188" t="s">
        <v>842</v>
      </c>
      <c r="B188" t="s">
        <v>845</v>
      </c>
      <c r="C188">
        <v>47</v>
      </c>
      <c r="D188" t="s">
        <v>53</v>
      </c>
      <c r="E188" s="9" t="s">
        <v>545</v>
      </c>
      <c r="F188" s="9" t="s">
        <v>545</v>
      </c>
      <c r="G188">
        <v>17</v>
      </c>
      <c r="H188" s="9" t="s">
        <v>545</v>
      </c>
      <c r="I188" s="9" t="s">
        <v>545</v>
      </c>
      <c r="K188" t="s">
        <v>1487</v>
      </c>
      <c r="L188" t="s">
        <v>1300</v>
      </c>
    </row>
    <row r="189" spans="1:12" x14ac:dyDescent="0.3">
      <c r="A189" t="s">
        <v>842</v>
      </c>
      <c r="B189" t="s">
        <v>845</v>
      </c>
      <c r="C189">
        <v>48</v>
      </c>
      <c r="D189" t="s">
        <v>53</v>
      </c>
      <c r="E189" s="9" t="s">
        <v>545</v>
      </c>
      <c r="F189" s="9" t="s">
        <v>545</v>
      </c>
      <c r="G189">
        <v>18</v>
      </c>
      <c r="H189" s="9" t="s">
        <v>545</v>
      </c>
      <c r="I189" s="9" t="s">
        <v>545</v>
      </c>
      <c r="K189" t="s">
        <v>1487</v>
      </c>
      <c r="L189" t="s">
        <v>1300</v>
      </c>
    </row>
    <row r="190" spans="1:12" x14ac:dyDescent="0.3">
      <c r="A190" t="s">
        <v>1028</v>
      </c>
      <c r="B190" t="s">
        <v>1027</v>
      </c>
      <c r="C190">
        <v>49</v>
      </c>
      <c r="D190" t="s">
        <v>939</v>
      </c>
      <c r="E190" s="9" t="s">
        <v>545</v>
      </c>
      <c r="F190" s="9" t="s">
        <v>545</v>
      </c>
      <c r="G190" t="s">
        <v>545</v>
      </c>
      <c r="H190" s="9" t="s">
        <v>545</v>
      </c>
      <c r="I190" s="9" t="s">
        <v>545</v>
      </c>
      <c r="K190" t="s">
        <v>1299</v>
      </c>
      <c r="L190" t="s">
        <v>1300</v>
      </c>
    </row>
    <row r="191" spans="1:12" x14ac:dyDescent="0.3">
      <c r="A191" t="s">
        <v>1028</v>
      </c>
      <c r="B191" t="s">
        <v>1027</v>
      </c>
      <c r="C191">
        <v>47.7</v>
      </c>
      <c r="D191" t="s">
        <v>939</v>
      </c>
      <c r="E191" s="9" t="s">
        <v>545</v>
      </c>
      <c r="F191" s="9" t="s">
        <v>545</v>
      </c>
      <c r="G191" t="s">
        <v>545</v>
      </c>
      <c r="H191" s="9" t="s">
        <v>545</v>
      </c>
      <c r="I191" s="9" t="s">
        <v>545</v>
      </c>
      <c r="J191" t="s">
        <v>320</v>
      </c>
      <c r="K191" t="s">
        <v>1299</v>
      </c>
      <c r="L191" t="s">
        <v>1300</v>
      </c>
    </row>
    <row r="192" spans="1:12" x14ac:dyDescent="0.3">
      <c r="A192" t="s">
        <v>1028</v>
      </c>
      <c r="B192" t="s">
        <v>1027</v>
      </c>
      <c r="C192">
        <v>48</v>
      </c>
      <c r="D192" t="s">
        <v>151</v>
      </c>
      <c r="E192" s="9" t="s">
        <v>545</v>
      </c>
      <c r="F192" s="9" t="s">
        <v>545</v>
      </c>
      <c r="G192">
        <v>6</v>
      </c>
      <c r="H192" s="9" t="s">
        <v>545</v>
      </c>
      <c r="I192" s="9" t="s">
        <v>545</v>
      </c>
      <c r="K192" t="s">
        <v>1255</v>
      </c>
      <c r="L192" t="s">
        <v>1300</v>
      </c>
    </row>
    <row r="193" spans="1:12" x14ac:dyDescent="0.3">
      <c r="A193" t="s">
        <v>1028</v>
      </c>
      <c r="B193" t="s">
        <v>1027</v>
      </c>
      <c r="C193">
        <v>48.2</v>
      </c>
      <c r="D193" t="s">
        <v>136</v>
      </c>
      <c r="E193" s="9" t="s">
        <v>545</v>
      </c>
      <c r="F193" s="9" t="s">
        <v>545</v>
      </c>
      <c r="G193">
        <v>8</v>
      </c>
      <c r="H193" s="9" t="s">
        <v>545</v>
      </c>
      <c r="I193" s="9" t="s">
        <v>545</v>
      </c>
      <c r="K193" t="s">
        <v>1255</v>
      </c>
      <c r="L193" t="s">
        <v>1300</v>
      </c>
    </row>
    <row r="194" spans="1:12" x14ac:dyDescent="0.3">
      <c r="A194" t="s">
        <v>842</v>
      </c>
      <c r="B194" t="s">
        <v>845</v>
      </c>
      <c r="C194">
        <v>3</v>
      </c>
      <c r="D194" t="s">
        <v>823</v>
      </c>
      <c r="E194" s="9" t="s">
        <v>545</v>
      </c>
      <c r="F194" s="9" t="s">
        <v>545</v>
      </c>
      <c r="G194">
        <v>4</v>
      </c>
      <c r="H194" s="9" t="s">
        <v>545</v>
      </c>
      <c r="I194" s="9" t="s">
        <v>545</v>
      </c>
      <c r="K194" t="s">
        <v>2007</v>
      </c>
      <c r="L194" t="s">
        <v>1300</v>
      </c>
    </row>
    <row r="195" spans="1:12" x14ac:dyDescent="0.3">
      <c r="A195" t="s">
        <v>842</v>
      </c>
      <c r="B195" t="s">
        <v>845</v>
      </c>
      <c r="C195">
        <v>2</v>
      </c>
      <c r="D195" t="s">
        <v>823</v>
      </c>
      <c r="E195" s="9" t="s">
        <v>545</v>
      </c>
      <c r="F195" s="9" t="s">
        <v>545</v>
      </c>
      <c r="G195">
        <v>4</v>
      </c>
      <c r="H195" s="9" t="s">
        <v>545</v>
      </c>
      <c r="I195" s="9" t="s">
        <v>545</v>
      </c>
      <c r="K195" t="s">
        <v>2007</v>
      </c>
      <c r="L195" t="s">
        <v>1300</v>
      </c>
    </row>
    <row r="196" spans="1:12" x14ac:dyDescent="0.3">
      <c r="A196" t="s">
        <v>842</v>
      </c>
      <c r="B196" t="s">
        <v>845</v>
      </c>
      <c r="C196">
        <v>1</v>
      </c>
      <c r="D196" t="s">
        <v>823</v>
      </c>
      <c r="E196" s="9" t="s">
        <v>545</v>
      </c>
      <c r="F196" s="9" t="s">
        <v>545</v>
      </c>
      <c r="G196" s="9">
        <v>4</v>
      </c>
      <c r="H196" s="9" t="s">
        <v>545</v>
      </c>
      <c r="I196" s="9" t="s">
        <v>545</v>
      </c>
      <c r="K196" t="s">
        <v>2007</v>
      </c>
      <c r="L196" t="s">
        <v>1300</v>
      </c>
    </row>
    <row r="197" spans="1:12" x14ac:dyDescent="0.3">
      <c r="A197" t="s">
        <v>842</v>
      </c>
      <c r="B197" t="s">
        <v>845</v>
      </c>
      <c r="C197">
        <v>0</v>
      </c>
      <c r="D197" t="s">
        <v>823</v>
      </c>
      <c r="E197" t="s">
        <v>545</v>
      </c>
      <c r="F197" t="s">
        <v>545</v>
      </c>
      <c r="G197" s="9">
        <v>4</v>
      </c>
      <c r="H197" s="9" t="s">
        <v>545</v>
      </c>
      <c r="I197" s="9" t="s">
        <v>545</v>
      </c>
      <c r="K197" t="s">
        <v>2007</v>
      </c>
      <c r="L197" t="s">
        <v>1300</v>
      </c>
    </row>
    <row r="198" spans="1:12" x14ac:dyDescent="0.3">
      <c r="A198" t="s">
        <v>842</v>
      </c>
      <c r="B198" t="s">
        <v>845</v>
      </c>
      <c r="C198">
        <v>15</v>
      </c>
      <c r="D198" t="s">
        <v>823</v>
      </c>
      <c r="E198" t="s">
        <v>545</v>
      </c>
      <c r="F198" s="9" t="s">
        <v>545</v>
      </c>
      <c r="G198" s="9">
        <v>6</v>
      </c>
      <c r="H198" s="9" t="s">
        <v>545</v>
      </c>
      <c r="I198" s="9" t="s">
        <v>545</v>
      </c>
      <c r="K198" t="s">
        <v>2007</v>
      </c>
      <c r="L198" t="s">
        <v>1300</v>
      </c>
    </row>
    <row r="199" spans="1:12" x14ac:dyDescent="0.3">
      <c r="A199" t="s">
        <v>842</v>
      </c>
      <c r="B199" t="s">
        <v>845</v>
      </c>
      <c r="C199">
        <v>14</v>
      </c>
      <c r="D199" t="s">
        <v>823</v>
      </c>
      <c r="E199" t="s">
        <v>545</v>
      </c>
      <c r="F199" s="9" t="s">
        <v>545</v>
      </c>
      <c r="G199" s="9">
        <v>6</v>
      </c>
      <c r="H199" s="9" t="s">
        <v>545</v>
      </c>
      <c r="I199" s="9" t="s">
        <v>545</v>
      </c>
      <c r="K199" t="s">
        <v>2007</v>
      </c>
      <c r="L199" t="s">
        <v>1300</v>
      </c>
    </row>
    <row r="200" spans="1:12" x14ac:dyDescent="0.3">
      <c r="A200" t="s">
        <v>842</v>
      </c>
      <c r="B200" t="s">
        <v>845</v>
      </c>
      <c r="C200">
        <v>13</v>
      </c>
      <c r="D200" t="s">
        <v>823</v>
      </c>
      <c r="E200" s="9" t="s">
        <v>545</v>
      </c>
      <c r="F200" s="9" t="s">
        <v>545</v>
      </c>
      <c r="G200" s="9">
        <v>6</v>
      </c>
      <c r="H200" s="9" t="s">
        <v>545</v>
      </c>
      <c r="I200" s="9" t="s">
        <v>545</v>
      </c>
      <c r="K200" t="s">
        <v>2007</v>
      </c>
      <c r="L200" t="s">
        <v>1300</v>
      </c>
    </row>
    <row r="201" spans="1:12" x14ac:dyDescent="0.3">
      <c r="A201" t="s">
        <v>842</v>
      </c>
      <c r="B201" t="s">
        <v>845</v>
      </c>
      <c r="C201">
        <v>13</v>
      </c>
      <c r="D201" t="s">
        <v>823</v>
      </c>
      <c r="E201" s="9" t="s">
        <v>545</v>
      </c>
      <c r="F201" s="9" t="s">
        <v>545</v>
      </c>
      <c r="G201" s="9">
        <v>9</v>
      </c>
      <c r="H201" s="9" t="s">
        <v>545</v>
      </c>
      <c r="I201" s="9" t="s">
        <v>545</v>
      </c>
      <c r="K201" t="s">
        <v>2007</v>
      </c>
      <c r="L201" t="s">
        <v>1300</v>
      </c>
    </row>
    <row r="202" spans="1:12" x14ac:dyDescent="0.3">
      <c r="A202" t="s">
        <v>842</v>
      </c>
      <c r="B202" t="s">
        <v>845</v>
      </c>
      <c r="C202">
        <v>11</v>
      </c>
      <c r="D202" t="s">
        <v>823</v>
      </c>
      <c r="E202" s="9" t="s">
        <v>545</v>
      </c>
      <c r="F202" s="9" t="s">
        <v>545</v>
      </c>
      <c r="G202" s="9">
        <v>9</v>
      </c>
      <c r="H202" s="9" t="s">
        <v>545</v>
      </c>
      <c r="I202" s="9" t="s">
        <v>545</v>
      </c>
      <c r="K202" t="s">
        <v>2007</v>
      </c>
      <c r="L202" t="s">
        <v>1300</v>
      </c>
    </row>
    <row r="203" spans="1:12" x14ac:dyDescent="0.3">
      <c r="A203" t="s">
        <v>842</v>
      </c>
      <c r="B203" t="s">
        <v>845</v>
      </c>
      <c r="C203">
        <v>12</v>
      </c>
      <c r="D203" t="s">
        <v>823</v>
      </c>
      <c r="E203" s="9" t="s">
        <v>545</v>
      </c>
      <c r="F203" s="9" t="s">
        <v>545</v>
      </c>
      <c r="G203" s="9">
        <v>10</v>
      </c>
      <c r="H203" s="9" t="s">
        <v>545</v>
      </c>
      <c r="I203" s="9" t="s">
        <v>545</v>
      </c>
      <c r="K203" t="s">
        <v>2007</v>
      </c>
      <c r="L203" t="s">
        <v>1300</v>
      </c>
    </row>
    <row r="204" spans="1:12" x14ac:dyDescent="0.3">
      <c r="A204" t="s">
        <v>842</v>
      </c>
      <c r="B204" t="s">
        <v>845</v>
      </c>
      <c r="C204">
        <v>10</v>
      </c>
      <c r="D204" t="s">
        <v>823</v>
      </c>
      <c r="E204" s="9" t="s">
        <v>545</v>
      </c>
      <c r="F204" s="9" t="s">
        <v>545</v>
      </c>
      <c r="G204" s="9">
        <v>13</v>
      </c>
      <c r="H204" s="9" t="s">
        <v>545</v>
      </c>
      <c r="I204" s="9" t="s">
        <v>545</v>
      </c>
      <c r="K204" t="s">
        <v>2007</v>
      </c>
      <c r="L204" t="s">
        <v>1300</v>
      </c>
    </row>
    <row r="205" spans="1:12" x14ac:dyDescent="0.3">
      <c r="A205" t="s">
        <v>842</v>
      </c>
      <c r="B205" t="s">
        <v>845</v>
      </c>
      <c r="C205">
        <v>9</v>
      </c>
      <c r="D205" t="s">
        <v>823</v>
      </c>
      <c r="E205" s="9" t="s">
        <v>545</v>
      </c>
      <c r="F205" s="9" t="s">
        <v>545</v>
      </c>
      <c r="G205" s="9">
        <v>13</v>
      </c>
      <c r="H205" s="9" t="s">
        <v>545</v>
      </c>
      <c r="I205" t="s">
        <v>545</v>
      </c>
      <c r="K205" t="s">
        <v>2007</v>
      </c>
      <c r="L205" t="s">
        <v>1300</v>
      </c>
    </row>
    <row r="206" spans="1:12" x14ac:dyDescent="0.3">
      <c r="A206" t="s">
        <v>842</v>
      </c>
      <c r="B206" t="s">
        <v>845</v>
      </c>
      <c r="C206">
        <v>11</v>
      </c>
      <c r="D206" t="s">
        <v>823</v>
      </c>
      <c r="E206" s="9" t="s">
        <v>545</v>
      </c>
      <c r="F206" s="9" t="s">
        <v>545</v>
      </c>
      <c r="G206" s="9">
        <v>14</v>
      </c>
      <c r="H206" s="9" t="s">
        <v>545</v>
      </c>
      <c r="I206" t="s">
        <v>545</v>
      </c>
      <c r="K206" t="s">
        <v>2007</v>
      </c>
      <c r="L206" t="s">
        <v>1300</v>
      </c>
    </row>
    <row r="207" spans="1:12" x14ac:dyDescent="0.3">
      <c r="A207" t="s">
        <v>842</v>
      </c>
      <c r="B207" t="s">
        <v>845</v>
      </c>
      <c r="C207">
        <v>13.1</v>
      </c>
      <c r="D207" t="s">
        <v>823</v>
      </c>
      <c r="E207" s="9">
        <v>1.2</v>
      </c>
      <c r="F207" s="9" t="s">
        <v>545</v>
      </c>
      <c r="G207" s="9" t="s">
        <v>545</v>
      </c>
      <c r="H207" s="9" t="s">
        <v>545</v>
      </c>
      <c r="I207" t="s">
        <v>545</v>
      </c>
      <c r="K207" t="s">
        <v>2007</v>
      </c>
      <c r="L207" t="s">
        <v>1300</v>
      </c>
    </row>
    <row r="208" spans="1:12" x14ac:dyDescent="0.3">
      <c r="A208" t="s">
        <v>842</v>
      </c>
      <c r="B208" t="s">
        <v>845</v>
      </c>
      <c r="C208">
        <v>11.4</v>
      </c>
      <c r="D208" t="s">
        <v>823</v>
      </c>
      <c r="E208" s="9">
        <v>0.5</v>
      </c>
      <c r="F208" s="9" t="s">
        <v>545</v>
      </c>
      <c r="G208" s="9" t="s">
        <v>545</v>
      </c>
      <c r="H208" s="9" t="s">
        <v>545</v>
      </c>
      <c r="I208" s="9" t="s">
        <v>545</v>
      </c>
      <c r="K208" t="s">
        <v>2007</v>
      </c>
      <c r="L208" t="s">
        <v>1300</v>
      </c>
    </row>
    <row r="209" spans="1:12" x14ac:dyDescent="0.3">
      <c r="A209" t="s">
        <v>842</v>
      </c>
      <c r="B209" t="s">
        <v>845</v>
      </c>
      <c r="C209">
        <v>11.4</v>
      </c>
      <c r="D209" t="s">
        <v>823</v>
      </c>
      <c r="E209" s="9">
        <f>1.65+6.1</f>
        <v>7.75</v>
      </c>
      <c r="F209" s="9">
        <v>26.9</v>
      </c>
      <c r="G209" s="9" t="s">
        <v>545</v>
      </c>
      <c r="H209" s="9" t="s">
        <v>545</v>
      </c>
      <c r="I209" s="9" t="s">
        <v>545</v>
      </c>
      <c r="K209" t="s">
        <v>2007</v>
      </c>
      <c r="L209" t="s">
        <v>1300</v>
      </c>
    </row>
    <row r="210" spans="1:12" x14ac:dyDescent="0.3">
      <c r="A210" t="s">
        <v>842</v>
      </c>
      <c r="B210" t="s">
        <v>845</v>
      </c>
      <c r="C210">
        <v>9.6999999999999993</v>
      </c>
      <c r="D210" t="s">
        <v>823</v>
      </c>
      <c r="E210" s="9">
        <v>0.9</v>
      </c>
      <c r="F210" s="9" t="s">
        <v>545</v>
      </c>
      <c r="G210" s="9" t="s">
        <v>545</v>
      </c>
      <c r="H210" s="9" t="s">
        <v>545</v>
      </c>
      <c r="I210" s="9" t="s">
        <v>545</v>
      </c>
      <c r="K210" t="s">
        <v>2007</v>
      </c>
      <c r="L210" t="s">
        <v>1300</v>
      </c>
    </row>
    <row r="211" spans="1:12" x14ac:dyDescent="0.3">
      <c r="A211" t="s">
        <v>842</v>
      </c>
      <c r="B211" t="s">
        <v>845</v>
      </c>
      <c r="C211">
        <v>1.3</v>
      </c>
      <c r="D211" t="s">
        <v>823</v>
      </c>
      <c r="E211" s="9">
        <f>1.65+6</f>
        <v>7.65</v>
      </c>
      <c r="F211" s="9">
        <v>15.5</v>
      </c>
      <c r="G211" t="s">
        <v>545</v>
      </c>
      <c r="H211" s="9" t="s">
        <v>545</v>
      </c>
      <c r="I211" s="9" t="s">
        <v>545</v>
      </c>
      <c r="K211" t="s">
        <v>2007</v>
      </c>
      <c r="L211" t="s">
        <v>752</v>
      </c>
    </row>
    <row r="212" spans="1:12" x14ac:dyDescent="0.3">
      <c r="A212" t="s">
        <v>1028</v>
      </c>
      <c r="B212" t="s">
        <v>1027</v>
      </c>
      <c r="C212">
        <v>18.7</v>
      </c>
      <c r="D212" t="s">
        <v>823</v>
      </c>
      <c r="E212" s="9" t="s">
        <v>545</v>
      </c>
      <c r="F212" s="9" t="s">
        <v>545</v>
      </c>
      <c r="G212">
        <v>1</v>
      </c>
      <c r="H212" s="9" t="s">
        <v>545</v>
      </c>
      <c r="I212" s="9" t="s">
        <v>545</v>
      </c>
      <c r="K212" t="s">
        <v>1255</v>
      </c>
      <c r="L212" t="s">
        <v>752</v>
      </c>
    </row>
    <row r="213" spans="1:12" x14ac:dyDescent="0.3">
      <c r="A213" t="s">
        <v>1028</v>
      </c>
      <c r="B213" t="s">
        <v>1027</v>
      </c>
      <c r="C213">
        <v>16.100000000000001</v>
      </c>
      <c r="D213" t="s">
        <v>823</v>
      </c>
      <c r="E213" s="9" t="s">
        <v>545</v>
      </c>
      <c r="F213" s="9" t="s">
        <v>545</v>
      </c>
      <c r="G213">
        <v>1</v>
      </c>
      <c r="H213" s="9" t="s">
        <v>545</v>
      </c>
      <c r="I213" s="9" t="s">
        <v>545</v>
      </c>
      <c r="K213" t="s">
        <v>1255</v>
      </c>
      <c r="L213" t="s">
        <v>752</v>
      </c>
    </row>
    <row r="214" spans="1:12" x14ac:dyDescent="0.3">
      <c r="A214" t="s">
        <v>842</v>
      </c>
      <c r="B214" t="s">
        <v>845</v>
      </c>
      <c r="C214">
        <v>39.6</v>
      </c>
      <c r="D214" t="s">
        <v>238</v>
      </c>
      <c r="E214" s="9">
        <v>0.1</v>
      </c>
      <c r="F214" s="9" t="s">
        <v>545</v>
      </c>
      <c r="G214" t="s">
        <v>545</v>
      </c>
      <c r="H214" s="9" t="s">
        <v>545</v>
      </c>
      <c r="I214" s="9" t="s">
        <v>545</v>
      </c>
      <c r="K214" t="s">
        <v>697</v>
      </c>
      <c r="L214" t="s">
        <v>752</v>
      </c>
    </row>
    <row r="215" spans="1:12" x14ac:dyDescent="0.3">
      <c r="A215" t="s">
        <v>842</v>
      </c>
      <c r="B215" t="s">
        <v>845</v>
      </c>
      <c r="C215">
        <v>37.700000000000003</v>
      </c>
      <c r="D215" t="s">
        <v>489</v>
      </c>
      <c r="E215" s="9">
        <v>2</v>
      </c>
      <c r="F215" s="9">
        <v>1.2</v>
      </c>
      <c r="G215" t="s">
        <v>545</v>
      </c>
      <c r="H215" s="9" t="s">
        <v>545</v>
      </c>
      <c r="I215" s="9" t="s">
        <v>545</v>
      </c>
      <c r="K215" t="s">
        <v>2009</v>
      </c>
      <c r="L215" t="s">
        <v>752</v>
      </c>
    </row>
    <row r="216" spans="1:12" x14ac:dyDescent="0.3">
      <c r="A216" t="s">
        <v>842</v>
      </c>
      <c r="B216" t="s">
        <v>845</v>
      </c>
      <c r="C216">
        <v>33.9</v>
      </c>
      <c r="D216" t="s">
        <v>489</v>
      </c>
      <c r="E216" s="9">
        <v>1.1000000000000001</v>
      </c>
      <c r="F216" s="9" t="s">
        <v>545</v>
      </c>
      <c r="G216" t="s">
        <v>545</v>
      </c>
      <c r="H216" s="9" t="s">
        <v>545</v>
      </c>
      <c r="I216" s="9" t="s">
        <v>545</v>
      </c>
      <c r="K216" t="s">
        <v>2009</v>
      </c>
      <c r="L216" t="s">
        <v>752</v>
      </c>
    </row>
    <row r="217" spans="1:12" x14ac:dyDescent="0.3">
      <c r="A217" t="s">
        <v>842</v>
      </c>
      <c r="B217" t="s">
        <v>845</v>
      </c>
      <c r="C217">
        <v>13.4</v>
      </c>
      <c r="D217" t="s">
        <v>1586</v>
      </c>
      <c r="E217" s="9">
        <f>1.65+4.1</f>
        <v>5.75</v>
      </c>
      <c r="F217" s="9" t="s">
        <v>1223</v>
      </c>
      <c r="G217" t="s">
        <v>545</v>
      </c>
      <c r="H217" s="9" t="s">
        <v>545</v>
      </c>
      <c r="I217" s="9" t="s">
        <v>545</v>
      </c>
      <c r="K217" t="s">
        <v>2009</v>
      </c>
      <c r="L217" t="s">
        <v>752</v>
      </c>
    </row>
    <row r="218" spans="1:12" x14ac:dyDescent="0.3">
      <c r="A218" t="s">
        <v>1028</v>
      </c>
      <c r="B218" t="s">
        <v>1027</v>
      </c>
      <c r="C218">
        <v>13.2</v>
      </c>
      <c r="D218" t="s">
        <v>1574</v>
      </c>
      <c r="E218" s="9">
        <v>10</v>
      </c>
      <c r="F218" s="9">
        <v>119</v>
      </c>
      <c r="G218" t="s">
        <v>545</v>
      </c>
      <c r="H218" s="9" t="s">
        <v>545</v>
      </c>
      <c r="I218" s="9" t="s">
        <v>1398</v>
      </c>
      <c r="K218" t="s">
        <v>1255</v>
      </c>
      <c r="L218" t="s">
        <v>752</v>
      </c>
    </row>
    <row r="219" spans="1:12" x14ac:dyDescent="0.3">
      <c r="A219" t="s">
        <v>1028</v>
      </c>
      <c r="B219" t="s">
        <v>1027</v>
      </c>
      <c r="C219">
        <v>13.2</v>
      </c>
      <c r="D219" t="s">
        <v>1752</v>
      </c>
      <c r="E219" s="9">
        <v>3.2</v>
      </c>
      <c r="F219" s="9">
        <v>41</v>
      </c>
      <c r="G219" t="s">
        <v>545</v>
      </c>
      <c r="H219" s="9" t="s">
        <v>545</v>
      </c>
      <c r="I219" s="9" t="s">
        <v>1399</v>
      </c>
      <c r="K219" t="s">
        <v>1255</v>
      </c>
      <c r="L219" t="s">
        <v>752</v>
      </c>
    </row>
    <row r="220" spans="1:12" x14ac:dyDescent="0.3">
      <c r="A220" t="s">
        <v>1028</v>
      </c>
      <c r="B220" t="s">
        <v>1027</v>
      </c>
      <c r="C220">
        <v>12.6</v>
      </c>
      <c r="D220" t="s">
        <v>1577</v>
      </c>
      <c r="E220" s="9">
        <v>10</v>
      </c>
      <c r="F220" s="9">
        <v>125</v>
      </c>
      <c r="G220" t="s">
        <v>545</v>
      </c>
      <c r="H220" s="9" t="s">
        <v>545</v>
      </c>
      <c r="I220" s="9" t="s">
        <v>545</v>
      </c>
      <c r="K220" t="s">
        <v>1255</v>
      </c>
      <c r="L220" t="s">
        <v>752</v>
      </c>
    </row>
    <row r="221" spans="1:12" x14ac:dyDescent="0.3">
      <c r="A221" t="s">
        <v>1028</v>
      </c>
      <c r="B221" t="s">
        <v>1027</v>
      </c>
      <c r="C221">
        <v>9.3000000000000007</v>
      </c>
      <c r="D221" t="s">
        <v>1574</v>
      </c>
      <c r="E221" s="9">
        <v>8</v>
      </c>
      <c r="F221" s="9">
        <v>84</v>
      </c>
      <c r="G221" t="s">
        <v>545</v>
      </c>
      <c r="H221" s="9" t="s">
        <v>545</v>
      </c>
      <c r="I221" s="9" t="s">
        <v>545</v>
      </c>
      <c r="K221" t="s">
        <v>1255</v>
      </c>
      <c r="L221" t="s">
        <v>752</v>
      </c>
    </row>
    <row r="222" spans="1:12" x14ac:dyDescent="0.3">
      <c r="A222" t="s">
        <v>842</v>
      </c>
      <c r="B222" t="s">
        <v>845</v>
      </c>
      <c r="C222">
        <v>15.7</v>
      </c>
      <c r="D222" t="s">
        <v>690</v>
      </c>
      <c r="E222" s="9" t="s">
        <v>545</v>
      </c>
      <c r="F222" s="9" t="s">
        <v>545</v>
      </c>
      <c r="G222" t="s">
        <v>545</v>
      </c>
      <c r="H222" s="9" t="s">
        <v>545</v>
      </c>
      <c r="I222" t="s">
        <v>545</v>
      </c>
      <c r="J222" t="s">
        <v>1040</v>
      </c>
      <c r="K222" t="s">
        <v>905</v>
      </c>
      <c r="L222" t="s">
        <v>752</v>
      </c>
    </row>
    <row r="223" spans="1:12" x14ac:dyDescent="0.3">
      <c r="A223" t="s">
        <v>842</v>
      </c>
      <c r="B223" t="s">
        <v>845</v>
      </c>
      <c r="C223">
        <v>46</v>
      </c>
      <c r="D223" t="s">
        <v>2287</v>
      </c>
      <c r="E223" s="9" t="s">
        <v>545</v>
      </c>
      <c r="F223" s="9" t="s">
        <v>545</v>
      </c>
      <c r="G223">
        <v>1</v>
      </c>
      <c r="H223" s="9" t="s">
        <v>545</v>
      </c>
      <c r="I223" s="9" t="s">
        <v>545</v>
      </c>
      <c r="K223" t="s">
        <v>1076</v>
      </c>
      <c r="L223" t="s">
        <v>592</v>
      </c>
    </row>
    <row r="224" spans="1:12" x14ac:dyDescent="0.3">
      <c r="A224" t="s">
        <v>842</v>
      </c>
      <c r="B224" t="s">
        <v>845</v>
      </c>
      <c r="C224">
        <v>44</v>
      </c>
      <c r="D224" t="s">
        <v>61</v>
      </c>
      <c r="E224" s="9" t="s">
        <v>545</v>
      </c>
      <c r="F224" s="9" t="s">
        <v>545</v>
      </c>
      <c r="G224">
        <v>1</v>
      </c>
      <c r="H224" s="9" t="s">
        <v>545</v>
      </c>
      <c r="I224" s="9" t="s">
        <v>545</v>
      </c>
      <c r="K224" t="s">
        <v>1076</v>
      </c>
      <c r="L224" t="s">
        <v>592</v>
      </c>
    </row>
    <row r="225" spans="1:12" x14ac:dyDescent="0.3">
      <c r="A225" t="s">
        <v>842</v>
      </c>
      <c r="B225" t="s">
        <v>845</v>
      </c>
      <c r="C225">
        <v>43</v>
      </c>
      <c r="D225" t="s">
        <v>385</v>
      </c>
      <c r="E225" s="9" t="s">
        <v>545</v>
      </c>
      <c r="F225" s="9" t="s">
        <v>545</v>
      </c>
      <c r="G225">
        <v>1</v>
      </c>
      <c r="H225" s="9" t="s">
        <v>545</v>
      </c>
      <c r="I225" s="9" t="s">
        <v>545</v>
      </c>
      <c r="K225" t="s">
        <v>1076</v>
      </c>
      <c r="L225" t="s">
        <v>592</v>
      </c>
    </row>
    <row r="226" spans="1:12" x14ac:dyDescent="0.3">
      <c r="A226" t="s">
        <v>842</v>
      </c>
      <c r="B226" t="s">
        <v>845</v>
      </c>
      <c r="C226">
        <v>47</v>
      </c>
      <c r="D226" t="s">
        <v>61</v>
      </c>
      <c r="E226" s="9" t="s">
        <v>545</v>
      </c>
      <c r="F226" s="9" t="s">
        <v>545</v>
      </c>
      <c r="G226">
        <v>2</v>
      </c>
      <c r="H226" s="9" t="s">
        <v>545</v>
      </c>
      <c r="I226" s="9" t="s">
        <v>545</v>
      </c>
      <c r="K226" t="s">
        <v>1076</v>
      </c>
      <c r="L226" t="s">
        <v>592</v>
      </c>
    </row>
    <row r="227" spans="1:12" x14ac:dyDescent="0.3">
      <c r="A227" t="s">
        <v>842</v>
      </c>
      <c r="B227" t="s">
        <v>845</v>
      </c>
      <c r="C227">
        <v>43</v>
      </c>
      <c r="D227" t="s">
        <v>385</v>
      </c>
      <c r="E227" s="9" t="s">
        <v>545</v>
      </c>
      <c r="F227" s="9" t="s">
        <v>545</v>
      </c>
      <c r="G227">
        <v>2</v>
      </c>
      <c r="H227" s="9" t="s">
        <v>545</v>
      </c>
      <c r="I227" s="9" t="s">
        <v>545</v>
      </c>
      <c r="K227" t="s">
        <v>1076</v>
      </c>
      <c r="L227" t="s">
        <v>752</v>
      </c>
    </row>
    <row r="228" spans="1:12" x14ac:dyDescent="0.3">
      <c r="A228" t="s">
        <v>842</v>
      </c>
      <c r="B228" t="s">
        <v>845</v>
      </c>
      <c r="C228">
        <v>42</v>
      </c>
      <c r="D228" t="s">
        <v>385</v>
      </c>
      <c r="E228" s="9" t="s">
        <v>545</v>
      </c>
      <c r="F228" s="9" t="s">
        <v>545</v>
      </c>
      <c r="G228">
        <v>2</v>
      </c>
      <c r="H228" s="9" t="s">
        <v>545</v>
      </c>
      <c r="I228" s="9" t="s">
        <v>545</v>
      </c>
      <c r="K228" t="s">
        <v>1076</v>
      </c>
      <c r="L228" t="s">
        <v>592</v>
      </c>
    </row>
    <row r="229" spans="1:12" x14ac:dyDescent="0.3">
      <c r="A229" t="s">
        <v>842</v>
      </c>
      <c r="B229" t="s">
        <v>845</v>
      </c>
      <c r="C229">
        <v>37.1</v>
      </c>
      <c r="D229" t="s">
        <v>385</v>
      </c>
      <c r="E229" s="9" t="s">
        <v>545</v>
      </c>
      <c r="F229" s="9" t="s">
        <v>545</v>
      </c>
      <c r="G229">
        <v>2</v>
      </c>
      <c r="H229" s="9" t="s">
        <v>545</v>
      </c>
      <c r="I229" s="9" t="s">
        <v>545</v>
      </c>
      <c r="K229" t="s">
        <v>1076</v>
      </c>
      <c r="L229" t="s">
        <v>592</v>
      </c>
    </row>
    <row r="230" spans="1:12" x14ac:dyDescent="0.3">
      <c r="A230" t="s">
        <v>842</v>
      </c>
      <c r="B230" t="s">
        <v>845</v>
      </c>
      <c r="C230">
        <v>48</v>
      </c>
      <c r="D230" t="s">
        <v>2287</v>
      </c>
      <c r="E230" s="9" t="s">
        <v>545</v>
      </c>
      <c r="F230" s="9" t="s">
        <v>545</v>
      </c>
      <c r="G230">
        <v>4</v>
      </c>
      <c r="H230" s="9" t="s">
        <v>545</v>
      </c>
      <c r="I230" s="9" t="s">
        <v>545</v>
      </c>
      <c r="K230" t="s">
        <v>1076</v>
      </c>
      <c r="L230" t="s">
        <v>592</v>
      </c>
    </row>
    <row r="231" spans="1:12" x14ac:dyDescent="0.3">
      <c r="A231" t="s">
        <v>842</v>
      </c>
      <c r="B231" t="s">
        <v>845</v>
      </c>
      <c r="C231">
        <v>47</v>
      </c>
      <c r="D231" t="s">
        <v>385</v>
      </c>
      <c r="E231" s="9" t="s">
        <v>545</v>
      </c>
      <c r="F231" s="9" t="s">
        <v>545</v>
      </c>
      <c r="G231">
        <v>4</v>
      </c>
      <c r="H231" s="9" t="s">
        <v>545</v>
      </c>
      <c r="I231" s="9" t="s">
        <v>545</v>
      </c>
      <c r="K231" t="s">
        <v>1076</v>
      </c>
      <c r="L231" t="s">
        <v>752</v>
      </c>
    </row>
    <row r="232" spans="1:12" x14ac:dyDescent="0.3">
      <c r="A232" t="s">
        <v>842</v>
      </c>
      <c r="B232" t="s">
        <v>845</v>
      </c>
      <c r="C232">
        <v>45</v>
      </c>
      <c r="D232" t="s">
        <v>385</v>
      </c>
      <c r="E232" s="9" t="s">
        <v>545</v>
      </c>
      <c r="F232" s="9" t="s">
        <v>545</v>
      </c>
      <c r="G232">
        <v>4</v>
      </c>
      <c r="H232" s="9" t="s">
        <v>545</v>
      </c>
      <c r="I232" s="9" t="s">
        <v>545</v>
      </c>
      <c r="K232" t="s">
        <v>1076</v>
      </c>
      <c r="L232" t="s">
        <v>592</v>
      </c>
    </row>
    <row r="233" spans="1:12" x14ac:dyDescent="0.3">
      <c r="A233" t="s">
        <v>842</v>
      </c>
      <c r="B233" t="s">
        <v>845</v>
      </c>
      <c r="C233">
        <v>45</v>
      </c>
      <c r="D233" t="s">
        <v>385</v>
      </c>
      <c r="E233" s="9" t="s">
        <v>545</v>
      </c>
      <c r="F233" s="9" t="s">
        <v>545</v>
      </c>
      <c r="G233">
        <v>4</v>
      </c>
      <c r="H233" s="9" t="s">
        <v>545</v>
      </c>
      <c r="I233" s="9" t="s">
        <v>545</v>
      </c>
      <c r="K233" t="s">
        <v>1076</v>
      </c>
      <c r="L233" t="s">
        <v>592</v>
      </c>
    </row>
    <row r="234" spans="1:12" x14ac:dyDescent="0.3">
      <c r="A234" t="s">
        <v>842</v>
      </c>
      <c r="B234" t="s">
        <v>845</v>
      </c>
      <c r="C234">
        <v>44</v>
      </c>
      <c r="D234" t="s">
        <v>61</v>
      </c>
      <c r="E234" s="9" t="s">
        <v>545</v>
      </c>
      <c r="F234" s="9" t="s">
        <v>545</v>
      </c>
      <c r="G234">
        <v>4</v>
      </c>
      <c r="H234" s="9" t="s">
        <v>545</v>
      </c>
      <c r="I234" s="9" t="s">
        <v>545</v>
      </c>
      <c r="K234" t="s">
        <v>1076</v>
      </c>
      <c r="L234" t="s">
        <v>752</v>
      </c>
    </row>
    <row r="235" spans="1:12" x14ac:dyDescent="0.3">
      <c r="A235" t="s">
        <v>842</v>
      </c>
      <c r="B235" t="s">
        <v>845</v>
      </c>
      <c r="C235">
        <v>49</v>
      </c>
      <c r="D235" t="s">
        <v>385</v>
      </c>
      <c r="E235" t="s">
        <v>545</v>
      </c>
      <c r="F235" s="9" t="s">
        <v>545</v>
      </c>
      <c r="G235" s="9" t="s">
        <v>545</v>
      </c>
      <c r="H235" s="9" t="s">
        <v>545</v>
      </c>
      <c r="I235" s="9" t="s">
        <v>545</v>
      </c>
      <c r="K235" t="s">
        <v>1076</v>
      </c>
      <c r="L235" t="s">
        <v>752</v>
      </c>
    </row>
    <row r="236" spans="1:12" x14ac:dyDescent="0.3">
      <c r="A236" t="s">
        <v>842</v>
      </c>
      <c r="B236" t="s">
        <v>845</v>
      </c>
      <c r="C236">
        <v>48.3</v>
      </c>
      <c r="D236" t="s">
        <v>61</v>
      </c>
      <c r="E236" s="9" t="s">
        <v>545</v>
      </c>
      <c r="F236" s="9" t="s">
        <v>545</v>
      </c>
      <c r="G236" s="9" t="s">
        <v>545</v>
      </c>
      <c r="H236" s="9" t="s">
        <v>545</v>
      </c>
      <c r="I236" s="9" t="s">
        <v>545</v>
      </c>
      <c r="J236" t="s">
        <v>62</v>
      </c>
      <c r="K236" t="s">
        <v>1076</v>
      </c>
      <c r="L236" t="s">
        <v>752</v>
      </c>
    </row>
    <row r="237" spans="1:12" x14ac:dyDescent="0.3">
      <c r="A237" t="s">
        <v>842</v>
      </c>
      <c r="B237" t="s">
        <v>845</v>
      </c>
      <c r="C237">
        <v>38.4</v>
      </c>
      <c r="D237" t="s">
        <v>2287</v>
      </c>
      <c r="E237" t="s">
        <v>545</v>
      </c>
      <c r="F237" s="9" t="s">
        <v>545</v>
      </c>
      <c r="G237" s="9" t="s">
        <v>545</v>
      </c>
      <c r="H237" s="9" t="s">
        <v>545</v>
      </c>
      <c r="I237" s="9" t="s">
        <v>545</v>
      </c>
      <c r="J237" t="s">
        <v>239</v>
      </c>
      <c r="K237" t="s">
        <v>1076</v>
      </c>
      <c r="L237" t="s">
        <v>752</v>
      </c>
    </row>
    <row r="238" spans="1:12" x14ac:dyDescent="0.3">
      <c r="A238" t="s">
        <v>842</v>
      </c>
      <c r="B238" t="s">
        <v>845</v>
      </c>
      <c r="C238">
        <v>35.700000000000003</v>
      </c>
      <c r="D238" t="s">
        <v>61</v>
      </c>
      <c r="E238" s="9" t="s">
        <v>545</v>
      </c>
      <c r="F238" s="9" t="s">
        <v>545</v>
      </c>
      <c r="G238" s="9" t="s">
        <v>545</v>
      </c>
      <c r="H238" s="9" t="s">
        <v>545</v>
      </c>
      <c r="I238" s="9" t="s">
        <v>545</v>
      </c>
      <c r="J238" t="s">
        <v>490</v>
      </c>
      <c r="K238" t="s">
        <v>1076</v>
      </c>
      <c r="L238" t="s">
        <v>752</v>
      </c>
    </row>
    <row r="239" spans="1:12" x14ac:dyDescent="0.3">
      <c r="A239" t="s">
        <v>1028</v>
      </c>
      <c r="B239" t="s">
        <v>1027</v>
      </c>
      <c r="C239">
        <v>39.799999999999997</v>
      </c>
      <c r="D239" t="s">
        <v>1662</v>
      </c>
      <c r="E239" t="s">
        <v>545</v>
      </c>
      <c r="F239" s="9" t="s">
        <v>545</v>
      </c>
      <c r="G239" s="9">
        <v>1</v>
      </c>
      <c r="H239" s="9" t="s">
        <v>545</v>
      </c>
      <c r="I239" s="9" t="s">
        <v>545</v>
      </c>
      <c r="K239" t="s">
        <v>1299</v>
      </c>
      <c r="L239" t="s">
        <v>752</v>
      </c>
    </row>
    <row r="240" spans="1:12" x14ac:dyDescent="0.3">
      <c r="A240" t="s">
        <v>1028</v>
      </c>
      <c r="B240" t="s">
        <v>1027</v>
      </c>
      <c r="C240">
        <v>26.7</v>
      </c>
      <c r="D240" t="s">
        <v>385</v>
      </c>
      <c r="E240" t="s">
        <v>545</v>
      </c>
      <c r="F240" s="9" t="s">
        <v>545</v>
      </c>
      <c r="G240" s="9">
        <v>1</v>
      </c>
      <c r="H240" s="9" t="s">
        <v>545</v>
      </c>
      <c r="I240" s="9" t="s">
        <v>545</v>
      </c>
      <c r="K240" t="s">
        <v>1299</v>
      </c>
      <c r="L240" t="s">
        <v>752</v>
      </c>
    </row>
    <row r="241" spans="1:12" x14ac:dyDescent="0.3">
      <c r="A241" t="s">
        <v>1028</v>
      </c>
      <c r="B241" t="s">
        <v>1027</v>
      </c>
      <c r="C241">
        <v>25</v>
      </c>
      <c r="D241" t="s">
        <v>385</v>
      </c>
      <c r="E241" t="s">
        <v>545</v>
      </c>
      <c r="F241" s="9" t="s">
        <v>545</v>
      </c>
      <c r="G241" s="9">
        <v>1</v>
      </c>
      <c r="H241" s="9" t="s">
        <v>545</v>
      </c>
      <c r="I241" s="9" t="s">
        <v>545</v>
      </c>
      <c r="K241" t="s">
        <v>1299</v>
      </c>
      <c r="L241" t="s">
        <v>752</v>
      </c>
    </row>
    <row r="242" spans="1:12" x14ac:dyDescent="0.3">
      <c r="A242" t="s">
        <v>1028</v>
      </c>
      <c r="B242" t="s">
        <v>1027</v>
      </c>
      <c r="C242">
        <v>12.6</v>
      </c>
      <c r="D242" t="s">
        <v>1576</v>
      </c>
      <c r="E242" t="s">
        <v>545</v>
      </c>
      <c r="F242" s="9" t="s">
        <v>545</v>
      </c>
      <c r="G242" s="9">
        <v>2</v>
      </c>
      <c r="H242" s="9" t="s">
        <v>545</v>
      </c>
      <c r="I242" s="9" t="s">
        <v>545</v>
      </c>
      <c r="K242" t="s">
        <v>1299</v>
      </c>
      <c r="L242" t="s">
        <v>752</v>
      </c>
    </row>
    <row r="243" spans="1:12" x14ac:dyDescent="0.3">
      <c r="A243" t="s">
        <v>1028</v>
      </c>
      <c r="B243" t="s">
        <v>1027</v>
      </c>
      <c r="C243">
        <v>12</v>
      </c>
      <c r="D243" t="s">
        <v>1754</v>
      </c>
      <c r="E243" t="s">
        <v>545</v>
      </c>
      <c r="F243" s="9" t="s">
        <v>545</v>
      </c>
      <c r="G243" s="9">
        <v>3</v>
      </c>
      <c r="H243" s="9" t="s">
        <v>545</v>
      </c>
      <c r="I243" s="9" t="s">
        <v>545</v>
      </c>
      <c r="K243" t="s">
        <v>1299</v>
      </c>
      <c r="L243" t="s">
        <v>752</v>
      </c>
    </row>
    <row r="244" spans="1:12" x14ac:dyDescent="0.3">
      <c r="A244" t="s">
        <v>1028</v>
      </c>
      <c r="B244" t="s">
        <v>1027</v>
      </c>
      <c r="C244">
        <v>11</v>
      </c>
      <c r="D244" t="s">
        <v>1920</v>
      </c>
      <c r="E244" s="9" t="s">
        <v>545</v>
      </c>
      <c r="F244" s="9" t="s">
        <v>545</v>
      </c>
      <c r="G244" s="9">
        <v>3</v>
      </c>
      <c r="H244" s="9" t="s">
        <v>545</v>
      </c>
      <c r="I244" s="9" t="s">
        <v>545</v>
      </c>
      <c r="K244" t="s">
        <v>1299</v>
      </c>
      <c r="L244" t="s">
        <v>752</v>
      </c>
    </row>
    <row r="245" spans="1:12" x14ac:dyDescent="0.3">
      <c r="A245" t="s">
        <v>1028</v>
      </c>
      <c r="B245" t="s">
        <v>1027</v>
      </c>
      <c r="C245">
        <v>49</v>
      </c>
      <c r="D245" t="s">
        <v>2029</v>
      </c>
      <c r="E245" t="s">
        <v>545</v>
      </c>
      <c r="F245" s="9" t="s">
        <v>545</v>
      </c>
      <c r="G245" s="9" t="s">
        <v>545</v>
      </c>
      <c r="H245" s="9" t="s">
        <v>545</v>
      </c>
      <c r="I245" s="9" t="s">
        <v>545</v>
      </c>
      <c r="K245" t="s">
        <v>1299</v>
      </c>
      <c r="L245" t="s">
        <v>752</v>
      </c>
    </row>
    <row r="246" spans="1:12" x14ac:dyDescent="0.3">
      <c r="A246" t="s">
        <v>842</v>
      </c>
      <c r="B246" t="s">
        <v>845</v>
      </c>
      <c r="C246">
        <v>20.8</v>
      </c>
      <c r="D246" t="s">
        <v>1495</v>
      </c>
      <c r="E246" t="s">
        <v>545</v>
      </c>
      <c r="F246" s="9" t="s">
        <v>545</v>
      </c>
      <c r="G246" s="9">
        <v>1</v>
      </c>
      <c r="H246" s="9" t="s">
        <v>545</v>
      </c>
      <c r="I246" s="9" t="s">
        <v>545</v>
      </c>
      <c r="K246" t="s">
        <v>1669</v>
      </c>
      <c r="L246" t="s">
        <v>752</v>
      </c>
    </row>
    <row r="247" spans="1:12" x14ac:dyDescent="0.3">
      <c r="A247" t="s">
        <v>842</v>
      </c>
      <c r="B247" t="s">
        <v>845</v>
      </c>
      <c r="C247">
        <v>20</v>
      </c>
      <c r="D247" t="s">
        <v>1495</v>
      </c>
      <c r="E247" t="s">
        <v>545</v>
      </c>
      <c r="F247" s="9" t="s">
        <v>545</v>
      </c>
      <c r="G247" s="9">
        <v>1</v>
      </c>
      <c r="H247" s="9" t="s">
        <v>545</v>
      </c>
      <c r="I247" s="9" t="s">
        <v>545</v>
      </c>
      <c r="K247" t="s">
        <v>1669</v>
      </c>
      <c r="L247" t="s">
        <v>752</v>
      </c>
    </row>
    <row r="248" spans="1:12" x14ac:dyDescent="0.3">
      <c r="A248" t="s">
        <v>842</v>
      </c>
      <c r="B248" t="s">
        <v>845</v>
      </c>
      <c r="C248">
        <v>23</v>
      </c>
      <c r="D248" t="s">
        <v>1495</v>
      </c>
      <c r="E248" t="s">
        <v>545</v>
      </c>
      <c r="F248" s="9" t="s">
        <v>545</v>
      </c>
      <c r="G248" s="9">
        <v>11</v>
      </c>
      <c r="H248" s="9" t="s">
        <v>545</v>
      </c>
      <c r="I248" s="9" t="s">
        <v>545</v>
      </c>
      <c r="K248" t="s">
        <v>1669</v>
      </c>
      <c r="L248" t="s">
        <v>752</v>
      </c>
    </row>
    <row r="249" spans="1:12" x14ac:dyDescent="0.3">
      <c r="A249" t="s">
        <v>842</v>
      </c>
      <c r="B249" t="s">
        <v>845</v>
      </c>
      <c r="C249">
        <v>22</v>
      </c>
      <c r="D249" t="s">
        <v>1495</v>
      </c>
      <c r="E249" t="s">
        <v>545</v>
      </c>
      <c r="F249" s="9" t="s">
        <v>545</v>
      </c>
      <c r="G249" s="9">
        <v>11</v>
      </c>
      <c r="H249" s="9" t="s">
        <v>545</v>
      </c>
      <c r="I249" s="9" t="s">
        <v>545</v>
      </c>
      <c r="K249" t="s">
        <v>1669</v>
      </c>
      <c r="L249" t="s">
        <v>752</v>
      </c>
    </row>
    <row r="250" spans="1:12" x14ac:dyDescent="0.3">
      <c r="A250" t="s">
        <v>842</v>
      </c>
      <c r="B250" t="s">
        <v>845</v>
      </c>
      <c r="C250">
        <v>8</v>
      </c>
      <c r="D250" t="s">
        <v>1495</v>
      </c>
      <c r="E250">
        <v>0.5</v>
      </c>
      <c r="F250" t="s">
        <v>545</v>
      </c>
      <c r="G250" s="9" t="s">
        <v>545</v>
      </c>
      <c r="H250" s="9" t="s">
        <v>545</v>
      </c>
      <c r="I250" t="s">
        <v>545</v>
      </c>
      <c r="K250" t="s">
        <v>1669</v>
      </c>
      <c r="L250" t="s">
        <v>752</v>
      </c>
    </row>
    <row r="251" spans="1:12" x14ac:dyDescent="0.3">
      <c r="A251" t="s">
        <v>842</v>
      </c>
      <c r="B251" t="s">
        <v>845</v>
      </c>
      <c r="C251">
        <v>8</v>
      </c>
      <c r="D251" t="s">
        <v>1495</v>
      </c>
      <c r="E251">
        <v>0.5</v>
      </c>
      <c r="F251" t="s">
        <v>545</v>
      </c>
      <c r="G251" s="9" t="s">
        <v>545</v>
      </c>
      <c r="H251" s="9" t="s">
        <v>545</v>
      </c>
      <c r="I251" s="9" t="s">
        <v>545</v>
      </c>
      <c r="K251" t="s">
        <v>1669</v>
      </c>
      <c r="L251" t="s">
        <v>752</v>
      </c>
    </row>
    <row r="252" spans="1:12" x14ac:dyDescent="0.3">
      <c r="A252" t="s">
        <v>842</v>
      </c>
      <c r="B252" t="s">
        <v>845</v>
      </c>
      <c r="C252">
        <v>3.3</v>
      </c>
      <c r="D252" t="s">
        <v>1495</v>
      </c>
      <c r="E252">
        <f>1.65+5</f>
        <v>6.65</v>
      </c>
      <c r="F252" s="9">
        <v>14</v>
      </c>
      <c r="G252" s="9" t="s">
        <v>545</v>
      </c>
      <c r="H252" s="9" t="s">
        <v>545</v>
      </c>
      <c r="I252" s="9" t="s">
        <v>545</v>
      </c>
      <c r="K252" t="s">
        <v>1669</v>
      </c>
      <c r="L252" t="s">
        <v>752</v>
      </c>
    </row>
    <row r="253" spans="1:12" x14ac:dyDescent="0.3">
      <c r="A253" t="s">
        <v>1028</v>
      </c>
      <c r="B253" t="s">
        <v>1027</v>
      </c>
      <c r="C253">
        <v>24.6</v>
      </c>
      <c r="D253" t="s">
        <v>1495</v>
      </c>
      <c r="E253">
        <v>1.5</v>
      </c>
      <c r="F253" t="s">
        <v>957</v>
      </c>
      <c r="G253" s="9" t="s">
        <v>545</v>
      </c>
      <c r="H253" s="9" t="s">
        <v>545</v>
      </c>
      <c r="I253" s="9" t="s">
        <v>545</v>
      </c>
      <c r="K253" t="s">
        <v>1255</v>
      </c>
      <c r="L253" t="s">
        <v>752</v>
      </c>
    </row>
    <row r="254" spans="1:12" x14ac:dyDescent="0.3">
      <c r="A254" t="s">
        <v>1028</v>
      </c>
      <c r="B254" t="s">
        <v>1027</v>
      </c>
      <c r="C254">
        <v>24</v>
      </c>
      <c r="D254" t="s">
        <v>1495</v>
      </c>
      <c r="E254">
        <v>1.5</v>
      </c>
      <c r="F254" t="s">
        <v>545</v>
      </c>
      <c r="G254" s="9" t="s">
        <v>545</v>
      </c>
      <c r="H254" s="9" t="s">
        <v>545</v>
      </c>
      <c r="I254" s="9" t="s">
        <v>959</v>
      </c>
      <c r="K254" t="s">
        <v>1255</v>
      </c>
      <c r="L254" t="s">
        <v>752</v>
      </c>
    </row>
    <row r="255" spans="1:12" x14ac:dyDescent="0.3">
      <c r="A255" t="s">
        <v>842</v>
      </c>
      <c r="B255" t="s">
        <v>845</v>
      </c>
      <c r="C255">
        <v>48.8</v>
      </c>
      <c r="D255" t="s">
        <v>1784</v>
      </c>
      <c r="E255" t="s">
        <v>545</v>
      </c>
      <c r="F255" t="s">
        <v>545</v>
      </c>
      <c r="G255" s="9" t="s">
        <v>545</v>
      </c>
      <c r="H255" s="9" t="s">
        <v>545</v>
      </c>
      <c r="I255" s="9" t="s">
        <v>545</v>
      </c>
      <c r="J255" t="s">
        <v>59</v>
      </c>
      <c r="K255" t="s">
        <v>1214</v>
      </c>
      <c r="L255" t="s">
        <v>752</v>
      </c>
    </row>
    <row r="256" spans="1:12" x14ac:dyDescent="0.3">
      <c r="A256" t="s">
        <v>1028</v>
      </c>
      <c r="B256" t="s">
        <v>1027</v>
      </c>
      <c r="C256">
        <v>48.9</v>
      </c>
      <c r="D256" t="s">
        <v>1764</v>
      </c>
      <c r="E256">
        <v>0.2</v>
      </c>
      <c r="F256" s="9" t="s">
        <v>545</v>
      </c>
      <c r="G256" s="9" t="s">
        <v>545</v>
      </c>
      <c r="H256" s="9" t="s">
        <v>545</v>
      </c>
      <c r="I256" s="9" t="s">
        <v>545</v>
      </c>
      <c r="K256" t="s">
        <v>1117</v>
      </c>
      <c r="L256" t="s">
        <v>752</v>
      </c>
    </row>
    <row r="257" spans="1:12" x14ac:dyDescent="0.3">
      <c r="A257" t="s">
        <v>1028</v>
      </c>
      <c r="B257" t="s">
        <v>1027</v>
      </c>
      <c r="C257">
        <v>48.7</v>
      </c>
      <c r="D257" t="s">
        <v>1764</v>
      </c>
      <c r="E257">
        <v>0.15</v>
      </c>
      <c r="F257" t="s">
        <v>545</v>
      </c>
      <c r="G257" s="9" t="s">
        <v>545</v>
      </c>
      <c r="H257" s="9" t="s">
        <v>545</v>
      </c>
      <c r="I257" s="9" t="s">
        <v>545</v>
      </c>
      <c r="K257" t="s">
        <v>1117</v>
      </c>
      <c r="L257" t="s">
        <v>752</v>
      </c>
    </row>
    <row r="258" spans="1:12" x14ac:dyDescent="0.3">
      <c r="A258" t="s">
        <v>1028</v>
      </c>
      <c r="B258" t="s">
        <v>1027</v>
      </c>
      <c r="C258">
        <v>48.3</v>
      </c>
      <c r="D258" t="s">
        <v>1764</v>
      </c>
      <c r="E258">
        <v>0.1</v>
      </c>
      <c r="F258" t="s">
        <v>545</v>
      </c>
      <c r="G258" s="9" t="s">
        <v>545</v>
      </c>
      <c r="H258" s="9" t="s">
        <v>545</v>
      </c>
      <c r="I258" s="9" t="s">
        <v>545</v>
      </c>
      <c r="K258" t="s">
        <v>1117</v>
      </c>
      <c r="L258" t="s">
        <v>752</v>
      </c>
    </row>
    <row r="259" spans="1:12" x14ac:dyDescent="0.3">
      <c r="A259" t="s">
        <v>1028</v>
      </c>
      <c r="B259" t="s">
        <v>1027</v>
      </c>
      <c r="C259">
        <v>47.2</v>
      </c>
      <c r="D259" t="s">
        <v>1764</v>
      </c>
      <c r="E259">
        <v>0.1</v>
      </c>
      <c r="F259" s="9" t="s">
        <v>545</v>
      </c>
      <c r="G259" s="9" t="s">
        <v>545</v>
      </c>
      <c r="H259" s="9" t="s">
        <v>545</v>
      </c>
      <c r="I259" s="9" t="s">
        <v>545</v>
      </c>
      <c r="K259" t="s">
        <v>1117</v>
      </c>
      <c r="L259" t="s">
        <v>752</v>
      </c>
    </row>
    <row r="260" spans="1:12" x14ac:dyDescent="0.3">
      <c r="A260" t="s">
        <v>1028</v>
      </c>
      <c r="B260" t="s">
        <v>1027</v>
      </c>
      <c r="C260">
        <v>42.7</v>
      </c>
      <c r="D260" t="s">
        <v>1764</v>
      </c>
      <c r="E260">
        <v>0.1</v>
      </c>
      <c r="F260" t="s">
        <v>545</v>
      </c>
      <c r="G260" s="9" t="s">
        <v>545</v>
      </c>
      <c r="H260" s="9" t="s">
        <v>545</v>
      </c>
      <c r="I260" s="9" t="s">
        <v>545</v>
      </c>
      <c r="K260" t="s">
        <v>1117</v>
      </c>
      <c r="L260" t="s">
        <v>752</v>
      </c>
    </row>
    <row r="261" spans="1:12" x14ac:dyDescent="0.3">
      <c r="A261" t="s">
        <v>842</v>
      </c>
      <c r="B261" t="s">
        <v>845</v>
      </c>
      <c r="C261">
        <v>38.5</v>
      </c>
      <c r="D261" t="s">
        <v>0</v>
      </c>
      <c r="E261">
        <v>0.15</v>
      </c>
      <c r="F261" t="s">
        <v>545</v>
      </c>
      <c r="G261" s="9" t="s">
        <v>545</v>
      </c>
      <c r="H261" s="9" t="s">
        <v>545</v>
      </c>
      <c r="I261" s="9" t="s">
        <v>545</v>
      </c>
      <c r="J261" t="s">
        <v>64</v>
      </c>
      <c r="K261" t="s">
        <v>1832</v>
      </c>
      <c r="L261" t="s">
        <v>752</v>
      </c>
    </row>
    <row r="262" spans="1:12" x14ac:dyDescent="0.3">
      <c r="A262" t="s">
        <v>842</v>
      </c>
      <c r="B262" t="s">
        <v>845</v>
      </c>
      <c r="C262">
        <v>31.1</v>
      </c>
      <c r="D262" t="s">
        <v>0</v>
      </c>
      <c r="E262" t="s">
        <v>545</v>
      </c>
      <c r="F262" t="s">
        <v>545</v>
      </c>
      <c r="G262" s="9" t="s">
        <v>545</v>
      </c>
      <c r="H262" s="9" t="s">
        <v>545</v>
      </c>
      <c r="I262" s="9" t="s">
        <v>545</v>
      </c>
      <c r="J262" t="s">
        <v>188</v>
      </c>
      <c r="K262" t="s">
        <v>1832</v>
      </c>
      <c r="L262" t="s">
        <v>752</v>
      </c>
    </row>
    <row r="263" spans="1:12" x14ac:dyDescent="0.3">
      <c r="A263" t="s">
        <v>842</v>
      </c>
      <c r="B263" t="s">
        <v>845</v>
      </c>
      <c r="C263">
        <v>38.4</v>
      </c>
      <c r="D263" t="s">
        <v>0</v>
      </c>
      <c r="E263">
        <v>0.1</v>
      </c>
      <c r="F263" t="s">
        <v>545</v>
      </c>
      <c r="G263" s="9" t="s">
        <v>545</v>
      </c>
      <c r="H263" s="9" t="s">
        <v>545</v>
      </c>
      <c r="I263" s="9" t="s">
        <v>545</v>
      </c>
      <c r="K263" t="s">
        <v>1832</v>
      </c>
      <c r="L263" t="s">
        <v>752</v>
      </c>
    </row>
    <row r="264" spans="1:12" x14ac:dyDescent="0.3">
      <c r="A264" t="s">
        <v>842</v>
      </c>
      <c r="B264" t="s">
        <v>845</v>
      </c>
      <c r="C264">
        <v>38.200000000000003</v>
      </c>
      <c r="D264" t="s">
        <v>0</v>
      </c>
      <c r="E264" t="s">
        <v>545</v>
      </c>
      <c r="F264" t="s">
        <v>545</v>
      </c>
      <c r="G264" s="9" t="s">
        <v>545</v>
      </c>
      <c r="H264" s="9" t="s">
        <v>545</v>
      </c>
      <c r="I264" s="9" t="s">
        <v>545</v>
      </c>
      <c r="J264" t="s">
        <v>240</v>
      </c>
      <c r="K264" t="s">
        <v>1832</v>
      </c>
      <c r="L264" t="s">
        <v>752</v>
      </c>
    </row>
    <row r="265" spans="1:12" x14ac:dyDescent="0.3">
      <c r="A265" t="s">
        <v>1028</v>
      </c>
      <c r="B265" t="s">
        <v>1027</v>
      </c>
      <c r="C265">
        <v>16.7</v>
      </c>
      <c r="D265" t="s">
        <v>855</v>
      </c>
      <c r="E265" s="9" t="s">
        <v>545</v>
      </c>
      <c r="F265" s="9" t="s">
        <v>545</v>
      </c>
      <c r="G265" s="9">
        <v>1</v>
      </c>
      <c r="H265" s="9" t="s">
        <v>545</v>
      </c>
      <c r="I265" s="9" t="s">
        <v>545</v>
      </c>
      <c r="K265" t="s">
        <v>1255</v>
      </c>
      <c r="L265" t="s">
        <v>752</v>
      </c>
    </row>
    <row r="266" spans="1:12" x14ac:dyDescent="0.3">
      <c r="A266" t="s">
        <v>842</v>
      </c>
      <c r="B266" t="s">
        <v>845</v>
      </c>
      <c r="C266">
        <v>31.8</v>
      </c>
      <c r="D266" t="s">
        <v>2188</v>
      </c>
      <c r="E266" t="s">
        <v>545</v>
      </c>
      <c r="F266" t="s">
        <v>545</v>
      </c>
      <c r="G266" s="9" t="s">
        <v>545</v>
      </c>
      <c r="H266" s="9" t="s">
        <v>545</v>
      </c>
      <c r="I266" s="9" t="s">
        <v>545</v>
      </c>
      <c r="J266" t="s">
        <v>187</v>
      </c>
      <c r="K266" t="s">
        <v>1214</v>
      </c>
      <c r="L266" t="s">
        <v>752</v>
      </c>
    </row>
    <row r="267" spans="1:12" x14ac:dyDescent="0.3">
      <c r="A267" t="s">
        <v>1028</v>
      </c>
      <c r="B267" t="s">
        <v>1027</v>
      </c>
      <c r="C267">
        <v>36.5</v>
      </c>
      <c r="D267" t="s">
        <v>938</v>
      </c>
      <c r="E267" t="s">
        <v>545</v>
      </c>
      <c r="F267" t="s">
        <v>545</v>
      </c>
      <c r="G267" s="9" t="s">
        <v>545</v>
      </c>
      <c r="H267" s="9" t="s">
        <v>545</v>
      </c>
      <c r="I267" s="9" t="s">
        <v>545</v>
      </c>
      <c r="K267" t="s">
        <v>2605</v>
      </c>
      <c r="L267" t="s">
        <v>752</v>
      </c>
    </row>
    <row r="268" spans="1:12" x14ac:dyDescent="0.3">
      <c r="A268" t="s">
        <v>1028</v>
      </c>
      <c r="B268" t="s">
        <v>1027</v>
      </c>
      <c r="C268">
        <v>32.700000000000003</v>
      </c>
      <c r="D268" t="s">
        <v>938</v>
      </c>
      <c r="E268" t="s">
        <v>545</v>
      </c>
      <c r="F268" t="s">
        <v>545</v>
      </c>
      <c r="G268" s="9" t="s">
        <v>545</v>
      </c>
      <c r="H268" s="9" t="s">
        <v>545</v>
      </c>
      <c r="I268" s="9" t="s">
        <v>545</v>
      </c>
      <c r="K268" t="s">
        <v>2605</v>
      </c>
      <c r="L268" t="s">
        <v>752</v>
      </c>
    </row>
    <row r="269" spans="1:12" x14ac:dyDescent="0.3">
      <c r="A269" t="s">
        <v>842</v>
      </c>
      <c r="B269" t="s">
        <v>845</v>
      </c>
      <c r="C269">
        <v>24.5</v>
      </c>
      <c r="D269" t="s">
        <v>30</v>
      </c>
      <c r="E269" t="s">
        <v>545</v>
      </c>
      <c r="F269" t="s">
        <v>545</v>
      </c>
      <c r="G269" s="9">
        <v>2</v>
      </c>
      <c r="H269" s="9" t="s">
        <v>545</v>
      </c>
      <c r="I269" s="9" t="s">
        <v>545</v>
      </c>
      <c r="K269" t="s">
        <v>2007</v>
      </c>
      <c r="L269" t="s">
        <v>752</v>
      </c>
    </row>
    <row r="270" spans="1:12" x14ac:dyDescent="0.3">
      <c r="A270" t="s">
        <v>842</v>
      </c>
      <c r="B270" t="s">
        <v>845</v>
      </c>
      <c r="C270">
        <v>24.5</v>
      </c>
      <c r="D270" t="s">
        <v>153</v>
      </c>
      <c r="E270">
        <f>1.65+3.6</f>
        <v>5.25</v>
      </c>
      <c r="F270">
        <v>18</v>
      </c>
      <c r="G270" s="9" t="s">
        <v>545</v>
      </c>
      <c r="H270" s="9" t="s">
        <v>545</v>
      </c>
      <c r="I270" s="9" t="s">
        <v>545</v>
      </c>
      <c r="K270" t="s">
        <v>2007</v>
      </c>
      <c r="L270" t="s">
        <v>752</v>
      </c>
    </row>
    <row r="271" spans="1:12" x14ac:dyDescent="0.3">
      <c r="A271" t="s">
        <v>842</v>
      </c>
      <c r="B271" t="s">
        <v>845</v>
      </c>
      <c r="C271">
        <v>23.5</v>
      </c>
      <c r="D271" t="s">
        <v>30</v>
      </c>
      <c r="E271" t="s">
        <v>545</v>
      </c>
      <c r="F271" s="9" t="s">
        <v>545</v>
      </c>
      <c r="G271" s="9" t="s">
        <v>545</v>
      </c>
      <c r="H271" s="9" t="s">
        <v>545</v>
      </c>
      <c r="I271" t="s">
        <v>545</v>
      </c>
      <c r="J271" t="s">
        <v>169</v>
      </c>
      <c r="K271" t="s">
        <v>2007</v>
      </c>
      <c r="L271" t="s">
        <v>752</v>
      </c>
    </row>
    <row r="272" spans="1:12" x14ac:dyDescent="0.3">
      <c r="A272" t="s">
        <v>1028</v>
      </c>
      <c r="B272" t="s">
        <v>1027</v>
      </c>
      <c r="C272">
        <v>13.9</v>
      </c>
      <c r="D272" t="s">
        <v>1566</v>
      </c>
      <c r="E272" t="s">
        <v>545</v>
      </c>
      <c r="F272" t="s">
        <v>545</v>
      </c>
      <c r="G272" s="9">
        <v>1</v>
      </c>
      <c r="H272" s="9" t="s">
        <v>545</v>
      </c>
      <c r="I272" s="9" t="s">
        <v>1744</v>
      </c>
      <c r="K272" t="s">
        <v>1255</v>
      </c>
      <c r="L272" t="s">
        <v>752</v>
      </c>
    </row>
    <row r="273" spans="1:12" x14ac:dyDescent="0.3">
      <c r="A273" t="s">
        <v>1028</v>
      </c>
      <c r="B273" t="s">
        <v>1027</v>
      </c>
      <c r="C273">
        <v>13.2</v>
      </c>
      <c r="D273" t="s">
        <v>1400</v>
      </c>
      <c r="E273" s="9">
        <v>1.6</v>
      </c>
      <c r="F273" s="9" t="s">
        <v>1575</v>
      </c>
      <c r="G273" s="9" t="s">
        <v>545</v>
      </c>
      <c r="H273" s="9" t="s">
        <v>545</v>
      </c>
      <c r="I273" s="9" t="s">
        <v>545</v>
      </c>
      <c r="K273" t="s">
        <v>1255</v>
      </c>
      <c r="L273" t="s">
        <v>592</v>
      </c>
    </row>
    <row r="274" spans="1:12" x14ac:dyDescent="0.3">
      <c r="A274" t="s">
        <v>1028</v>
      </c>
      <c r="B274" t="s">
        <v>1027</v>
      </c>
      <c r="C274">
        <v>50</v>
      </c>
      <c r="D274" t="s">
        <v>2191</v>
      </c>
      <c r="E274" s="9">
        <v>1.1000000000000001</v>
      </c>
      <c r="F274" s="9" t="s">
        <v>545</v>
      </c>
      <c r="G274" s="9" t="s">
        <v>545</v>
      </c>
      <c r="H274" s="9" t="s">
        <v>545</v>
      </c>
      <c r="I274" s="9" t="s">
        <v>545</v>
      </c>
      <c r="K274" t="s">
        <v>1100</v>
      </c>
      <c r="L274" t="s">
        <v>592</v>
      </c>
    </row>
    <row r="275" spans="1:12" x14ac:dyDescent="0.3">
      <c r="A275" t="s">
        <v>1028</v>
      </c>
      <c r="B275" t="s">
        <v>1027</v>
      </c>
      <c r="C275">
        <v>48</v>
      </c>
      <c r="D275" t="s">
        <v>2191</v>
      </c>
      <c r="E275" s="9">
        <v>1.1000000000000001</v>
      </c>
      <c r="F275" s="9" t="s">
        <v>545</v>
      </c>
      <c r="G275" s="9" t="s">
        <v>545</v>
      </c>
      <c r="H275" s="9" t="s">
        <v>545</v>
      </c>
      <c r="I275" s="9" t="s">
        <v>545</v>
      </c>
      <c r="K275" t="s">
        <v>1100</v>
      </c>
      <c r="L275" t="s">
        <v>592</v>
      </c>
    </row>
    <row r="276" spans="1:12" x14ac:dyDescent="0.3">
      <c r="A276" t="s">
        <v>1028</v>
      </c>
      <c r="B276" t="s">
        <v>1027</v>
      </c>
      <c r="C276">
        <v>29.9</v>
      </c>
      <c r="D276" t="s">
        <v>742</v>
      </c>
      <c r="E276" s="9" t="s">
        <v>545</v>
      </c>
      <c r="F276" s="9" t="s">
        <v>545</v>
      </c>
      <c r="G276" s="9">
        <v>1</v>
      </c>
      <c r="H276" s="9" t="s">
        <v>545</v>
      </c>
      <c r="I276" t="s">
        <v>545</v>
      </c>
      <c r="K276" t="s">
        <v>1255</v>
      </c>
      <c r="L276" t="s">
        <v>592</v>
      </c>
    </row>
    <row r="277" spans="1:12" x14ac:dyDescent="0.3">
      <c r="A277" t="s">
        <v>1028</v>
      </c>
      <c r="B277" t="s">
        <v>1027</v>
      </c>
      <c r="C277">
        <v>42.3</v>
      </c>
      <c r="D277" t="s">
        <v>1819</v>
      </c>
      <c r="E277">
        <v>1.5</v>
      </c>
      <c r="F277" s="9">
        <v>3</v>
      </c>
      <c r="G277" s="9" t="s">
        <v>545</v>
      </c>
      <c r="H277" s="9" t="s">
        <v>545</v>
      </c>
      <c r="I277" s="9" t="s">
        <v>545</v>
      </c>
      <c r="K277" t="s">
        <v>1255</v>
      </c>
      <c r="L277" t="s">
        <v>592</v>
      </c>
    </row>
    <row r="278" spans="1:12" x14ac:dyDescent="0.3">
      <c r="A278" t="s">
        <v>1028</v>
      </c>
      <c r="B278" t="s">
        <v>1027</v>
      </c>
      <c r="C278">
        <v>39.6</v>
      </c>
      <c r="D278" t="s">
        <v>742</v>
      </c>
      <c r="E278">
        <v>1</v>
      </c>
      <c r="F278" s="9" t="s">
        <v>545</v>
      </c>
      <c r="G278" s="9" t="s">
        <v>545</v>
      </c>
      <c r="H278" s="9" t="s">
        <v>545</v>
      </c>
      <c r="I278" s="9" t="s">
        <v>545</v>
      </c>
      <c r="K278" t="s">
        <v>1255</v>
      </c>
      <c r="L278" t="s">
        <v>592</v>
      </c>
    </row>
    <row r="279" spans="1:12" x14ac:dyDescent="0.3">
      <c r="A279" t="s">
        <v>1028</v>
      </c>
      <c r="B279" t="s">
        <v>1027</v>
      </c>
      <c r="C279">
        <v>29.3</v>
      </c>
      <c r="D279" t="s">
        <v>742</v>
      </c>
      <c r="E279">
        <v>1.2</v>
      </c>
      <c r="F279" s="9" t="s">
        <v>545</v>
      </c>
      <c r="G279" s="9" t="s">
        <v>545</v>
      </c>
      <c r="H279" s="9" t="s">
        <v>545</v>
      </c>
      <c r="I279" s="9" t="s">
        <v>545</v>
      </c>
      <c r="K279" t="s">
        <v>1255</v>
      </c>
      <c r="L279" t="s">
        <v>592</v>
      </c>
    </row>
    <row r="280" spans="1:12" x14ac:dyDescent="0.3">
      <c r="A280" t="s">
        <v>842</v>
      </c>
      <c r="B280" t="s">
        <v>845</v>
      </c>
      <c r="C280">
        <v>44</v>
      </c>
      <c r="D280" t="s">
        <v>154</v>
      </c>
      <c r="E280" t="s">
        <v>545</v>
      </c>
      <c r="F280" s="9" t="s">
        <v>545</v>
      </c>
      <c r="G280" s="9">
        <v>1</v>
      </c>
      <c r="H280" s="9" t="s">
        <v>545</v>
      </c>
      <c r="I280" s="9" t="s">
        <v>545</v>
      </c>
      <c r="K280" t="s">
        <v>1214</v>
      </c>
      <c r="L280" t="s">
        <v>592</v>
      </c>
    </row>
    <row r="281" spans="1:12" x14ac:dyDescent="0.3">
      <c r="A281" t="s">
        <v>842</v>
      </c>
      <c r="B281" t="s">
        <v>845</v>
      </c>
      <c r="C281">
        <v>45</v>
      </c>
      <c r="D281" t="s">
        <v>55</v>
      </c>
      <c r="E281" s="9" t="s">
        <v>545</v>
      </c>
      <c r="F281" s="9" t="s">
        <v>545</v>
      </c>
      <c r="G281" s="9">
        <v>2</v>
      </c>
      <c r="H281" s="9" t="s">
        <v>545</v>
      </c>
      <c r="I281" t="s">
        <v>545</v>
      </c>
      <c r="J281" t="s">
        <v>266</v>
      </c>
      <c r="K281" t="s">
        <v>1214</v>
      </c>
      <c r="L281" t="s">
        <v>592</v>
      </c>
    </row>
    <row r="282" spans="1:12" x14ac:dyDescent="0.3">
      <c r="A282" t="s">
        <v>1028</v>
      </c>
      <c r="B282" t="s">
        <v>1027</v>
      </c>
      <c r="C282">
        <v>42.7</v>
      </c>
      <c r="D282" t="s">
        <v>419</v>
      </c>
      <c r="E282" t="s">
        <v>545</v>
      </c>
      <c r="F282" s="9" t="s">
        <v>545</v>
      </c>
      <c r="G282" s="9" t="s">
        <v>545</v>
      </c>
      <c r="H282" s="9" t="s">
        <v>545</v>
      </c>
      <c r="I282" s="9" t="s">
        <v>545</v>
      </c>
      <c r="J282" t="s">
        <v>1817</v>
      </c>
      <c r="K282" t="s">
        <v>590</v>
      </c>
      <c r="L282" t="s">
        <v>592</v>
      </c>
    </row>
    <row r="283" spans="1:12" x14ac:dyDescent="0.3">
      <c r="A283" t="s">
        <v>1028</v>
      </c>
      <c r="B283" t="s">
        <v>1027</v>
      </c>
      <c r="C283">
        <v>41.5</v>
      </c>
      <c r="D283" t="s">
        <v>419</v>
      </c>
      <c r="E283" t="s">
        <v>545</v>
      </c>
      <c r="F283" s="9" t="s">
        <v>545</v>
      </c>
      <c r="G283" s="9" t="s">
        <v>545</v>
      </c>
      <c r="H283" s="9" t="s">
        <v>545</v>
      </c>
      <c r="I283" s="9" t="s">
        <v>545</v>
      </c>
      <c r="K283" t="s">
        <v>590</v>
      </c>
      <c r="L283" t="s">
        <v>592</v>
      </c>
    </row>
    <row r="284" spans="1:12" x14ac:dyDescent="0.3">
      <c r="A284" t="s">
        <v>1199</v>
      </c>
      <c r="B284" t="s">
        <v>1029</v>
      </c>
      <c r="C284">
        <v>46.3</v>
      </c>
      <c r="D284" t="s">
        <v>468</v>
      </c>
      <c r="E284" s="9" t="s">
        <v>545</v>
      </c>
      <c r="F284" s="9" t="s">
        <v>545</v>
      </c>
      <c r="G284" s="9" t="s">
        <v>545</v>
      </c>
      <c r="H284" s="9" t="s">
        <v>545</v>
      </c>
      <c r="I284" s="9" t="s">
        <v>545</v>
      </c>
      <c r="K284" t="s">
        <v>905</v>
      </c>
      <c r="L284" t="s">
        <v>905</v>
      </c>
    </row>
    <row r="285" spans="1:12" x14ac:dyDescent="0.3">
      <c r="A285" t="s">
        <v>1199</v>
      </c>
      <c r="B285" t="s">
        <v>1029</v>
      </c>
      <c r="C285">
        <v>41.8</v>
      </c>
      <c r="D285" t="s">
        <v>1758</v>
      </c>
      <c r="E285" s="9" t="s">
        <v>545</v>
      </c>
      <c r="F285" s="9" t="s">
        <v>545</v>
      </c>
      <c r="G285">
        <v>1</v>
      </c>
      <c r="H285" s="9" t="s">
        <v>545</v>
      </c>
      <c r="I285" s="9" t="s">
        <v>545</v>
      </c>
      <c r="K285" t="s">
        <v>1255</v>
      </c>
      <c r="L285" t="s">
        <v>1236</v>
      </c>
    </row>
    <row r="286" spans="1:12" x14ac:dyDescent="0.3">
      <c r="A286" t="s">
        <v>1199</v>
      </c>
      <c r="B286" t="s">
        <v>1029</v>
      </c>
      <c r="C286">
        <v>39.6</v>
      </c>
      <c r="D286" t="s">
        <v>1758</v>
      </c>
      <c r="E286" s="9" t="s">
        <v>545</v>
      </c>
      <c r="F286" s="9" t="s">
        <v>545</v>
      </c>
      <c r="G286">
        <v>1</v>
      </c>
      <c r="H286" s="9" t="s">
        <v>545</v>
      </c>
      <c r="I286" s="9" t="s">
        <v>545</v>
      </c>
      <c r="K286" t="s">
        <v>1255</v>
      </c>
      <c r="L286" t="s">
        <v>1236</v>
      </c>
    </row>
    <row r="287" spans="1:12" x14ac:dyDescent="0.3">
      <c r="A287" t="s">
        <v>1199</v>
      </c>
      <c r="B287" t="s">
        <v>1029</v>
      </c>
      <c r="C287">
        <v>36.299999999999997</v>
      </c>
      <c r="D287" t="s">
        <v>1758</v>
      </c>
      <c r="E287" s="9" t="s">
        <v>545</v>
      </c>
      <c r="F287" s="9" t="s">
        <v>545</v>
      </c>
      <c r="G287">
        <v>1</v>
      </c>
      <c r="H287" s="9" t="s">
        <v>545</v>
      </c>
      <c r="I287" s="9" t="s">
        <v>545</v>
      </c>
      <c r="K287" t="s">
        <v>1255</v>
      </c>
      <c r="L287" t="s">
        <v>1236</v>
      </c>
    </row>
    <row r="288" spans="1:12" x14ac:dyDescent="0.3">
      <c r="A288" t="s">
        <v>1199</v>
      </c>
      <c r="B288" t="s">
        <v>1029</v>
      </c>
      <c r="C288">
        <v>34.700000000000003</v>
      </c>
      <c r="D288" t="s">
        <v>1758</v>
      </c>
      <c r="E288" s="9" t="s">
        <v>545</v>
      </c>
      <c r="F288" s="9" t="s">
        <v>545</v>
      </c>
      <c r="G288">
        <v>1</v>
      </c>
      <c r="H288" s="9" t="s">
        <v>545</v>
      </c>
      <c r="I288" s="9" t="s">
        <v>545</v>
      </c>
      <c r="K288" t="s">
        <v>1255</v>
      </c>
      <c r="L288" t="s">
        <v>1236</v>
      </c>
    </row>
    <row r="289" spans="1:12" x14ac:dyDescent="0.3">
      <c r="A289" t="s">
        <v>1199</v>
      </c>
      <c r="B289" t="s">
        <v>1029</v>
      </c>
      <c r="C289">
        <v>37.5</v>
      </c>
      <c r="D289" t="s">
        <v>1758</v>
      </c>
      <c r="E289" s="9" t="s">
        <v>545</v>
      </c>
      <c r="F289" s="9" t="s">
        <v>545</v>
      </c>
      <c r="G289">
        <v>2</v>
      </c>
      <c r="H289" s="9" t="s">
        <v>545</v>
      </c>
      <c r="I289" s="9" t="s">
        <v>545</v>
      </c>
      <c r="K289" t="s">
        <v>1255</v>
      </c>
      <c r="L289" t="s">
        <v>1236</v>
      </c>
    </row>
    <row r="290" spans="1:12" x14ac:dyDescent="0.3">
      <c r="A290" t="s">
        <v>1199</v>
      </c>
      <c r="B290" t="s">
        <v>1029</v>
      </c>
      <c r="C290">
        <v>38</v>
      </c>
      <c r="D290" t="s">
        <v>1758</v>
      </c>
      <c r="E290" s="9" t="s">
        <v>545</v>
      </c>
      <c r="F290" s="9" t="s">
        <v>545</v>
      </c>
      <c r="G290">
        <v>3</v>
      </c>
      <c r="H290" s="9" t="s">
        <v>545</v>
      </c>
      <c r="I290" s="9" t="s">
        <v>545</v>
      </c>
      <c r="K290" t="s">
        <v>1255</v>
      </c>
      <c r="L290" t="s">
        <v>1236</v>
      </c>
    </row>
    <row r="291" spans="1:12" x14ac:dyDescent="0.3">
      <c r="A291" t="s">
        <v>1199</v>
      </c>
      <c r="B291" t="s">
        <v>1029</v>
      </c>
      <c r="C291">
        <v>39</v>
      </c>
      <c r="D291" t="s">
        <v>1758</v>
      </c>
      <c r="E291" s="9" t="s">
        <v>545</v>
      </c>
      <c r="F291" s="9" t="s">
        <v>545</v>
      </c>
      <c r="G291">
        <v>4</v>
      </c>
      <c r="H291" s="9" t="s">
        <v>545</v>
      </c>
      <c r="I291" s="9" t="s">
        <v>545</v>
      </c>
      <c r="K291" t="s">
        <v>1255</v>
      </c>
      <c r="L291" t="s">
        <v>1236</v>
      </c>
    </row>
    <row r="292" spans="1:12" x14ac:dyDescent="0.3">
      <c r="A292" t="s">
        <v>1199</v>
      </c>
      <c r="B292" t="s">
        <v>1029</v>
      </c>
      <c r="C292">
        <v>44.1</v>
      </c>
      <c r="D292" t="s">
        <v>1758</v>
      </c>
      <c r="E292">
        <f>1.65+1.33</f>
        <v>2.98</v>
      </c>
      <c r="F292">
        <v>3.5</v>
      </c>
      <c r="G292" s="9" t="s">
        <v>545</v>
      </c>
      <c r="H292" s="9" t="s">
        <v>545</v>
      </c>
      <c r="I292" s="9" t="s">
        <v>545</v>
      </c>
      <c r="K292" t="s">
        <v>1255</v>
      </c>
      <c r="L292" t="s">
        <v>1236</v>
      </c>
    </row>
    <row r="293" spans="1:12" x14ac:dyDescent="0.3">
      <c r="A293" t="s">
        <v>1199</v>
      </c>
      <c r="B293" t="s">
        <v>1029</v>
      </c>
      <c r="C293">
        <v>43.6</v>
      </c>
      <c r="D293" t="s">
        <v>1758</v>
      </c>
      <c r="E293">
        <f>1.65+2.55</f>
        <v>4.1999999999999993</v>
      </c>
      <c r="F293">
        <v>4.8</v>
      </c>
      <c r="G293" s="9" t="s">
        <v>545</v>
      </c>
      <c r="H293" s="9" t="s">
        <v>545</v>
      </c>
      <c r="I293" s="9" t="s">
        <v>545</v>
      </c>
      <c r="K293" t="s">
        <v>1255</v>
      </c>
      <c r="L293" t="s">
        <v>1236</v>
      </c>
    </row>
    <row r="294" spans="1:12" x14ac:dyDescent="0.3">
      <c r="A294" t="s">
        <v>1199</v>
      </c>
      <c r="B294" t="s">
        <v>1029</v>
      </c>
      <c r="C294">
        <v>41.6</v>
      </c>
      <c r="D294" t="s">
        <v>1758</v>
      </c>
      <c r="E294">
        <f>1.65+4.29</f>
        <v>5.9399999999999995</v>
      </c>
      <c r="F294">
        <v>8.1</v>
      </c>
      <c r="G294" s="9" t="s">
        <v>545</v>
      </c>
      <c r="H294" s="9" t="s">
        <v>545</v>
      </c>
      <c r="I294" s="9" t="s">
        <v>545</v>
      </c>
      <c r="K294" t="s">
        <v>1255</v>
      </c>
      <c r="L294" t="s">
        <v>1236</v>
      </c>
    </row>
    <row r="295" spans="1:12" x14ac:dyDescent="0.3">
      <c r="A295" t="s">
        <v>1199</v>
      </c>
      <c r="B295" t="s">
        <v>1029</v>
      </c>
      <c r="C295">
        <v>38.9</v>
      </c>
      <c r="D295" t="s">
        <v>1758</v>
      </c>
      <c r="E295">
        <f>1.65+3</f>
        <v>4.6500000000000004</v>
      </c>
      <c r="F295">
        <v>5.0999999999999996</v>
      </c>
      <c r="G295" s="9" t="s">
        <v>545</v>
      </c>
      <c r="H295" s="9" t="s">
        <v>545</v>
      </c>
      <c r="I295" s="9" t="s">
        <v>545</v>
      </c>
      <c r="K295" t="s">
        <v>1255</v>
      </c>
      <c r="L295" t="s">
        <v>1236</v>
      </c>
    </row>
    <row r="296" spans="1:12" x14ac:dyDescent="0.3">
      <c r="A296" t="s">
        <v>1199</v>
      </c>
      <c r="B296" t="s">
        <v>1029</v>
      </c>
      <c r="C296">
        <v>34.9</v>
      </c>
      <c r="D296" t="s">
        <v>1758</v>
      </c>
      <c r="E296">
        <f>1.65+3.23</f>
        <v>4.88</v>
      </c>
      <c r="F296" t="s">
        <v>68</v>
      </c>
      <c r="G296" s="9" t="s">
        <v>545</v>
      </c>
      <c r="H296" s="9" t="s">
        <v>545</v>
      </c>
      <c r="I296" s="9" t="s">
        <v>545</v>
      </c>
      <c r="K296" t="s">
        <v>1255</v>
      </c>
      <c r="L296" t="s">
        <v>1236</v>
      </c>
    </row>
    <row r="297" spans="1:12" x14ac:dyDescent="0.3">
      <c r="A297" t="s">
        <v>1199</v>
      </c>
      <c r="B297" t="s">
        <v>1029</v>
      </c>
      <c r="C297">
        <v>2.6</v>
      </c>
      <c r="D297" t="s">
        <v>1758</v>
      </c>
      <c r="E297">
        <v>1.2</v>
      </c>
      <c r="F297" s="9" t="s">
        <v>545</v>
      </c>
      <c r="G297" s="9" t="s">
        <v>545</v>
      </c>
      <c r="H297" s="9" t="s">
        <v>545</v>
      </c>
      <c r="I297" s="9" t="s">
        <v>545</v>
      </c>
      <c r="K297" t="s">
        <v>1255</v>
      </c>
      <c r="L297" t="s">
        <v>1236</v>
      </c>
    </row>
    <row r="298" spans="1:12" x14ac:dyDescent="0.3">
      <c r="A298" t="s">
        <v>1199</v>
      </c>
      <c r="B298" t="s">
        <v>1029</v>
      </c>
      <c r="C298">
        <v>45.2</v>
      </c>
      <c r="D298" t="s">
        <v>1516</v>
      </c>
      <c r="E298">
        <v>1.65</v>
      </c>
      <c r="F298">
        <v>1.5</v>
      </c>
      <c r="G298" s="9" t="s">
        <v>545</v>
      </c>
      <c r="H298" s="9" t="s">
        <v>545</v>
      </c>
      <c r="I298" s="9" t="s">
        <v>545</v>
      </c>
      <c r="K298" t="s">
        <v>1074</v>
      </c>
      <c r="L298" t="s">
        <v>1236</v>
      </c>
    </row>
    <row r="299" spans="1:12" x14ac:dyDescent="0.3">
      <c r="A299" t="s">
        <v>1199</v>
      </c>
      <c r="B299" t="s">
        <v>1029</v>
      </c>
      <c r="C299">
        <v>44.7</v>
      </c>
      <c r="D299" t="s">
        <v>2285</v>
      </c>
      <c r="E299">
        <f>1.65+2.68</f>
        <v>4.33</v>
      </c>
      <c r="F299">
        <v>4</v>
      </c>
      <c r="G299" s="9" t="s">
        <v>545</v>
      </c>
      <c r="H299" s="9" t="s">
        <v>545</v>
      </c>
      <c r="I299" s="9" t="s">
        <v>545</v>
      </c>
      <c r="K299" t="s">
        <v>1074</v>
      </c>
      <c r="L299" t="s">
        <v>1236</v>
      </c>
    </row>
    <row r="300" spans="1:12" x14ac:dyDescent="0.3">
      <c r="A300" t="s">
        <v>1199</v>
      </c>
      <c r="B300" t="s">
        <v>1029</v>
      </c>
      <c r="C300">
        <v>37.700000000000003</v>
      </c>
      <c r="D300" t="s">
        <v>2285</v>
      </c>
      <c r="E300">
        <f>1.65+3.3</f>
        <v>4.9499999999999993</v>
      </c>
      <c r="F300">
        <v>6.5</v>
      </c>
      <c r="G300" s="9" t="s">
        <v>545</v>
      </c>
      <c r="H300" s="9" t="s">
        <v>545</v>
      </c>
      <c r="I300" s="9" t="s">
        <v>545</v>
      </c>
      <c r="K300" t="s">
        <v>1074</v>
      </c>
      <c r="L300" t="s">
        <v>1236</v>
      </c>
    </row>
    <row r="301" spans="1:12" x14ac:dyDescent="0.3">
      <c r="A301" t="s">
        <v>1199</v>
      </c>
      <c r="B301" t="s">
        <v>1029</v>
      </c>
      <c r="C301">
        <v>0.4</v>
      </c>
      <c r="D301" t="s">
        <v>1516</v>
      </c>
      <c r="E301">
        <v>0.1</v>
      </c>
      <c r="F301" s="9" t="s">
        <v>545</v>
      </c>
      <c r="G301" s="9" t="s">
        <v>545</v>
      </c>
      <c r="H301" s="9" t="s">
        <v>545</v>
      </c>
      <c r="I301" s="9" t="s">
        <v>545</v>
      </c>
      <c r="K301" t="s">
        <v>1074</v>
      </c>
      <c r="L301" t="s">
        <v>1236</v>
      </c>
    </row>
    <row r="302" spans="1:12" x14ac:dyDescent="0.3">
      <c r="A302" t="s">
        <v>1199</v>
      </c>
      <c r="B302" t="s">
        <v>1029</v>
      </c>
      <c r="C302">
        <v>22</v>
      </c>
      <c r="D302" t="s">
        <v>53</v>
      </c>
      <c r="E302" s="9" t="s">
        <v>545</v>
      </c>
      <c r="F302" s="9" t="s">
        <v>545</v>
      </c>
      <c r="G302">
        <v>1</v>
      </c>
      <c r="H302" s="9" t="s">
        <v>545</v>
      </c>
      <c r="I302" s="9" t="s">
        <v>545</v>
      </c>
      <c r="K302" t="s">
        <v>706</v>
      </c>
      <c r="L302" t="s">
        <v>1257</v>
      </c>
    </row>
    <row r="303" spans="1:12" x14ac:dyDescent="0.3">
      <c r="A303" t="s">
        <v>1199</v>
      </c>
      <c r="B303" t="s">
        <v>1029</v>
      </c>
      <c r="C303">
        <v>7.1</v>
      </c>
      <c r="D303" t="s">
        <v>53</v>
      </c>
      <c r="E303" s="9" t="s">
        <v>545</v>
      </c>
      <c r="F303" s="9" t="s">
        <v>545</v>
      </c>
      <c r="G303">
        <v>1</v>
      </c>
      <c r="H303" s="9" t="s">
        <v>545</v>
      </c>
      <c r="I303" s="9" t="s">
        <v>545</v>
      </c>
      <c r="K303" t="s">
        <v>706</v>
      </c>
      <c r="L303" t="s">
        <v>1257</v>
      </c>
    </row>
    <row r="304" spans="1:12" x14ac:dyDescent="0.3">
      <c r="A304" t="s">
        <v>1199</v>
      </c>
      <c r="B304" t="s">
        <v>1029</v>
      </c>
      <c r="C304">
        <v>44.5</v>
      </c>
      <c r="D304" t="s">
        <v>385</v>
      </c>
      <c r="E304" s="9" t="s">
        <v>545</v>
      </c>
      <c r="F304" s="9" t="s">
        <v>545</v>
      </c>
      <c r="G304">
        <v>1</v>
      </c>
      <c r="H304" s="9" t="s">
        <v>545</v>
      </c>
      <c r="I304" s="9" t="s">
        <v>545</v>
      </c>
      <c r="K304" t="s">
        <v>1076</v>
      </c>
      <c r="L304" t="s">
        <v>1257</v>
      </c>
    </row>
    <row r="305" spans="1:12" x14ac:dyDescent="0.3">
      <c r="A305" t="s">
        <v>1199</v>
      </c>
      <c r="B305" t="s">
        <v>1029</v>
      </c>
      <c r="C305">
        <v>39.4</v>
      </c>
      <c r="D305" t="s">
        <v>1624</v>
      </c>
      <c r="E305" s="9" t="s">
        <v>545</v>
      </c>
      <c r="F305" s="9" t="s">
        <v>545</v>
      </c>
      <c r="G305">
        <v>1</v>
      </c>
      <c r="H305" s="9" t="s">
        <v>545</v>
      </c>
      <c r="I305" s="9" t="s">
        <v>545</v>
      </c>
      <c r="K305" t="s">
        <v>1076</v>
      </c>
      <c r="L305" t="s">
        <v>1257</v>
      </c>
    </row>
    <row r="306" spans="1:12" x14ac:dyDescent="0.3">
      <c r="A306" t="s">
        <v>1199</v>
      </c>
      <c r="B306" t="s">
        <v>1029</v>
      </c>
      <c r="C306">
        <v>21</v>
      </c>
      <c r="D306" t="s">
        <v>53</v>
      </c>
      <c r="E306" s="9" t="s">
        <v>545</v>
      </c>
      <c r="F306" s="9" t="s">
        <v>545</v>
      </c>
      <c r="G306">
        <v>2</v>
      </c>
      <c r="H306" s="9" t="s">
        <v>545</v>
      </c>
      <c r="I306" s="9" t="s">
        <v>545</v>
      </c>
      <c r="K306" t="s">
        <v>706</v>
      </c>
      <c r="L306" t="s">
        <v>1257</v>
      </c>
    </row>
    <row r="307" spans="1:12" x14ac:dyDescent="0.3">
      <c r="A307" t="s">
        <v>1199</v>
      </c>
      <c r="B307" t="s">
        <v>1029</v>
      </c>
      <c r="C307">
        <v>20</v>
      </c>
      <c r="D307" t="s">
        <v>53</v>
      </c>
      <c r="E307" s="9" t="s">
        <v>545</v>
      </c>
      <c r="F307" s="9" t="s">
        <v>545</v>
      </c>
      <c r="G307">
        <v>2</v>
      </c>
      <c r="H307" s="9" t="s">
        <v>545</v>
      </c>
      <c r="I307" s="9" t="s">
        <v>545</v>
      </c>
      <c r="K307" t="s">
        <v>706</v>
      </c>
      <c r="L307" t="s">
        <v>1257</v>
      </c>
    </row>
    <row r="308" spans="1:12" x14ac:dyDescent="0.3">
      <c r="A308" t="s">
        <v>1199</v>
      </c>
      <c r="B308" t="s">
        <v>1029</v>
      </c>
      <c r="C308">
        <v>36.200000000000003</v>
      </c>
      <c r="D308" t="s">
        <v>385</v>
      </c>
      <c r="E308" s="9" t="s">
        <v>545</v>
      </c>
      <c r="F308" s="9" t="s">
        <v>545</v>
      </c>
      <c r="G308">
        <v>2</v>
      </c>
      <c r="H308" s="9" t="s">
        <v>545</v>
      </c>
      <c r="I308" s="9" t="s">
        <v>545</v>
      </c>
      <c r="K308" t="s">
        <v>1076</v>
      </c>
      <c r="L308" t="s">
        <v>1257</v>
      </c>
    </row>
    <row r="309" spans="1:12" x14ac:dyDescent="0.3">
      <c r="A309" t="s">
        <v>1199</v>
      </c>
      <c r="B309" t="s">
        <v>1029</v>
      </c>
      <c r="C309">
        <v>10</v>
      </c>
      <c r="D309" t="s">
        <v>385</v>
      </c>
      <c r="E309" s="9" t="s">
        <v>545</v>
      </c>
      <c r="F309" s="9" t="s">
        <v>545</v>
      </c>
      <c r="G309">
        <v>2</v>
      </c>
      <c r="H309" s="9" t="s">
        <v>545</v>
      </c>
      <c r="I309" s="9" t="s">
        <v>545</v>
      </c>
      <c r="K309" t="s">
        <v>1076</v>
      </c>
      <c r="L309" t="s">
        <v>1257</v>
      </c>
    </row>
    <row r="310" spans="1:12" x14ac:dyDescent="0.3">
      <c r="A310" t="s">
        <v>1199</v>
      </c>
      <c r="B310" t="s">
        <v>1029</v>
      </c>
      <c r="C310">
        <v>9</v>
      </c>
      <c r="D310" t="s">
        <v>385</v>
      </c>
      <c r="E310" s="9" t="s">
        <v>545</v>
      </c>
      <c r="F310" s="9" t="s">
        <v>545</v>
      </c>
      <c r="G310">
        <v>2</v>
      </c>
      <c r="H310" s="9" t="s">
        <v>545</v>
      </c>
      <c r="I310" s="9" t="s">
        <v>545</v>
      </c>
      <c r="K310" t="s">
        <v>1076</v>
      </c>
      <c r="L310" t="s">
        <v>1257</v>
      </c>
    </row>
    <row r="311" spans="1:12" x14ac:dyDescent="0.3">
      <c r="A311" t="s">
        <v>1199</v>
      </c>
      <c r="B311" t="s">
        <v>1029</v>
      </c>
      <c r="C311">
        <v>0</v>
      </c>
      <c r="D311" t="s">
        <v>385</v>
      </c>
      <c r="E311" s="9" t="s">
        <v>545</v>
      </c>
      <c r="F311" s="9" t="s">
        <v>545</v>
      </c>
      <c r="G311">
        <v>2</v>
      </c>
      <c r="H311" s="9" t="s">
        <v>545</v>
      </c>
      <c r="I311" s="9" t="s">
        <v>545</v>
      </c>
      <c r="K311" t="s">
        <v>1076</v>
      </c>
      <c r="L311" t="s">
        <v>1257</v>
      </c>
    </row>
    <row r="312" spans="1:12" x14ac:dyDescent="0.3">
      <c r="A312" t="s">
        <v>1199</v>
      </c>
      <c r="B312" t="s">
        <v>1029</v>
      </c>
      <c r="C312">
        <v>1</v>
      </c>
      <c r="D312" t="s">
        <v>321</v>
      </c>
      <c r="E312" s="9" t="s">
        <v>545</v>
      </c>
      <c r="F312" s="9" t="s">
        <v>545</v>
      </c>
      <c r="G312">
        <v>3</v>
      </c>
      <c r="H312" s="9" t="s">
        <v>545</v>
      </c>
      <c r="I312" s="9" t="s">
        <v>545</v>
      </c>
      <c r="K312" t="s">
        <v>1076</v>
      </c>
      <c r="L312" t="s">
        <v>1257</v>
      </c>
    </row>
    <row r="313" spans="1:12" x14ac:dyDescent="0.3">
      <c r="A313" t="s">
        <v>1199</v>
      </c>
      <c r="B313" t="s">
        <v>1029</v>
      </c>
      <c r="C313">
        <v>27</v>
      </c>
      <c r="D313" t="s">
        <v>1320</v>
      </c>
      <c r="E313" s="9" t="s">
        <v>545</v>
      </c>
      <c r="F313" s="9" t="s">
        <v>545</v>
      </c>
      <c r="G313" s="9" t="s">
        <v>545</v>
      </c>
      <c r="H313" s="9" t="s">
        <v>545</v>
      </c>
      <c r="I313" s="9" t="s">
        <v>545</v>
      </c>
      <c r="K313" t="s">
        <v>704</v>
      </c>
      <c r="L313" t="s">
        <v>1257</v>
      </c>
    </row>
    <row r="314" spans="1:12" x14ac:dyDescent="0.3">
      <c r="A314" t="s">
        <v>1199</v>
      </c>
      <c r="B314" t="s">
        <v>1029</v>
      </c>
      <c r="C314">
        <v>23</v>
      </c>
      <c r="D314" t="s">
        <v>1320</v>
      </c>
      <c r="E314" s="9" t="s">
        <v>545</v>
      </c>
      <c r="F314" s="9" t="s">
        <v>545</v>
      </c>
      <c r="G314" s="9" t="s">
        <v>545</v>
      </c>
      <c r="H314" s="9" t="s">
        <v>545</v>
      </c>
      <c r="I314" s="9" t="s">
        <v>545</v>
      </c>
      <c r="K314" t="s">
        <v>704</v>
      </c>
      <c r="L314" t="s">
        <v>1257</v>
      </c>
    </row>
    <row r="315" spans="1:12" x14ac:dyDescent="0.3">
      <c r="A315" t="s">
        <v>1199</v>
      </c>
      <c r="B315" t="s">
        <v>1029</v>
      </c>
      <c r="C315">
        <v>32.4</v>
      </c>
      <c r="D315" t="s">
        <v>385</v>
      </c>
      <c r="E315" s="9" t="s">
        <v>545</v>
      </c>
      <c r="F315" s="9" t="s">
        <v>545</v>
      </c>
      <c r="G315" s="9" t="s">
        <v>545</v>
      </c>
      <c r="H315" s="9" t="s">
        <v>545</v>
      </c>
      <c r="I315" t="s">
        <v>1234</v>
      </c>
      <c r="K315" t="s">
        <v>1076</v>
      </c>
      <c r="L315" t="s">
        <v>1257</v>
      </c>
    </row>
    <row r="316" spans="1:12" x14ac:dyDescent="0.3">
      <c r="A316" t="s">
        <v>1199</v>
      </c>
      <c r="B316" t="s">
        <v>1029</v>
      </c>
      <c r="C316">
        <v>15</v>
      </c>
      <c r="D316" t="s">
        <v>385</v>
      </c>
      <c r="E316" s="9" t="s">
        <v>545</v>
      </c>
      <c r="F316" s="9" t="s">
        <v>545</v>
      </c>
      <c r="G316" s="9" t="s">
        <v>545</v>
      </c>
      <c r="H316" s="9" t="s">
        <v>545</v>
      </c>
      <c r="I316" t="s">
        <v>421</v>
      </c>
      <c r="K316" t="s">
        <v>1076</v>
      </c>
      <c r="L316" t="s">
        <v>1257</v>
      </c>
    </row>
    <row r="317" spans="1:12" x14ac:dyDescent="0.3">
      <c r="A317" t="s">
        <v>1199</v>
      </c>
      <c r="B317" t="s">
        <v>1029</v>
      </c>
      <c r="C317">
        <v>8.5</v>
      </c>
      <c r="D317" t="s">
        <v>385</v>
      </c>
      <c r="E317" s="9" t="s">
        <v>545</v>
      </c>
      <c r="F317" s="9" t="s">
        <v>545</v>
      </c>
      <c r="G317" s="9" t="s">
        <v>545</v>
      </c>
      <c r="H317" s="9" t="s">
        <v>545</v>
      </c>
      <c r="I317" t="s">
        <v>1234</v>
      </c>
      <c r="K317" t="s">
        <v>1076</v>
      </c>
      <c r="L317" t="s">
        <v>1257</v>
      </c>
    </row>
    <row r="318" spans="1:12" x14ac:dyDescent="0.3">
      <c r="A318" t="s">
        <v>1199</v>
      </c>
      <c r="B318" t="s">
        <v>1029</v>
      </c>
      <c r="C318">
        <v>4.5</v>
      </c>
      <c r="D318" t="s">
        <v>1682</v>
      </c>
      <c r="E318" s="9" t="s">
        <v>545</v>
      </c>
      <c r="F318" s="9" t="s">
        <v>545</v>
      </c>
      <c r="G318" s="9" t="s">
        <v>545</v>
      </c>
      <c r="H318" s="9" t="s">
        <v>545</v>
      </c>
      <c r="I318" s="9" t="s">
        <v>545</v>
      </c>
      <c r="J318" t="s">
        <v>1355</v>
      </c>
      <c r="K318" t="s">
        <v>1076</v>
      </c>
      <c r="L318" t="s">
        <v>1257</v>
      </c>
    </row>
    <row r="319" spans="1:12" x14ac:dyDescent="0.3">
      <c r="A319" t="s">
        <v>1199</v>
      </c>
      <c r="B319" t="s">
        <v>1029</v>
      </c>
      <c r="C319">
        <v>26.7</v>
      </c>
      <c r="D319" t="s">
        <v>702</v>
      </c>
      <c r="E319" s="9" t="s">
        <v>545</v>
      </c>
      <c r="F319" s="9" t="s">
        <v>545</v>
      </c>
      <c r="G319" s="9" t="s">
        <v>545</v>
      </c>
      <c r="H319" s="9" t="s">
        <v>545</v>
      </c>
      <c r="I319" s="9" t="s">
        <v>545</v>
      </c>
      <c r="K319" t="s">
        <v>697</v>
      </c>
      <c r="L319" t="s">
        <v>697</v>
      </c>
    </row>
    <row r="320" spans="1:12" x14ac:dyDescent="0.3">
      <c r="A320" t="s">
        <v>1199</v>
      </c>
      <c r="B320" t="s">
        <v>1029</v>
      </c>
      <c r="C320">
        <v>15</v>
      </c>
      <c r="D320" t="s">
        <v>702</v>
      </c>
      <c r="E320" s="9" t="s">
        <v>545</v>
      </c>
      <c r="F320" s="9" t="s">
        <v>545</v>
      </c>
      <c r="G320" s="9" t="s">
        <v>545</v>
      </c>
      <c r="H320" s="9" t="s">
        <v>545</v>
      </c>
      <c r="I320" s="9" t="s">
        <v>545</v>
      </c>
      <c r="K320" t="s">
        <v>697</v>
      </c>
      <c r="L320" t="s">
        <v>697</v>
      </c>
    </row>
    <row r="321" spans="1:12" x14ac:dyDescent="0.3">
      <c r="A321" t="s">
        <v>1199</v>
      </c>
      <c r="B321" t="s">
        <v>1029</v>
      </c>
      <c r="C321">
        <v>49.6</v>
      </c>
      <c r="D321" t="s">
        <v>823</v>
      </c>
      <c r="E321" s="9" t="s">
        <v>545</v>
      </c>
      <c r="F321" s="9" t="s">
        <v>545</v>
      </c>
      <c r="G321">
        <v>1</v>
      </c>
      <c r="H321" s="9" t="s">
        <v>545</v>
      </c>
      <c r="I321" s="9" t="s">
        <v>545</v>
      </c>
      <c r="K321" t="s">
        <v>1255</v>
      </c>
      <c r="L321" t="s">
        <v>1067</v>
      </c>
    </row>
    <row r="322" spans="1:12" x14ac:dyDescent="0.3">
      <c r="A322" t="s">
        <v>1199</v>
      </c>
      <c r="B322" t="s">
        <v>1029</v>
      </c>
      <c r="C322">
        <v>46</v>
      </c>
      <c r="D322" t="s">
        <v>823</v>
      </c>
      <c r="E322" s="9" t="s">
        <v>545</v>
      </c>
      <c r="F322" s="9" t="s">
        <v>545</v>
      </c>
      <c r="G322">
        <v>1</v>
      </c>
      <c r="H322" s="9" t="s">
        <v>545</v>
      </c>
      <c r="I322" s="9" t="s">
        <v>545</v>
      </c>
      <c r="K322" t="s">
        <v>1255</v>
      </c>
      <c r="L322" t="s">
        <v>1067</v>
      </c>
    </row>
    <row r="323" spans="1:12" x14ac:dyDescent="0.3">
      <c r="A323" t="s">
        <v>1199</v>
      </c>
      <c r="B323" t="s">
        <v>1029</v>
      </c>
      <c r="C323">
        <v>43.6</v>
      </c>
      <c r="D323" t="s">
        <v>823</v>
      </c>
      <c r="E323" s="9" t="s">
        <v>545</v>
      </c>
      <c r="F323" s="9" t="s">
        <v>545</v>
      </c>
      <c r="G323">
        <v>1</v>
      </c>
      <c r="H323" s="9" t="s">
        <v>545</v>
      </c>
      <c r="I323" s="9" t="s">
        <v>545</v>
      </c>
      <c r="K323" t="s">
        <v>1255</v>
      </c>
      <c r="L323" t="s">
        <v>1067</v>
      </c>
    </row>
    <row r="324" spans="1:12" x14ac:dyDescent="0.3">
      <c r="A324" t="s">
        <v>1199</v>
      </c>
      <c r="B324" t="s">
        <v>1029</v>
      </c>
      <c r="C324">
        <v>35</v>
      </c>
      <c r="D324" t="s">
        <v>823</v>
      </c>
      <c r="E324" s="9" t="s">
        <v>545</v>
      </c>
      <c r="F324" s="9" t="s">
        <v>545</v>
      </c>
      <c r="G324">
        <v>1</v>
      </c>
      <c r="H324" s="9" t="s">
        <v>545</v>
      </c>
      <c r="I324" s="9" t="s">
        <v>545</v>
      </c>
      <c r="K324" t="s">
        <v>1255</v>
      </c>
      <c r="L324" t="s">
        <v>1067</v>
      </c>
    </row>
    <row r="325" spans="1:12" x14ac:dyDescent="0.3">
      <c r="A325" t="s">
        <v>1199</v>
      </c>
      <c r="B325" t="s">
        <v>1029</v>
      </c>
      <c r="C325">
        <v>34</v>
      </c>
      <c r="D325" t="s">
        <v>823</v>
      </c>
      <c r="E325" s="9" t="s">
        <v>545</v>
      </c>
      <c r="F325" s="9" t="s">
        <v>545</v>
      </c>
      <c r="G325">
        <v>1</v>
      </c>
      <c r="H325" s="9" t="s">
        <v>545</v>
      </c>
      <c r="I325" s="9" t="s">
        <v>545</v>
      </c>
      <c r="K325" t="s">
        <v>1255</v>
      </c>
      <c r="L325" t="s">
        <v>1067</v>
      </c>
    </row>
    <row r="326" spans="1:12" x14ac:dyDescent="0.3">
      <c r="A326" t="s">
        <v>1199</v>
      </c>
      <c r="B326" t="s">
        <v>1029</v>
      </c>
      <c r="C326">
        <v>27.4</v>
      </c>
      <c r="D326" t="s">
        <v>823</v>
      </c>
      <c r="E326" s="9" t="s">
        <v>545</v>
      </c>
      <c r="F326" s="9" t="s">
        <v>545</v>
      </c>
      <c r="G326">
        <v>1</v>
      </c>
      <c r="H326" s="9" t="s">
        <v>545</v>
      </c>
      <c r="I326" s="9" t="s">
        <v>545</v>
      </c>
      <c r="K326" t="s">
        <v>1255</v>
      </c>
      <c r="L326" t="s">
        <v>1067</v>
      </c>
    </row>
    <row r="327" spans="1:12" x14ac:dyDescent="0.3">
      <c r="A327" t="s">
        <v>1199</v>
      </c>
      <c r="B327" t="s">
        <v>1029</v>
      </c>
      <c r="C327">
        <v>26.9</v>
      </c>
      <c r="D327" t="s">
        <v>823</v>
      </c>
      <c r="E327" s="9" t="s">
        <v>545</v>
      </c>
      <c r="F327" s="9" t="s">
        <v>545</v>
      </c>
      <c r="G327">
        <v>1</v>
      </c>
      <c r="H327" s="9" t="s">
        <v>545</v>
      </c>
      <c r="I327" s="9" t="s">
        <v>545</v>
      </c>
      <c r="K327" t="s">
        <v>1255</v>
      </c>
      <c r="L327" t="s">
        <v>1067</v>
      </c>
    </row>
    <row r="328" spans="1:12" x14ac:dyDescent="0.3">
      <c r="A328" t="s">
        <v>1199</v>
      </c>
      <c r="B328" t="s">
        <v>1029</v>
      </c>
      <c r="C328">
        <v>21</v>
      </c>
      <c r="D328" t="s">
        <v>823</v>
      </c>
      <c r="E328" s="9" t="s">
        <v>545</v>
      </c>
      <c r="F328" s="9" t="s">
        <v>545</v>
      </c>
      <c r="G328">
        <v>1</v>
      </c>
      <c r="H328" s="9" t="s">
        <v>545</v>
      </c>
      <c r="I328" s="9" t="s">
        <v>545</v>
      </c>
      <c r="K328" t="s">
        <v>1255</v>
      </c>
      <c r="L328" t="s">
        <v>1067</v>
      </c>
    </row>
    <row r="329" spans="1:12" x14ac:dyDescent="0.3">
      <c r="A329" t="s">
        <v>1199</v>
      </c>
      <c r="B329" t="s">
        <v>1029</v>
      </c>
      <c r="C329">
        <v>14</v>
      </c>
      <c r="D329" t="s">
        <v>823</v>
      </c>
      <c r="E329" s="9" t="s">
        <v>545</v>
      </c>
      <c r="F329" s="9" t="s">
        <v>545</v>
      </c>
      <c r="G329">
        <v>1</v>
      </c>
      <c r="H329" s="9" t="s">
        <v>545</v>
      </c>
      <c r="I329" s="9" t="s">
        <v>545</v>
      </c>
      <c r="K329" t="s">
        <v>1255</v>
      </c>
      <c r="L329" t="s">
        <v>1067</v>
      </c>
    </row>
    <row r="330" spans="1:12" x14ac:dyDescent="0.3">
      <c r="A330" t="s">
        <v>1199</v>
      </c>
      <c r="B330" t="s">
        <v>1029</v>
      </c>
      <c r="C330">
        <v>5.5</v>
      </c>
      <c r="D330" t="s">
        <v>823</v>
      </c>
      <c r="E330" s="9" t="s">
        <v>545</v>
      </c>
      <c r="F330" s="9" t="s">
        <v>545</v>
      </c>
      <c r="G330">
        <v>1</v>
      </c>
      <c r="H330" s="9" t="s">
        <v>545</v>
      </c>
      <c r="I330" s="9" t="s">
        <v>545</v>
      </c>
      <c r="K330" t="s">
        <v>1255</v>
      </c>
      <c r="L330" t="s">
        <v>1067</v>
      </c>
    </row>
    <row r="331" spans="1:12" x14ac:dyDescent="0.3">
      <c r="A331" t="s">
        <v>1199</v>
      </c>
      <c r="B331" t="s">
        <v>1029</v>
      </c>
      <c r="C331">
        <v>0.4</v>
      </c>
      <c r="D331" t="s">
        <v>499</v>
      </c>
      <c r="E331" s="9" t="s">
        <v>545</v>
      </c>
      <c r="F331" s="9" t="s">
        <v>545</v>
      </c>
      <c r="G331">
        <v>1</v>
      </c>
      <c r="H331" s="9" t="s">
        <v>545</v>
      </c>
      <c r="I331" s="9" t="s">
        <v>545</v>
      </c>
      <c r="K331" t="s">
        <v>1255</v>
      </c>
      <c r="L331" t="s">
        <v>1067</v>
      </c>
    </row>
    <row r="332" spans="1:12" x14ac:dyDescent="0.3">
      <c r="A332" t="s">
        <v>1199</v>
      </c>
      <c r="B332" t="s">
        <v>1029</v>
      </c>
      <c r="C332">
        <v>48.7</v>
      </c>
      <c r="D332" t="s">
        <v>823</v>
      </c>
      <c r="E332" s="9" t="s">
        <v>545</v>
      </c>
      <c r="F332" s="9" t="s">
        <v>545</v>
      </c>
      <c r="G332">
        <v>2</v>
      </c>
      <c r="H332" s="9" t="s">
        <v>545</v>
      </c>
      <c r="I332" s="9" t="s">
        <v>545</v>
      </c>
      <c r="K332" t="s">
        <v>1255</v>
      </c>
      <c r="L332" t="s">
        <v>1067</v>
      </c>
    </row>
    <row r="333" spans="1:12" x14ac:dyDescent="0.3">
      <c r="A333" t="s">
        <v>1199</v>
      </c>
      <c r="B333" t="s">
        <v>1029</v>
      </c>
      <c r="C333">
        <v>48</v>
      </c>
      <c r="D333" t="s">
        <v>823</v>
      </c>
      <c r="E333" s="9" t="s">
        <v>545</v>
      </c>
      <c r="F333" s="9" t="s">
        <v>545</v>
      </c>
      <c r="G333">
        <v>2</v>
      </c>
      <c r="H333" s="9" t="s">
        <v>545</v>
      </c>
      <c r="I333" s="9" t="s">
        <v>545</v>
      </c>
      <c r="K333" t="s">
        <v>1255</v>
      </c>
      <c r="L333" t="s">
        <v>1067</v>
      </c>
    </row>
    <row r="334" spans="1:12" x14ac:dyDescent="0.3">
      <c r="A334" t="s">
        <v>1199</v>
      </c>
      <c r="B334" t="s">
        <v>1029</v>
      </c>
      <c r="C334">
        <v>46.3</v>
      </c>
      <c r="D334" t="s">
        <v>823</v>
      </c>
      <c r="E334" s="9" t="s">
        <v>545</v>
      </c>
      <c r="F334" s="9" t="s">
        <v>545</v>
      </c>
      <c r="G334">
        <v>2</v>
      </c>
      <c r="H334" s="9" t="s">
        <v>545</v>
      </c>
      <c r="I334" s="9" t="s">
        <v>545</v>
      </c>
      <c r="K334" t="s">
        <v>1255</v>
      </c>
      <c r="L334" t="s">
        <v>1067</v>
      </c>
    </row>
    <row r="335" spans="1:12" x14ac:dyDescent="0.3">
      <c r="A335" t="s">
        <v>1199</v>
      </c>
      <c r="B335" t="s">
        <v>1029</v>
      </c>
      <c r="C335">
        <v>45.5</v>
      </c>
      <c r="D335" t="s">
        <v>823</v>
      </c>
      <c r="E335" s="9" t="s">
        <v>545</v>
      </c>
      <c r="F335" s="9" t="s">
        <v>545</v>
      </c>
      <c r="G335">
        <v>2</v>
      </c>
      <c r="H335" s="9" t="s">
        <v>545</v>
      </c>
      <c r="I335" s="9" t="s">
        <v>545</v>
      </c>
      <c r="K335" t="s">
        <v>1255</v>
      </c>
      <c r="L335" t="s">
        <v>1067</v>
      </c>
    </row>
    <row r="336" spans="1:12" x14ac:dyDescent="0.3">
      <c r="A336" t="s">
        <v>1199</v>
      </c>
      <c r="B336" t="s">
        <v>1029</v>
      </c>
      <c r="C336">
        <v>44.9</v>
      </c>
      <c r="D336" t="s">
        <v>823</v>
      </c>
      <c r="E336" s="9" t="s">
        <v>545</v>
      </c>
      <c r="F336" s="9" t="s">
        <v>545</v>
      </c>
      <c r="G336">
        <v>2</v>
      </c>
      <c r="H336" s="9" t="s">
        <v>545</v>
      </c>
      <c r="I336" s="9" t="s">
        <v>545</v>
      </c>
      <c r="K336" t="s">
        <v>1255</v>
      </c>
      <c r="L336" t="s">
        <v>1067</v>
      </c>
    </row>
    <row r="337" spans="1:12" x14ac:dyDescent="0.3">
      <c r="A337" t="s">
        <v>1199</v>
      </c>
      <c r="B337" t="s">
        <v>1029</v>
      </c>
      <c r="C337">
        <v>41</v>
      </c>
      <c r="D337" t="s">
        <v>823</v>
      </c>
      <c r="E337" s="9" t="s">
        <v>545</v>
      </c>
      <c r="F337" s="9" t="s">
        <v>545</v>
      </c>
      <c r="G337">
        <v>2</v>
      </c>
      <c r="H337" s="9" t="s">
        <v>545</v>
      </c>
      <c r="I337" s="9" t="s">
        <v>545</v>
      </c>
      <c r="K337" t="s">
        <v>1255</v>
      </c>
      <c r="L337" t="s">
        <v>1067</v>
      </c>
    </row>
    <row r="338" spans="1:12" x14ac:dyDescent="0.3">
      <c r="A338" t="s">
        <v>1199</v>
      </c>
      <c r="B338" t="s">
        <v>1029</v>
      </c>
      <c r="C338">
        <v>37</v>
      </c>
      <c r="D338" t="s">
        <v>823</v>
      </c>
      <c r="E338" s="9" t="s">
        <v>545</v>
      </c>
      <c r="F338" s="9" t="s">
        <v>545</v>
      </c>
      <c r="G338">
        <v>2</v>
      </c>
      <c r="H338" s="9" t="s">
        <v>545</v>
      </c>
      <c r="I338" s="9" t="s">
        <v>545</v>
      </c>
      <c r="K338" t="s">
        <v>1255</v>
      </c>
      <c r="L338" t="s">
        <v>1067</v>
      </c>
    </row>
    <row r="339" spans="1:12" x14ac:dyDescent="0.3">
      <c r="A339" t="s">
        <v>1199</v>
      </c>
      <c r="B339" t="s">
        <v>1029</v>
      </c>
      <c r="C339">
        <v>20</v>
      </c>
      <c r="D339" t="s">
        <v>823</v>
      </c>
      <c r="E339" s="9" t="s">
        <v>545</v>
      </c>
      <c r="F339" s="9" t="s">
        <v>545</v>
      </c>
      <c r="G339">
        <v>2</v>
      </c>
      <c r="H339" s="9" t="s">
        <v>545</v>
      </c>
      <c r="I339" s="9" t="s">
        <v>545</v>
      </c>
      <c r="K339" t="s">
        <v>1255</v>
      </c>
      <c r="L339" t="s">
        <v>1067</v>
      </c>
    </row>
    <row r="340" spans="1:12" x14ac:dyDescent="0.3">
      <c r="A340" t="s">
        <v>1199</v>
      </c>
      <c r="B340" t="s">
        <v>1029</v>
      </c>
      <c r="C340">
        <v>19</v>
      </c>
      <c r="D340" t="s">
        <v>823</v>
      </c>
      <c r="E340" s="9" t="s">
        <v>545</v>
      </c>
      <c r="F340" s="9" t="s">
        <v>545</v>
      </c>
      <c r="G340">
        <v>2</v>
      </c>
      <c r="H340" s="9" t="s">
        <v>545</v>
      </c>
      <c r="I340" s="9" t="s">
        <v>545</v>
      </c>
      <c r="K340" t="s">
        <v>1255</v>
      </c>
      <c r="L340" t="s">
        <v>1067</v>
      </c>
    </row>
    <row r="341" spans="1:12" x14ac:dyDescent="0.3">
      <c r="A341" t="s">
        <v>1199</v>
      </c>
      <c r="B341" t="s">
        <v>1029</v>
      </c>
      <c r="C341">
        <v>15</v>
      </c>
      <c r="D341" t="s">
        <v>823</v>
      </c>
      <c r="E341" s="9" t="s">
        <v>545</v>
      </c>
      <c r="F341" s="9" t="s">
        <v>545</v>
      </c>
      <c r="G341">
        <v>2</v>
      </c>
      <c r="H341" s="9" t="s">
        <v>545</v>
      </c>
      <c r="I341" s="9" t="s">
        <v>545</v>
      </c>
      <c r="K341" t="s">
        <v>1255</v>
      </c>
      <c r="L341" t="s">
        <v>1067</v>
      </c>
    </row>
    <row r="342" spans="1:12" x14ac:dyDescent="0.3">
      <c r="A342" t="s">
        <v>1199</v>
      </c>
      <c r="B342" t="s">
        <v>1029</v>
      </c>
      <c r="C342">
        <v>7.4</v>
      </c>
      <c r="D342" t="s">
        <v>823</v>
      </c>
      <c r="E342" s="9" t="s">
        <v>545</v>
      </c>
      <c r="F342" s="9" t="s">
        <v>545</v>
      </c>
      <c r="G342">
        <v>2</v>
      </c>
      <c r="H342" s="9" t="s">
        <v>545</v>
      </c>
      <c r="I342" s="9" t="s">
        <v>545</v>
      </c>
      <c r="K342" t="s">
        <v>1255</v>
      </c>
      <c r="L342" t="s">
        <v>1067</v>
      </c>
    </row>
    <row r="343" spans="1:12" x14ac:dyDescent="0.3">
      <c r="A343" t="s">
        <v>1199</v>
      </c>
      <c r="B343" t="s">
        <v>1029</v>
      </c>
      <c r="C343">
        <v>42</v>
      </c>
      <c r="D343" t="s">
        <v>823</v>
      </c>
      <c r="E343" s="9" t="s">
        <v>545</v>
      </c>
      <c r="F343" s="9" t="s">
        <v>545</v>
      </c>
      <c r="G343">
        <v>3</v>
      </c>
      <c r="H343" s="9" t="s">
        <v>545</v>
      </c>
      <c r="I343" s="9" t="s">
        <v>545</v>
      </c>
      <c r="K343" t="s">
        <v>1255</v>
      </c>
      <c r="L343" t="s">
        <v>1067</v>
      </c>
    </row>
    <row r="344" spans="1:12" x14ac:dyDescent="0.3">
      <c r="A344" t="s">
        <v>1199</v>
      </c>
      <c r="B344" t="s">
        <v>1029</v>
      </c>
      <c r="C344">
        <v>40</v>
      </c>
      <c r="D344" t="s">
        <v>823</v>
      </c>
      <c r="E344" s="9" t="s">
        <v>545</v>
      </c>
      <c r="F344" s="9" t="s">
        <v>545</v>
      </c>
      <c r="G344">
        <v>3</v>
      </c>
      <c r="H344" s="9" t="s">
        <v>545</v>
      </c>
      <c r="I344" s="9" t="s">
        <v>545</v>
      </c>
      <c r="K344" t="s">
        <v>1255</v>
      </c>
      <c r="L344" t="s">
        <v>1067</v>
      </c>
    </row>
    <row r="345" spans="1:12" x14ac:dyDescent="0.3">
      <c r="A345" t="s">
        <v>1199</v>
      </c>
      <c r="B345" t="s">
        <v>1029</v>
      </c>
      <c r="C345">
        <v>38</v>
      </c>
      <c r="D345" t="s">
        <v>823</v>
      </c>
      <c r="E345" s="9" t="s">
        <v>545</v>
      </c>
      <c r="F345" s="9" t="s">
        <v>545</v>
      </c>
      <c r="G345">
        <v>3</v>
      </c>
      <c r="H345" s="9" t="s">
        <v>545</v>
      </c>
      <c r="I345" s="9" t="s">
        <v>545</v>
      </c>
      <c r="K345" t="s">
        <v>1255</v>
      </c>
      <c r="L345" t="s">
        <v>1067</v>
      </c>
    </row>
    <row r="346" spans="1:12" x14ac:dyDescent="0.3">
      <c r="A346" t="s">
        <v>1199</v>
      </c>
      <c r="B346" t="s">
        <v>1029</v>
      </c>
      <c r="C346">
        <v>33.5</v>
      </c>
      <c r="D346" t="s">
        <v>823</v>
      </c>
      <c r="E346" s="9" t="s">
        <v>545</v>
      </c>
      <c r="F346" s="9" t="s">
        <v>545</v>
      </c>
      <c r="G346">
        <v>3</v>
      </c>
      <c r="H346" s="9" t="s">
        <v>545</v>
      </c>
      <c r="I346" s="9" t="s">
        <v>545</v>
      </c>
      <c r="K346" t="s">
        <v>1255</v>
      </c>
      <c r="L346" t="s">
        <v>1067</v>
      </c>
    </row>
    <row r="347" spans="1:12" x14ac:dyDescent="0.3">
      <c r="A347" t="s">
        <v>1199</v>
      </c>
      <c r="B347" t="s">
        <v>1029</v>
      </c>
      <c r="C347">
        <v>22</v>
      </c>
      <c r="D347" t="s">
        <v>823</v>
      </c>
      <c r="E347" s="9" t="s">
        <v>545</v>
      </c>
      <c r="F347" s="9" t="s">
        <v>545</v>
      </c>
      <c r="G347">
        <v>3</v>
      </c>
      <c r="H347" s="9" t="s">
        <v>545</v>
      </c>
      <c r="I347" s="9" t="s">
        <v>545</v>
      </c>
      <c r="K347" t="s">
        <v>1255</v>
      </c>
      <c r="L347" t="s">
        <v>1067</v>
      </c>
    </row>
    <row r="348" spans="1:12" x14ac:dyDescent="0.3">
      <c r="A348" t="s">
        <v>1199</v>
      </c>
      <c r="B348" t="s">
        <v>1029</v>
      </c>
      <c r="C348">
        <v>19</v>
      </c>
      <c r="D348" t="s">
        <v>823</v>
      </c>
      <c r="E348" s="9" t="s">
        <v>545</v>
      </c>
      <c r="F348" s="9" t="s">
        <v>545</v>
      </c>
      <c r="G348">
        <v>3</v>
      </c>
      <c r="H348" s="9" t="s">
        <v>545</v>
      </c>
      <c r="I348" s="9" t="s">
        <v>545</v>
      </c>
      <c r="K348" t="s">
        <v>1255</v>
      </c>
      <c r="L348" t="s">
        <v>1067</v>
      </c>
    </row>
    <row r="349" spans="1:12" x14ac:dyDescent="0.3">
      <c r="A349" t="s">
        <v>1199</v>
      </c>
      <c r="B349" t="s">
        <v>1029</v>
      </c>
      <c r="C349">
        <v>47</v>
      </c>
      <c r="D349" t="s">
        <v>823</v>
      </c>
      <c r="E349" s="9" t="s">
        <v>545</v>
      </c>
      <c r="F349" s="9" t="s">
        <v>545</v>
      </c>
      <c r="G349">
        <v>4</v>
      </c>
      <c r="H349" s="9" t="s">
        <v>545</v>
      </c>
      <c r="I349" s="9" t="s">
        <v>545</v>
      </c>
      <c r="K349" t="s">
        <v>1255</v>
      </c>
      <c r="L349" t="s">
        <v>1067</v>
      </c>
    </row>
    <row r="350" spans="1:12" x14ac:dyDescent="0.3">
      <c r="A350" t="s">
        <v>1199</v>
      </c>
      <c r="B350" t="s">
        <v>1029</v>
      </c>
      <c r="C350">
        <v>44.7</v>
      </c>
      <c r="D350" t="s">
        <v>823</v>
      </c>
      <c r="E350" s="9" t="s">
        <v>545</v>
      </c>
      <c r="F350" s="9" t="s">
        <v>545</v>
      </c>
      <c r="G350">
        <v>4</v>
      </c>
      <c r="H350" s="9" t="s">
        <v>545</v>
      </c>
      <c r="I350" s="9" t="s">
        <v>545</v>
      </c>
      <c r="K350" t="s">
        <v>1255</v>
      </c>
      <c r="L350" t="s">
        <v>1067</v>
      </c>
    </row>
    <row r="351" spans="1:12" x14ac:dyDescent="0.3">
      <c r="A351" t="s">
        <v>1199</v>
      </c>
      <c r="B351" t="s">
        <v>1029</v>
      </c>
      <c r="C351">
        <v>40</v>
      </c>
      <c r="D351" t="s">
        <v>823</v>
      </c>
      <c r="E351" s="9" t="s">
        <v>545</v>
      </c>
      <c r="F351" s="9" t="s">
        <v>545</v>
      </c>
      <c r="G351">
        <v>4</v>
      </c>
      <c r="H351" s="9" t="s">
        <v>545</v>
      </c>
      <c r="I351" s="9" t="s">
        <v>545</v>
      </c>
      <c r="K351" t="s">
        <v>1255</v>
      </c>
      <c r="L351" t="s">
        <v>1067</v>
      </c>
    </row>
    <row r="352" spans="1:12" x14ac:dyDescent="0.3">
      <c r="A352" t="s">
        <v>1199</v>
      </c>
      <c r="B352" t="s">
        <v>1029</v>
      </c>
      <c r="C352">
        <v>39</v>
      </c>
      <c r="D352" t="s">
        <v>823</v>
      </c>
      <c r="E352" s="9" t="s">
        <v>545</v>
      </c>
      <c r="F352" s="9" t="s">
        <v>545</v>
      </c>
      <c r="G352">
        <v>4</v>
      </c>
      <c r="H352" s="9" t="s">
        <v>545</v>
      </c>
      <c r="I352" s="9" t="s">
        <v>545</v>
      </c>
      <c r="K352" t="s">
        <v>1255</v>
      </c>
      <c r="L352" t="s">
        <v>1067</v>
      </c>
    </row>
    <row r="353" spans="1:12" x14ac:dyDescent="0.3">
      <c r="A353" t="s">
        <v>1199</v>
      </c>
      <c r="B353" t="s">
        <v>1029</v>
      </c>
      <c r="C353">
        <v>33</v>
      </c>
      <c r="D353" t="s">
        <v>823</v>
      </c>
      <c r="E353" s="9" t="s">
        <v>545</v>
      </c>
      <c r="F353" s="9" t="s">
        <v>545</v>
      </c>
      <c r="G353">
        <v>4</v>
      </c>
      <c r="H353" s="9" t="s">
        <v>545</v>
      </c>
      <c r="I353" s="9" t="s">
        <v>545</v>
      </c>
      <c r="K353" t="s">
        <v>1255</v>
      </c>
      <c r="L353" t="s">
        <v>1067</v>
      </c>
    </row>
    <row r="354" spans="1:12" x14ac:dyDescent="0.3">
      <c r="A354" t="s">
        <v>1199</v>
      </c>
      <c r="B354" t="s">
        <v>1029</v>
      </c>
      <c r="C354">
        <v>32</v>
      </c>
      <c r="D354" t="s">
        <v>823</v>
      </c>
      <c r="E354" s="9" t="s">
        <v>545</v>
      </c>
      <c r="F354" s="9" t="s">
        <v>545</v>
      </c>
      <c r="G354">
        <v>4</v>
      </c>
      <c r="H354" s="9" t="s">
        <v>545</v>
      </c>
      <c r="I354" s="9" t="s">
        <v>545</v>
      </c>
      <c r="K354" t="s">
        <v>1255</v>
      </c>
      <c r="L354" t="s">
        <v>1067</v>
      </c>
    </row>
    <row r="355" spans="1:12" x14ac:dyDescent="0.3">
      <c r="A355" t="s">
        <v>1199</v>
      </c>
      <c r="B355" t="s">
        <v>1029</v>
      </c>
      <c r="C355">
        <v>20</v>
      </c>
      <c r="D355" t="s">
        <v>823</v>
      </c>
      <c r="E355" s="9" t="s">
        <v>545</v>
      </c>
      <c r="F355" s="9" t="s">
        <v>545</v>
      </c>
      <c r="G355">
        <v>4</v>
      </c>
      <c r="H355" s="9" t="s">
        <v>545</v>
      </c>
      <c r="I355" s="9" t="s">
        <v>545</v>
      </c>
      <c r="K355" t="s">
        <v>1255</v>
      </c>
      <c r="L355" t="s">
        <v>1067</v>
      </c>
    </row>
    <row r="356" spans="1:12" x14ac:dyDescent="0.3">
      <c r="A356" t="s">
        <v>1199</v>
      </c>
      <c r="B356" t="s">
        <v>1029</v>
      </c>
      <c r="C356">
        <v>18</v>
      </c>
      <c r="D356" t="s">
        <v>823</v>
      </c>
      <c r="E356" s="9" t="s">
        <v>545</v>
      </c>
      <c r="F356" s="9" t="s">
        <v>545</v>
      </c>
      <c r="G356">
        <v>4</v>
      </c>
      <c r="H356" s="9" t="s">
        <v>545</v>
      </c>
      <c r="I356" s="9" t="s">
        <v>545</v>
      </c>
      <c r="K356" t="s">
        <v>1255</v>
      </c>
      <c r="L356" t="s">
        <v>1067</v>
      </c>
    </row>
    <row r="357" spans="1:12" x14ac:dyDescent="0.3">
      <c r="A357" t="s">
        <v>1199</v>
      </c>
      <c r="B357" t="s">
        <v>1029</v>
      </c>
      <c r="C357">
        <v>17</v>
      </c>
      <c r="D357" t="s">
        <v>823</v>
      </c>
      <c r="E357" s="9" t="s">
        <v>545</v>
      </c>
      <c r="F357" s="9" t="s">
        <v>545</v>
      </c>
      <c r="G357">
        <v>4</v>
      </c>
      <c r="H357" s="9" t="s">
        <v>545</v>
      </c>
      <c r="I357" s="9" t="s">
        <v>545</v>
      </c>
      <c r="K357" t="s">
        <v>1255</v>
      </c>
      <c r="L357" t="s">
        <v>1067</v>
      </c>
    </row>
    <row r="358" spans="1:12" x14ac:dyDescent="0.3">
      <c r="A358" t="s">
        <v>1199</v>
      </c>
      <c r="B358" t="s">
        <v>1029</v>
      </c>
      <c r="C358">
        <v>16</v>
      </c>
      <c r="D358" t="s">
        <v>823</v>
      </c>
      <c r="E358" s="9" t="s">
        <v>545</v>
      </c>
      <c r="F358" s="9" t="s">
        <v>545</v>
      </c>
      <c r="G358">
        <v>4</v>
      </c>
      <c r="H358" s="9" t="s">
        <v>545</v>
      </c>
      <c r="I358" s="9" t="s">
        <v>545</v>
      </c>
      <c r="K358" t="s">
        <v>1255</v>
      </c>
      <c r="L358" t="s">
        <v>1067</v>
      </c>
    </row>
    <row r="359" spans="1:12" x14ac:dyDescent="0.3">
      <c r="A359" t="s">
        <v>1199</v>
      </c>
      <c r="B359" t="s">
        <v>1029</v>
      </c>
      <c r="C359">
        <v>43.9</v>
      </c>
      <c r="D359" t="s">
        <v>823</v>
      </c>
      <c r="E359" s="9" t="s">
        <v>545</v>
      </c>
      <c r="F359" s="9" t="s">
        <v>545</v>
      </c>
      <c r="G359">
        <v>5</v>
      </c>
      <c r="H359" s="9" t="s">
        <v>545</v>
      </c>
      <c r="I359" s="9" t="s">
        <v>545</v>
      </c>
      <c r="K359" t="s">
        <v>1255</v>
      </c>
      <c r="L359" t="s">
        <v>1067</v>
      </c>
    </row>
    <row r="360" spans="1:12" x14ac:dyDescent="0.3">
      <c r="A360" t="s">
        <v>1199</v>
      </c>
      <c r="B360" t="s">
        <v>1029</v>
      </c>
      <c r="C360">
        <v>43.4</v>
      </c>
      <c r="D360" t="s">
        <v>823</v>
      </c>
      <c r="E360" s="9" t="s">
        <v>545</v>
      </c>
      <c r="F360" s="9" t="s">
        <v>545</v>
      </c>
      <c r="G360">
        <v>5</v>
      </c>
      <c r="H360" s="9" t="s">
        <v>545</v>
      </c>
      <c r="I360" s="9" t="s">
        <v>545</v>
      </c>
      <c r="K360" t="s">
        <v>1255</v>
      </c>
      <c r="L360" t="s">
        <v>1067</v>
      </c>
    </row>
    <row r="361" spans="1:12" x14ac:dyDescent="0.3">
      <c r="A361" t="s">
        <v>1199</v>
      </c>
      <c r="B361" t="s">
        <v>1029</v>
      </c>
      <c r="C361">
        <v>41</v>
      </c>
      <c r="D361" t="s">
        <v>823</v>
      </c>
      <c r="E361" s="9" t="s">
        <v>545</v>
      </c>
      <c r="F361" s="9" t="s">
        <v>545</v>
      </c>
      <c r="G361">
        <v>5</v>
      </c>
      <c r="H361" s="9" t="s">
        <v>545</v>
      </c>
      <c r="I361" s="9" t="s">
        <v>545</v>
      </c>
      <c r="K361" t="s">
        <v>1255</v>
      </c>
      <c r="L361" t="s">
        <v>1067</v>
      </c>
    </row>
    <row r="362" spans="1:12" x14ac:dyDescent="0.3">
      <c r="A362" t="s">
        <v>1199</v>
      </c>
      <c r="B362" t="s">
        <v>1029</v>
      </c>
      <c r="C362">
        <v>21</v>
      </c>
      <c r="D362" t="s">
        <v>823</v>
      </c>
      <c r="E362" s="9" t="s">
        <v>545</v>
      </c>
      <c r="F362" s="9" t="s">
        <v>545</v>
      </c>
      <c r="G362">
        <v>5</v>
      </c>
      <c r="H362" s="9" t="s">
        <v>545</v>
      </c>
      <c r="I362" s="9" t="s">
        <v>545</v>
      </c>
      <c r="K362" t="s">
        <v>1255</v>
      </c>
      <c r="L362" t="s">
        <v>1067</v>
      </c>
    </row>
    <row r="363" spans="1:12" x14ac:dyDescent="0.3">
      <c r="A363" t="s">
        <v>1199</v>
      </c>
      <c r="B363" t="s">
        <v>1029</v>
      </c>
      <c r="C363">
        <v>39</v>
      </c>
      <c r="D363" t="s">
        <v>823</v>
      </c>
      <c r="E363" s="9" t="s">
        <v>545</v>
      </c>
      <c r="F363" s="9" t="s">
        <v>545</v>
      </c>
      <c r="G363">
        <v>6</v>
      </c>
      <c r="H363" s="9" t="s">
        <v>545</v>
      </c>
      <c r="I363" s="9" t="s">
        <v>545</v>
      </c>
      <c r="K363" t="s">
        <v>1255</v>
      </c>
      <c r="L363" t="s">
        <v>1067</v>
      </c>
    </row>
    <row r="364" spans="1:12" x14ac:dyDescent="0.3">
      <c r="A364" t="s">
        <v>1199</v>
      </c>
      <c r="B364" t="s">
        <v>1029</v>
      </c>
      <c r="C364">
        <v>38</v>
      </c>
      <c r="D364" t="s">
        <v>823</v>
      </c>
      <c r="E364" s="9" t="s">
        <v>545</v>
      </c>
      <c r="F364" s="9" t="s">
        <v>545</v>
      </c>
      <c r="G364">
        <v>6</v>
      </c>
      <c r="H364" s="9" t="s">
        <v>545</v>
      </c>
      <c r="I364" s="9" t="s">
        <v>545</v>
      </c>
      <c r="K364" t="s">
        <v>1255</v>
      </c>
      <c r="L364" t="s">
        <v>1067</v>
      </c>
    </row>
    <row r="365" spans="1:12" x14ac:dyDescent="0.3">
      <c r="A365" t="s">
        <v>1199</v>
      </c>
      <c r="B365" t="s">
        <v>1029</v>
      </c>
      <c r="C365">
        <v>43</v>
      </c>
      <c r="D365" t="s">
        <v>823</v>
      </c>
      <c r="E365" s="9" t="s">
        <v>545</v>
      </c>
      <c r="F365" s="9" t="s">
        <v>545</v>
      </c>
      <c r="G365">
        <v>8</v>
      </c>
      <c r="H365" s="9" t="s">
        <v>545</v>
      </c>
      <c r="I365" s="9" t="s">
        <v>545</v>
      </c>
      <c r="K365" t="s">
        <v>1255</v>
      </c>
      <c r="L365" t="s">
        <v>1067</v>
      </c>
    </row>
    <row r="366" spans="1:12" x14ac:dyDescent="0.3">
      <c r="A366" t="s">
        <v>1199</v>
      </c>
      <c r="B366" t="s">
        <v>1029</v>
      </c>
      <c r="C366">
        <v>42</v>
      </c>
      <c r="D366" t="s">
        <v>823</v>
      </c>
      <c r="E366" s="9" t="s">
        <v>545</v>
      </c>
      <c r="F366" s="9" t="s">
        <v>545</v>
      </c>
      <c r="G366">
        <v>8</v>
      </c>
      <c r="H366" s="9" t="s">
        <v>545</v>
      </c>
      <c r="I366" s="9" t="s">
        <v>545</v>
      </c>
      <c r="K366" t="s">
        <v>1255</v>
      </c>
      <c r="L366" t="s">
        <v>1067</v>
      </c>
    </row>
    <row r="367" spans="1:12" x14ac:dyDescent="0.3">
      <c r="A367" t="s">
        <v>1199</v>
      </c>
      <c r="B367" t="s">
        <v>1029</v>
      </c>
      <c r="C367">
        <v>33.5</v>
      </c>
      <c r="D367" t="s">
        <v>1497</v>
      </c>
      <c r="E367" s="9" t="s">
        <v>545</v>
      </c>
      <c r="F367" s="9" t="s">
        <v>545</v>
      </c>
      <c r="G367" s="9" t="s">
        <v>545</v>
      </c>
      <c r="H367" s="9" t="s">
        <v>545</v>
      </c>
      <c r="I367" s="9" t="s">
        <v>545</v>
      </c>
      <c r="K367" t="s">
        <v>697</v>
      </c>
      <c r="L367" t="s">
        <v>1067</v>
      </c>
    </row>
    <row r="368" spans="1:12" x14ac:dyDescent="0.3">
      <c r="A368" t="s">
        <v>1199</v>
      </c>
      <c r="B368" t="s">
        <v>1029</v>
      </c>
      <c r="C368">
        <v>28.3</v>
      </c>
      <c r="D368" t="s">
        <v>1169</v>
      </c>
      <c r="E368">
        <v>1.8</v>
      </c>
      <c r="F368" t="s">
        <v>769</v>
      </c>
      <c r="G368" s="9" t="s">
        <v>545</v>
      </c>
      <c r="H368" s="9" t="s">
        <v>545</v>
      </c>
      <c r="I368" s="9" t="s">
        <v>545</v>
      </c>
      <c r="K368" t="s">
        <v>1255</v>
      </c>
      <c r="L368" t="s">
        <v>1067</v>
      </c>
    </row>
    <row r="369" spans="1:12" x14ac:dyDescent="0.3">
      <c r="A369" t="s">
        <v>1199</v>
      </c>
      <c r="B369" t="s">
        <v>1029</v>
      </c>
      <c r="C369">
        <v>9.6</v>
      </c>
      <c r="D369" t="s">
        <v>1415</v>
      </c>
      <c r="E369" s="9" t="s">
        <v>545</v>
      </c>
      <c r="F369" s="9" t="s">
        <v>545</v>
      </c>
      <c r="G369" s="9" t="s">
        <v>545</v>
      </c>
      <c r="H369" s="9" t="s">
        <v>545</v>
      </c>
      <c r="I369" s="9" t="s">
        <v>545</v>
      </c>
      <c r="K369" t="s">
        <v>1255</v>
      </c>
      <c r="L369" t="s">
        <v>1067</v>
      </c>
    </row>
    <row r="370" spans="1:12" x14ac:dyDescent="0.3">
      <c r="A370" t="s">
        <v>1199</v>
      </c>
      <c r="B370" t="s">
        <v>1029</v>
      </c>
      <c r="C370">
        <v>18.8</v>
      </c>
      <c r="D370" t="s">
        <v>1165</v>
      </c>
      <c r="E370">
        <f>1.65+5.8</f>
        <v>7.4499999999999993</v>
      </c>
      <c r="F370">
        <v>39.700000000000003</v>
      </c>
      <c r="G370" s="9" t="s">
        <v>545</v>
      </c>
      <c r="H370" s="9" t="s">
        <v>545</v>
      </c>
      <c r="I370" t="s">
        <v>2019</v>
      </c>
      <c r="K370" t="s">
        <v>1074</v>
      </c>
      <c r="L370" t="s">
        <v>1067</v>
      </c>
    </row>
    <row r="371" spans="1:12" x14ac:dyDescent="0.3">
      <c r="A371" t="s">
        <v>1199</v>
      </c>
      <c r="B371" t="s">
        <v>1029</v>
      </c>
      <c r="C371">
        <v>23</v>
      </c>
      <c r="D371" t="s">
        <v>1489</v>
      </c>
      <c r="E371">
        <f>1.65+6.6</f>
        <v>8.25</v>
      </c>
      <c r="F371" t="s">
        <v>2012</v>
      </c>
      <c r="G371" s="9" t="s">
        <v>545</v>
      </c>
      <c r="H371" s="9" t="s">
        <v>545</v>
      </c>
      <c r="I371" s="9" t="s">
        <v>545</v>
      </c>
      <c r="K371" t="s">
        <v>1074</v>
      </c>
      <c r="L371" t="s">
        <v>1067</v>
      </c>
    </row>
    <row r="372" spans="1:12" x14ac:dyDescent="0.3">
      <c r="A372" t="s">
        <v>1199</v>
      </c>
      <c r="B372" t="s">
        <v>1029</v>
      </c>
      <c r="C372">
        <v>10.199999999999999</v>
      </c>
      <c r="D372" t="s">
        <v>1489</v>
      </c>
      <c r="E372">
        <v>8.5</v>
      </c>
      <c r="F372" t="s">
        <v>2026</v>
      </c>
      <c r="G372" s="9" t="s">
        <v>545</v>
      </c>
      <c r="H372" s="9" t="s">
        <v>545</v>
      </c>
      <c r="I372" s="9" t="s">
        <v>545</v>
      </c>
      <c r="K372" t="s">
        <v>1074</v>
      </c>
      <c r="L372" t="s">
        <v>1067</v>
      </c>
    </row>
    <row r="373" spans="1:12" x14ac:dyDescent="0.3">
      <c r="A373" t="s">
        <v>1199</v>
      </c>
      <c r="B373" t="s">
        <v>1029</v>
      </c>
      <c r="C373">
        <v>34.4</v>
      </c>
      <c r="D373" t="s">
        <v>563</v>
      </c>
      <c r="E373">
        <f>1.65+3.14</f>
        <v>4.79</v>
      </c>
      <c r="F373">
        <v>4.5999999999999996</v>
      </c>
      <c r="G373" s="9" t="s">
        <v>545</v>
      </c>
      <c r="H373" s="9" t="s">
        <v>545</v>
      </c>
      <c r="I373" s="9" t="s">
        <v>545</v>
      </c>
      <c r="K373" t="s">
        <v>1074</v>
      </c>
      <c r="L373" t="s">
        <v>1067</v>
      </c>
    </row>
    <row r="374" spans="1:12" x14ac:dyDescent="0.3">
      <c r="A374" t="s">
        <v>1199</v>
      </c>
      <c r="B374" t="s">
        <v>1029</v>
      </c>
      <c r="C374">
        <v>34.200000000000003</v>
      </c>
      <c r="D374" t="s">
        <v>563</v>
      </c>
      <c r="E374">
        <v>1.5</v>
      </c>
      <c r="F374">
        <v>1</v>
      </c>
      <c r="G374" s="9" t="s">
        <v>545</v>
      </c>
      <c r="H374" s="9" t="s">
        <v>545</v>
      </c>
      <c r="I374" s="9" t="s">
        <v>545</v>
      </c>
      <c r="K374" t="s">
        <v>1074</v>
      </c>
      <c r="L374" t="s">
        <v>1067</v>
      </c>
    </row>
    <row r="375" spans="1:12" x14ac:dyDescent="0.3">
      <c r="A375" t="s">
        <v>1199</v>
      </c>
      <c r="B375" t="s">
        <v>1029</v>
      </c>
      <c r="C375">
        <v>29.9</v>
      </c>
      <c r="D375" t="s">
        <v>74</v>
      </c>
      <c r="E375">
        <v>6.5</v>
      </c>
      <c r="F375">
        <v>8.1</v>
      </c>
      <c r="G375" s="9" t="s">
        <v>545</v>
      </c>
      <c r="H375" s="9" t="s">
        <v>545</v>
      </c>
      <c r="I375" s="9" t="s">
        <v>545</v>
      </c>
      <c r="K375" t="s">
        <v>1074</v>
      </c>
      <c r="L375" t="s">
        <v>1067</v>
      </c>
    </row>
    <row r="376" spans="1:12" x14ac:dyDescent="0.3">
      <c r="A376" t="s">
        <v>1199</v>
      </c>
      <c r="B376" t="s">
        <v>1029</v>
      </c>
      <c r="C376">
        <v>50</v>
      </c>
      <c r="D376" t="s">
        <v>823</v>
      </c>
      <c r="E376">
        <f>1.65+3.06</f>
        <v>4.71</v>
      </c>
      <c r="F376">
        <v>5.5</v>
      </c>
      <c r="G376" s="9" t="s">
        <v>545</v>
      </c>
      <c r="H376" s="9" t="s">
        <v>545</v>
      </c>
      <c r="I376" s="9" t="s">
        <v>545</v>
      </c>
      <c r="K376" t="s">
        <v>1255</v>
      </c>
      <c r="L376" t="s">
        <v>1067</v>
      </c>
    </row>
    <row r="377" spans="1:12" x14ac:dyDescent="0.3">
      <c r="A377" t="s">
        <v>1199</v>
      </c>
      <c r="B377" t="s">
        <v>1029</v>
      </c>
      <c r="C377">
        <v>49.2</v>
      </c>
      <c r="D377" t="s">
        <v>823</v>
      </c>
      <c r="E377">
        <f>1.65+2.98</f>
        <v>4.63</v>
      </c>
      <c r="F377">
        <v>2.8</v>
      </c>
      <c r="G377" s="9" t="s">
        <v>545</v>
      </c>
      <c r="H377" s="9" t="s">
        <v>545</v>
      </c>
      <c r="I377" s="9" t="s">
        <v>545</v>
      </c>
      <c r="K377" t="s">
        <v>1255</v>
      </c>
      <c r="L377" t="s">
        <v>1067</v>
      </c>
    </row>
    <row r="378" spans="1:12" x14ac:dyDescent="0.3">
      <c r="A378" t="s">
        <v>1199</v>
      </c>
      <c r="B378" t="s">
        <v>1029</v>
      </c>
      <c r="C378">
        <v>48.4</v>
      </c>
      <c r="D378" t="s">
        <v>823</v>
      </c>
      <c r="E378">
        <f>1.65+5.59</f>
        <v>7.24</v>
      </c>
      <c r="F378">
        <v>6.9</v>
      </c>
      <c r="G378" s="9" t="s">
        <v>545</v>
      </c>
      <c r="H378" s="9" t="s">
        <v>545</v>
      </c>
      <c r="I378" s="9" t="s">
        <v>545</v>
      </c>
      <c r="K378" t="s">
        <v>1255</v>
      </c>
      <c r="L378" t="s">
        <v>1067</v>
      </c>
    </row>
    <row r="379" spans="1:12" x14ac:dyDescent="0.3">
      <c r="A379" t="s">
        <v>1199</v>
      </c>
      <c r="B379" t="s">
        <v>1029</v>
      </c>
      <c r="C379">
        <v>47.5</v>
      </c>
      <c r="D379" t="s">
        <v>823</v>
      </c>
      <c r="E379">
        <f>1.65+6.1</f>
        <v>7.75</v>
      </c>
      <c r="F379">
        <v>6.9</v>
      </c>
      <c r="G379" s="9" t="s">
        <v>545</v>
      </c>
      <c r="H379" s="9" t="s">
        <v>545</v>
      </c>
      <c r="I379" s="9" t="s">
        <v>545</v>
      </c>
      <c r="K379" t="s">
        <v>1255</v>
      </c>
      <c r="L379" t="s">
        <v>1067</v>
      </c>
    </row>
    <row r="380" spans="1:12" x14ac:dyDescent="0.3">
      <c r="A380" t="s">
        <v>1199</v>
      </c>
      <c r="B380" t="s">
        <v>1029</v>
      </c>
      <c r="C380">
        <v>47</v>
      </c>
      <c r="D380" t="s">
        <v>823</v>
      </c>
      <c r="E380">
        <f>1.65+6.03</f>
        <v>7.68</v>
      </c>
      <c r="F380">
        <v>9.1999999999999993</v>
      </c>
      <c r="G380" s="9" t="s">
        <v>545</v>
      </c>
      <c r="H380" s="9" t="s">
        <v>545</v>
      </c>
      <c r="I380" s="9" t="s">
        <v>545</v>
      </c>
      <c r="K380" t="s">
        <v>1255</v>
      </c>
      <c r="L380" t="s">
        <v>1067</v>
      </c>
    </row>
    <row r="381" spans="1:12" x14ac:dyDescent="0.3">
      <c r="A381" t="s">
        <v>1199</v>
      </c>
      <c r="B381" t="s">
        <v>1029</v>
      </c>
      <c r="C381">
        <v>42.5</v>
      </c>
      <c r="D381" t="s">
        <v>1610</v>
      </c>
      <c r="E381">
        <v>0.3</v>
      </c>
      <c r="F381" s="9" t="s">
        <v>545</v>
      </c>
      <c r="G381" s="9" t="s">
        <v>545</v>
      </c>
      <c r="H381" s="9" t="s">
        <v>545</v>
      </c>
      <c r="I381" s="9" t="s">
        <v>545</v>
      </c>
      <c r="K381" t="s">
        <v>1255</v>
      </c>
      <c r="L381" t="s">
        <v>1067</v>
      </c>
    </row>
    <row r="382" spans="1:12" x14ac:dyDescent="0.3">
      <c r="A382" t="s">
        <v>1199</v>
      </c>
      <c r="B382" t="s">
        <v>1029</v>
      </c>
      <c r="C382">
        <v>41.6</v>
      </c>
      <c r="D382" t="s">
        <v>823</v>
      </c>
      <c r="E382">
        <v>1.8</v>
      </c>
      <c r="F382">
        <v>1.6</v>
      </c>
      <c r="G382" s="9" t="s">
        <v>545</v>
      </c>
      <c r="H382" s="9" t="s">
        <v>545</v>
      </c>
      <c r="I382" s="9" t="s">
        <v>545</v>
      </c>
      <c r="K382" t="s">
        <v>1255</v>
      </c>
      <c r="L382" t="s">
        <v>1067</v>
      </c>
    </row>
    <row r="383" spans="1:12" x14ac:dyDescent="0.3">
      <c r="A383" t="s">
        <v>1199</v>
      </c>
      <c r="B383" t="s">
        <v>1029</v>
      </c>
      <c r="C383">
        <v>41.2</v>
      </c>
      <c r="D383" t="s">
        <v>823</v>
      </c>
      <c r="E383">
        <v>0.8</v>
      </c>
      <c r="F383" s="9" t="s">
        <v>545</v>
      </c>
      <c r="G383" s="9" t="s">
        <v>545</v>
      </c>
      <c r="H383" s="9" t="s">
        <v>545</v>
      </c>
      <c r="I383" s="9" t="s">
        <v>545</v>
      </c>
      <c r="K383" t="s">
        <v>1255</v>
      </c>
      <c r="L383" t="s">
        <v>1067</v>
      </c>
    </row>
    <row r="384" spans="1:12" x14ac:dyDescent="0.3">
      <c r="A384" t="s">
        <v>1199</v>
      </c>
      <c r="B384" t="s">
        <v>1029</v>
      </c>
      <c r="C384">
        <v>40.799999999999997</v>
      </c>
      <c r="D384" t="s">
        <v>1786</v>
      </c>
      <c r="E384">
        <v>1.4</v>
      </c>
      <c r="F384" s="9" t="s">
        <v>545</v>
      </c>
      <c r="G384" s="9" t="s">
        <v>545</v>
      </c>
      <c r="H384" s="9" t="s">
        <v>545</v>
      </c>
      <c r="I384" s="9" t="s">
        <v>545</v>
      </c>
      <c r="K384" t="s">
        <v>1255</v>
      </c>
      <c r="L384" t="s">
        <v>1067</v>
      </c>
    </row>
    <row r="385" spans="1:12" x14ac:dyDescent="0.3">
      <c r="A385" t="s">
        <v>1199</v>
      </c>
      <c r="B385" t="s">
        <v>1029</v>
      </c>
      <c r="C385">
        <v>40.5</v>
      </c>
      <c r="D385" t="s">
        <v>823</v>
      </c>
      <c r="E385">
        <v>0.9</v>
      </c>
      <c r="F385" s="9" t="s">
        <v>545</v>
      </c>
      <c r="G385" s="9" t="s">
        <v>545</v>
      </c>
      <c r="H385" s="9" t="s">
        <v>545</v>
      </c>
      <c r="I385" s="9" t="s">
        <v>545</v>
      </c>
      <c r="K385" t="s">
        <v>1255</v>
      </c>
      <c r="L385" t="s">
        <v>1067</v>
      </c>
    </row>
    <row r="386" spans="1:12" x14ac:dyDescent="0.3">
      <c r="A386" t="s">
        <v>1199</v>
      </c>
      <c r="B386" t="s">
        <v>1029</v>
      </c>
      <c r="C386">
        <v>40.299999999999997</v>
      </c>
      <c r="D386" t="s">
        <v>823</v>
      </c>
      <c r="E386">
        <f>1.65+5.46</f>
        <v>7.1099999999999994</v>
      </c>
      <c r="F386">
        <v>7.2</v>
      </c>
      <c r="G386" s="9" t="s">
        <v>545</v>
      </c>
      <c r="H386" s="9" t="s">
        <v>545</v>
      </c>
      <c r="I386" s="9" t="s">
        <v>545</v>
      </c>
      <c r="K386" t="s">
        <v>1255</v>
      </c>
      <c r="L386" t="s">
        <v>1067</v>
      </c>
    </row>
    <row r="387" spans="1:12" x14ac:dyDescent="0.3">
      <c r="A387" t="s">
        <v>1199</v>
      </c>
      <c r="B387" t="s">
        <v>1029</v>
      </c>
      <c r="C387">
        <v>40</v>
      </c>
      <c r="D387" t="s">
        <v>823</v>
      </c>
      <c r="E387">
        <v>0.35</v>
      </c>
      <c r="F387" s="9" t="s">
        <v>545</v>
      </c>
      <c r="G387" s="9" t="s">
        <v>545</v>
      </c>
      <c r="H387" s="9" t="s">
        <v>545</v>
      </c>
      <c r="I387" s="9" t="s">
        <v>545</v>
      </c>
      <c r="K387" t="s">
        <v>1255</v>
      </c>
      <c r="L387" t="s">
        <v>1067</v>
      </c>
    </row>
    <row r="388" spans="1:12" x14ac:dyDescent="0.3">
      <c r="A388" t="s">
        <v>1199</v>
      </c>
      <c r="B388" t="s">
        <v>1029</v>
      </c>
      <c r="C388">
        <v>39.6</v>
      </c>
      <c r="D388" t="s">
        <v>823</v>
      </c>
      <c r="E388">
        <v>0.3</v>
      </c>
      <c r="F388" s="9" t="s">
        <v>545</v>
      </c>
      <c r="G388" s="9" t="s">
        <v>545</v>
      </c>
      <c r="H388" s="9" t="s">
        <v>545</v>
      </c>
      <c r="I388" s="9" t="s">
        <v>545</v>
      </c>
      <c r="K388" t="s">
        <v>1255</v>
      </c>
      <c r="L388" t="s">
        <v>1067</v>
      </c>
    </row>
    <row r="389" spans="1:12" x14ac:dyDescent="0.3">
      <c r="A389" t="s">
        <v>1199</v>
      </c>
      <c r="B389" t="s">
        <v>1029</v>
      </c>
      <c r="C389">
        <v>39.4</v>
      </c>
      <c r="D389" t="s">
        <v>823</v>
      </c>
      <c r="E389">
        <v>0.5</v>
      </c>
      <c r="F389" s="9" t="s">
        <v>545</v>
      </c>
      <c r="G389" s="9" t="s">
        <v>545</v>
      </c>
      <c r="H389" s="9" t="s">
        <v>545</v>
      </c>
      <c r="I389" s="9" t="s">
        <v>545</v>
      </c>
      <c r="K389" t="s">
        <v>1255</v>
      </c>
      <c r="L389" t="s">
        <v>1067</v>
      </c>
    </row>
    <row r="390" spans="1:12" x14ac:dyDescent="0.3">
      <c r="A390" t="s">
        <v>1199</v>
      </c>
      <c r="B390" t="s">
        <v>1029</v>
      </c>
      <c r="C390">
        <v>38.299999999999997</v>
      </c>
      <c r="D390" t="s">
        <v>823</v>
      </c>
      <c r="E390">
        <v>0.45</v>
      </c>
      <c r="F390" s="9" t="s">
        <v>545</v>
      </c>
      <c r="G390" s="9" t="s">
        <v>545</v>
      </c>
      <c r="H390" s="9" t="s">
        <v>545</v>
      </c>
      <c r="I390" s="9" t="s">
        <v>545</v>
      </c>
      <c r="K390" t="s">
        <v>1255</v>
      </c>
      <c r="L390" t="s">
        <v>1067</v>
      </c>
    </row>
    <row r="391" spans="1:12" x14ac:dyDescent="0.3">
      <c r="A391" t="s">
        <v>1199</v>
      </c>
      <c r="B391" t="s">
        <v>1029</v>
      </c>
      <c r="C391">
        <v>33</v>
      </c>
      <c r="D391" t="s">
        <v>823</v>
      </c>
      <c r="E391">
        <v>0.4</v>
      </c>
      <c r="F391" s="9" t="s">
        <v>545</v>
      </c>
      <c r="G391" s="9" t="s">
        <v>545</v>
      </c>
      <c r="H391" s="9" t="s">
        <v>545</v>
      </c>
      <c r="I391" s="9" t="s">
        <v>545</v>
      </c>
      <c r="K391" t="s">
        <v>1255</v>
      </c>
      <c r="L391" t="s">
        <v>1067</v>
      </c>
    </row>
    <row r="392" spans="1:12" x14ac:dyDescent="0.3">
      <c r="A392" t="s">
        <v>1199</v>
      </c>
      <c r="B392" t="s">
        <v>1029</v>
      </c>
      <c r="C392">
        <v>26.7</v>
      </c>
      <c r="D392" t="s">
        <v>823</v>
      </c>
      <c r="E392">
        <v>0.3</v>
      </c>
      <c r="F392" s="9" t="s">
        <v>545</v>
      </c>
      <c r="G392" s="9" t="s">
        <v>545</v>
      </c>
      <c r="H392" s="9" t="s">
        <v>545</v>
      </c>
      <c r="I392" s="9" t="s">
        <v>545</v>
      </c>
      <c r="K392" t="s">
        <v>1255</v>
      </c>
      <c r="L392" t="s">
        <v>1067</v>
      </c>
    </row>
    <row r="393" spans="1:12" x14ac:dyDescent="0.3">
      <c r="A393" t="s">
        <v>1199</v>
      </c>
      <c r="B393" t="s">
        <v>1029</v>
      </c>
      <c r="C393">
        <v>25.7</v>
      </c>
      <c r="D393" t="s">
        <v>823</v>
      </c>
      <c r="E393">
        <v>0.5</v>
      </c>
      <c r="F393" s="9" t="s">
        <v>545</v>
      </c>
      <c r="G393" s="9" t="s">
        <v>545</v>
      </c>
      <c r="H393" s="9" t="s">
        <v>545</v>
      </c>
      <c r="I393" t="s">
        <v>75</v>
      </c>
      <c r="K393" t="s">
        <v>1255</v>
      </c>
      <c r="L393" t="s">
        <v>1067</v>
      </c>
    </row>
    <row r="394" spans="1:12" x14ac:dyDescent="0.3">
      <c r="A394" t="s">
        <v>1199</v>
      </c>
      <c r="B394" t="s">
        <v>1029</v>
      </c>
      <c r="C394">
        <v>24.6</v>
      </c>
      <c r="D394" t="s">
        <v>823</v>
      </c>
      <c r="E394">
        <v>0.45</v>
      </c>
      <c r="F394" s="9" t="s">
        <v>545</v>
      </c>
      <c r="G394" s="9" t="s">
        <v>545</v>
      </c>
      <c r="H394" s="9" t="s">
        <v>545</v>
      </c>
      <c r="I394" s="9" t="s">
        <v>545</v>
      </c>
      <c r="K394" t="s">
        <v>1255</v>
      </c>
      <c r="L394" t="s">
        <v>1067</v>
      </c>
    </row>
    <row r="395" spans="1:12" x14ac:dyDescent="0.3">
      <c r="A395" t="s">
        <v>1199</v>
      </c>
      <c r="B395" t="s">
        <v>1029</v>
      </c>
      <c r="C395">
        <v>19.7</v>
      </c>
      <c r="D395" t="s">
        <v>823</v>
      </c>
      <c r="E395">
        <v>0.3</v>
      </c>
      <c r="F395" s="9" t="s">
        <v>545</v>
      </c>
      <c r="G395" s="9" t="s">
        <v>545</v>
      </c>
      <c r="H395" s="9" t="s">
        <v>545</v>
      </c>
      <c r="I395" s="9" t="s">
        <v>545</v>
      </c>
      <c r="K395" t="s">
        <v>1255</v>
      </c>
      <c r="L395" t="s">
        <v>1067</v>
      </c>
    </row>
    <row r="396" spans="1:12" x14ac:dyDescent="0.3">
      <c r="A396" t="s">
        <v>1199</v>
      </c>
      <c r="B396" t="s">
        <v>1029</v>
      </c>
      <c r="C396">
        <v>19.399999999999999</v>
      </c>
      <c r="D396" t="s">
        <v>823</v>
      </c>
      <c r="E396">
        <v>0.25</v>
      </c>
      <c r="F396" s="9" t="s">
        <v>545</v>
      </c>
      <c r="G396" s="9" t="s">
        <v>545</v>
      </c>
      <c r="H396" s="9" t="s">
        <v>545</v>
      </c>
      <c r="I396" s="9" t="s">
        <v>545</v>
      </c>
      <c r="K396" t="s">
        <v>1255</v>
      </c>
      <c r="L396" t="s">
        <v>1067</v>
      </c>
    </row>
    <row r="397" spans="1:12" x14ac:dyDescent="0.3">
      <c r="A397" t="s">
        <v>1199</v>
      </c>
      <c r="B397" t="s">
        <v>1029</v>
      </c>
      <c r="C397">
        <v>15.4</v>
      </c>
      <c r="D397" t="s">
        <v>823</v>
      </c>
      <c r="E397">
        <v>5.5</v>
      </c>
      <c r="F397">
        <v>6.4</v>
      </c>
      <c r="G397" s="9" t="s">
        <v>545</v>
      </c>
      <c r="H397" s="9" t="s">
        <v>545</v>
      </c>
      <c r="I397" s="9" t="s">
        <v>545</v>
      </c>
      <c r="K397" t="s">
        <v>1255</v>
      </c>
      <c r="L397" t="s">
        <v>1067</v>
      </c>
    </row>
    <row r="398" spans="1:12" x14ac:dyDescent="0.3">
      <c r="A398" t="s">
        <v>1199</v>
      </c>
      <c r="B398" t="s">
        <v>1029</v>
      </c>
      <c r="C398">
        <v>14.8</v>
      </c>
      <c r="D398" t="s">
        <v>823</v>
      </c>
      <c r="E398">
        <v>0.3</v>
      </c>
      <c r="F398" s="9" t="s">
        <v>545</v>
      </c>
      <c r="G398" s="9" t="s">
        <v>545</v>
      </c>
      <c r="H398" s="9" t="s">
        <v>545</v>
      </c>
      <c r="I398" s="9" t="s">
        <v>545</v>
      </c>
      <c r="K398" t="s">
        <v>1255</v>
      </c>
      <c r="L398" t="s">
        <v>1067</v>
      </c>
    </row>
    <row r="399" spans="1:12" x14ac:dyDescent="0.3">
      <c r="A399" t="s">
        <v>1199</v>
      </c>
      <c r="B399" t="s">
        <v>1029</v>
      </c>
      <c r="C399">
        <v>2.2999999999999998</v>
      </c>
      <c r="D399" t="s">
        <v>1356</v>
      </c>
      <c r="E399">
        <v>9</v>
      </c>
      <c r="F399">
        <v>23.5</v>
      </c>
      <c r="G399" s="9" t="s">
        <v>545</v>
      </c>
      <c r="H399" s="9" t="s">
        <v>545</v>
      </c>
      <c r="I399" s="9" t="s">
        <v>545</v>
      </c>
      <c r="K399" t="s">
        <v>1255</v>
      </c>
      <c r="L399" t="s">
        <v>1067</v>
      </c>
    </row>
    <row r="400" spans="1:12" x14ac:dyDescent="0.3">
      <c r="A400" t="s">
        <v>1199</v>
      </c>
      <c r="B400" t="s">
        <v>1029</v>
      </c>
      <c r="C400">
        <v>32.799999999999997</v>
      </c>
      <c r="D400" t="s">
        <v>251</v>
      </c>
      <c r="E400" s="9" t="s">
        <v>545</v>
      </c>
      <c r="F400" s="9" t="s">
        <v>545</v>
      </c>
      <c r="G400" s="9" t="s">
        <v>545</v>
      </c>
      <c r="H400" s="9" t="s">
        <v>545</v>
      </c>
      <c r="I400" s="9" t="s">
        <v>545</v>
      </c>
      <c r="K400" t="s">
        <v>71</v>
      </c>
    </row>
    <row r="401" spans="1:12" x14ac:dyDescent="0.3">
      <c r="A401" t="s">
        <v>1199</v>
      </c>
      <c r="B401" t="s">
        <v>1029</v>
      </c>
      <c r="C401">
        <v>31.6</v>
      </c>
      <c r="D401" t="s">
        <v>73</v>
      </c>
      <c r="E401" s="9" t="s">
        <v>545</v>
      </c>
      <c r="F401" s="9" t="s">
        <v>545</v>
      </c>
      <c r="G401" s="9" t="s">
        <v>545</v>
      </c>
      <c r="H401" s="9" t="s">
        <v>545</v>
      </c>
      <c r="I401" s="9" t="s">
        <v>545</v>
      </c>
    </row>
    <row r="402" spans="1:12" x14ac:dyDescent="0.3">
      <c r="A402" t="s">
        <v>1199</v>
      </c>
      <c r="B402" t="s">
        <v>1029</v>
      </c>
      <c r="C402">
        <v>14.3</v>
      </c>
      <c r="D402" t="s">
        <v>2199</v>
      </c>
      <c r="E402">
        <v>0.2</v>
      </c>
      <c r="F402" s="9" t="s">
        <v>545</v>
      </c>
      <c r="G402" s="9" t="s">
        <v>545</v>
      </c>
      <c r="H402" s="9" t="s">
        <v>545</v>
      </c>
      <c r="I402" s="9" t="s">
        <v>545</v>
      </c>
    </row>
    <row r="403" spans="1:12" x14ac:dyDescent="0.3">
      <c r="A403" t="s">
        <v>1199</v>
      </c>
      <c r="B403" t="s">
        <v>1029</v>
      </c>
      <c r="C403">
        <v>28.3</v>
      </c>
      <c r="D403" t="s">
        <v>53</v>
      </c>
      <c r="E403" s="9" t="s">
        <v>545</v>
      </c>
      <c r="F403" s="9" t="s">
        <v>545</v>
      </c>
      <c r="G403" s="9" t="s">
        <v>545</v>
      </c>
      <c r="H403" s="9" t="s">
        <v>545</v>
      </c>
      <c r="I403" s="9" t="s">
        <v>545</v>
      </c>
      <c r="K403" t="s">
        <v>421</v>
      </c>
    </row>
    <row r="404" spans="1:12" x14ac:dyDescent="0.3">
      <c r="A404" t="s">
        <v>1200</v>
      </c>
      <c r="B404" t="s">
        <v>1201</v>
      </c>
      <c r="C404">
        <v>48.9</v>
      </c>
      <c r="D404" t="s">
        <v>1508</v>
      </c>
      <c r="E404" s="9" t="s">
        <v>545</v>
      </c>
      <c r="F404" s="9" t="s">
        <v>545</v>
      </c>
      <c r="G404">
        <v>1</v>
      </c>
      <c r="H404" s="9" t="s">
        <v>545</v>
      </c>
      <c r="I404" s="9" t="s">
        <v>545</v>
      </c>
      <c r="K404" t="s">
        <v>57</v>
      </c>
      <c r="L404" t="s">
        <v>58</v>
      </c>
    </row>
    <row r="405" spans="1:12" x14ac:dyDescent="0.3">
      <c r="A405" t="s">
        <v>1200</v>
      </c>
      <c r="B405" t="s">
        <v>1201</v>
      </c>
      <c r="C405">
        <v>18</v>
      </c>
      <c r="D405" t="s">
        <v>601</v>
      </c>
      <c r="E405" s="9" t="s">
        <v>545</v>
      </c>
      <c r="F405" s="9" t="s">
        <v>545</v>
      </c>
      <c r="G405" s="9" t="s">
        <v>545</v>
      </c>
      <c r="H405" s="9" t="s">
        <v>545</v>
      </c>
      <c r="I405" s="9" t="s">
        <v>545</v>
      </c>
      <c r="K405" t="s">
        <v>905</v>
      </c>
      <c r="L405" t="s">
        <v>905</v>
      </c>
    </row>
    <row r="406" spans="1:12" x14ac:dyDescent="0.3">
      <c r="A406" t="s">
        <v>1200</v>
      </c>
      <c r="B406" t="s">
        <v>1201</v>
      </c>
      <c r="C406">
        <v>2</v>
      </c>
      <c r="D406" t="s">
        <v>550</v>
      </c>
      <c r="E406" s="9" t="s">
        <v>545</v>
      </c>
      <c r="F406" s="9" t="s">
        <v>545</v>
      </c>
      <c r="G406" s="9" t="s">
        <v>545</v>
      </c>
      <c r="H406" s="9" t="s">
        <v>545</v>
      </c>
      <c r="I406" s="9" t="s">
        <v>545</v>
      </c>
      <c r="K406" t="s">
        <v>2567</v>
      </c>
      <c r="L406" t="s">
        <v>905</v>
      </c>
    </row>
    <row r="407" spans="1:12" x14ac:dyDescent="0.3">
      <c r="A407" t="s">
        <v>1200</v>
      </c>
      <c r="B407" t="s">
        <v>1201</v>
      </c>
      <c r="C407">
        <v>43.6</v>
      </c>
      <c r="D407" t="s">
        <v>1676</v>
      </c>
      <c r="E407" s="9" t="s">
        <v>545</v>
      </c>
      <c r="F407" s="9" t="s">
        <v>545</v>
      </c>
      <c r="G407" s="9" t="s">
        <v>545</v>
      </c>
      <c r="H407" s="9" t="s">
        <v>545</v>
      </c>
      <c r="I407" s="9" t="s">
        <v>545</v>
      </c>
      <c r="K407" t="s">
        <v>2567</v>
      </c>
      <c r="L407" t="s">
        <v>905</v>
      </c>
    </row>
    <row r="408" spans="1:12" x14ac:dyDescent="0.3">
      <c r="A408" t="s">
        <v>1200</v>
      </c>
      <c r="B408" t="s">
        <v>1201</v>
      </c>
      <c r="C408">
        <v>12.3</v>
      </c>
      <c r="D408" t="s">
        <v>776</v>
      </c>
      <c r="E408" s="9" t="s">
        <v>545</v>
      </c>
      <c r="F408" s="9" t="s">
        <v>545</v>
      </c>
      <c r="G408" s="9" t="s">
        <v>545</v>
      </c>
      <c r="H408" s="9" t="s">
        <v>545</v>
      </c>
      <c r="I408" s="9" t="s">
        <v>545</v>
      </c>
      <c r="K408" t="s">
        <v>2567</v>
      </c>
      <c r="L408" t="s">
        <v>905</v>
      </c>
    </row>
    <row r="409" spans="1:12" x14ac:dyDescent="0.3">
      <c r="A409" t="s">
        <v>1200</v>
      </c>
      <c r="B409" t="s">
        <v>1201</v>
      </c>
      <c r="C409">
        <v>25.8</v>
      </c>
      <c r="D409" t="s">
        <v>217</v>
      </c>
      <c r="E409" s="9" t="s">
        <v>545</v>
      </c>
      <c r="F409" s="9" t="s">
        <v>545</v>
      </c>
      <c r="G409" s="9" t="s">
        <v>545</v>
      </c>
      <c r="H409" s="9" t="s">
        <v>545</v>
      </c>
      <c r="I409" s="9" t="s">
        <v>545</v>
      </c>
      <c r="J409" t="s">
        <v>45</v>
      </c>
      <c r="K409" t="s">
        <v>2567</v>
      </c>
      <c r="L409" t="s">
        <v>905</v>
      </c>
    </row>
    <row r="410" spans="1:12" x14ac:dyDescent="0.3">
      <c r="A410" t="s">
        <v>1200</v>
      </c>
      <c r="B410" t="s">
        <v>1201</v>
      </c>
      <c r="C410">
        <v>19.100000000000001</v>
      </c>
      <c r="D410" t="s">
        <v>217</v>
      </c>
      <c r="E410" s="9" t="s">
        <v>545</v>
      </c>
      <c r="F410" s="9" t="s">
        <v>545</v>
      </c>
      <c r="G410" s="9" t="s">
        <v>545</v>
      </c>
      <c r="H410" s="9" t="s">
        <v>545</v>
      </c>
      <c r="I410" s="9" t="s">
        <v>545</v>
      </c>
      <c r="J410" t="s">
        <v>45</v>
      </c>
      <c r="K410" t="s">
        <v>2567</v>
      </c>
      <c r="L410" t="s">
        <v>905</v>
      </c>
    </row>
    <row r="411" spans="1:12" x14ac:dyDescent="0.3">
      <c r="A411" t="s">
        <v>1200</v>
      </c>
      <c r="B411" t="s">
        <v>1201</v>
      </c>
      <c r="C411">
        <v>43</v>
      </c>
      <c r="D411" t="s">
        <v>468</v>
      </c>
      <c r="E411" s="9" t="s">
        <v>545</v>
      </c>
      <c r="F411" s="9" t="s">
        <v>545</v>
      </c>
      <c r="G411" s="9" t="s">
        <v>545</v>
      </c>
      <c r="H411" s="9" t="s">
        <v>545</v>
      </c>
      <c r="I411" s="9" t="s">
        <v>545</v>
      </c>
      <c r="K411" t="s">
        <v>2567</v>
      </c>
      <c r="L411" t="s">
        <v>905</v>
      </c>
    </row>
    <row r="412" spans="1:12" x14ac:dyDescent="0.3">
      <c r="A412" t="s">
        <v>1200</v>
      </c>
      <c r="B412" t="s">
        <v>1201</v>
      </c>
      <c r="C412">
        <v>38.5</v>
      </c>
      <c r="D412" t="s">
        <v>77</v>
      </c>
      <c r="E412" s="9" t="s">
        <v>545</v>
      </c>
      <c r="F412" s="9" t="s">
        <v>545</v>
      </c>
      <c r="G412" s="9" t="s">
        <v>545</v>
      </c>
      <c r="H412" s="9" t="s">
        <v>545</v>
      </c>
      <c r="I412" t="s">
        <v>116</v>
      </c>
      <c r="K412" t="s">
        <v>2567</v>
      </c>
      <c r="L412" t="s">
        <v>905</v>
      </c>
    </row>
    <row r="413" spans="1:12" x14ac:dyDescent="0.3">
      <c r="A413" t="s">
        <v>1200</v>
      </c>
      <c r="B413" t="s">
        <v>1201</v>
      </c>
      <c r="C413">
        <v>39.799999999999997</v>
      </c>
      <c r="D413" t="s">
        <v>1331</v>
      </c>
      <c r="E413" s="9" t="s">
        <v>545</v>
      </c>
      <c r="F413" s="9" t="s">
        <v>545</v>
      </c>
      <c r="G413" s="9" t="s">
        <v>545</v>
      </c>
      <c r="H413" s="9" t="s">
        <v>545</v>
      </c>
      <c r="I413" s="9" t="s">
        <v>545</v>
      </c>
      <c r="K413" t="s">
        <v>2567</v>
      </c>
      <c r="L413" t="s">
        <v>905</v>
      </c>
    </row>
    <row r="414" spans="1:12" x14ac:dyDescent="0.3">
      <c r="A414" t="s">
        <v>1200</v>
      </c>
      <c r="B414" t="s">
        <v>1201</v>
      </c>
      <c r="C414">
        <v>48.8</v>
      </c>
      <c r="D414" t="s">
        <v>21</v>
      </c>
      <c r="E414" s="9" t="s">
        <v>545</v>
      </c>
      <c r="F414" s="9" t="s">
        <v>545</v>
      </c>
      <c r="G414">
        <v>1</v>
      </c>
      <c r="H414" s="9" t="s">
        <v>545</v>
      </c>
      <c r="I414" s="9" t="s">
        <v>545</v>
      </c>
      <c r="K414" t="s">
        <v>2009</v>
      </c>
      <c r="L414" t="s">
        <v>1670</v>
      </c>
    </row>
    <row r="415" spans="1:12" x14ac:dyDescent="0.3">
      <c r="A415" t="s">
        <v>1200</v>
      </c>
      <c r="B415" t="s">
        <v>1201</v>
      </c>
      <c r="C415">
        <v>48.6</v>
      </c>
      <c r="D415" t="s">
        <v>21</v>
      </c>
      <c r="E415" s="9" t="s">
        <v>545</v>
      </c>
      <c r="F415" s="9" t="s">
        <v>545</v>
      </c>
      <c r="G415">
        <v>1</v>
      </c>
      <c r="H415" s="9" t="s">
        <v>545</v>
      </c>
      <c r="I415" s="9" t="s">
        <v>545</v>
      </c>
      <c r="K415" t="s">
        <v>2009</v>
      </c>
      <c r="L415" t="s">
        <v>1670</v>
      </c>
    </row>
    <row r="416" spans="1:12" x14ac:dyDescent="0.3">
      <c r="A416" t="s">
        <v>1200</v>
      </c>
      <c r="B416" t="s">
        <v>1201</v>
      </c>
      <c r="C416">
        <v>47.1</v>
      </c>
      <c r="D416" t="s">
        <v>21</v>
      </c>
      <c r="E416" s="9" t="s">
        <v>545</v>
      </c>
      <c r="F416" s="9" t="s">
        <v>545</v>
      </c>
      <c r="G416">
        <v>1</v>
      </c>
      <c r="H416" s="9" t="s">
        <v>545</v>
      </c>
      <c r="I416" s="9" t="s">
        <v>545</v>
      </c>
      <c r="K416" t="s">
        <v>2009</v>
      </c>
      <c r="L416" t="s">
        <v>1670</v>
      </c>
    </row>
    <row r="417" spans="1:12" x14ac:dyDescent="0.3">
      <c r="A417" t="s">
        <v>1200</v>
      </c>
      <c r="B417" t="s">
        <v>1201</v>
      </c>
      <c r="C417">
        <v>46.5</v>
      </c>
      <c r="D417" t="s">
        <v>1758</v>
      </c>
      <c r="E417" s="9" t="s">
        <v>545</v>
      </c>
      <c r="F417" s="9" t="s">
        <v>545</v>
      </c>
      <c r="G417">
        <v>1</v>
      </c>
      <c r="H417" s="9" t="s">
        <v>545</v>
      </c>
      <c r="I417" s="9" t="s">
        <v>545</v>
      </c>
      <c r="K417" t="s">
        <v>2009</v>
      </c>
      <c r="L417" t="s">
        <v>1670</v>
      </c>
    </row>
    <row r="418" spans="1:12" x14ac:dyDescent="0.3">
      <c r="A418" t="s">
        <v>1200</v>
      </c>
      <c r="B418" t="s">
        <v>1201</v>
      </c>
      <c r="C418">
        <v>40.6</v>
      </c>
      <c r="D418" t="s">
        <v>1758</v>
      </c>
      <c r="E418" s="9" t="s">
        <v>545</v>
      </c>
      <c r="F418" s="9" t="s">
        <v>545</v>
      </c>
      <c r="G418">
        <v>1</v>
      </c>
      <c r="H418" s="9" t="s">
        <v>545</v>
      </c>
      <c r="I418" s="9" t="s">
        <v>545</v>
      </c>
      <c r="K418" t="s">
        <v>2009</v>
      </c>
      <c r="L418" t="s">
        <v>1670</v>
      </c>
    </row>
    <row r="419" spans="1:12" x14ac:dyDescent="0.3">
      <c r="A419" t="s">
        <v>1200</v>
      </c>
      <c r="B419" t="s">
        <v>1201</v>
      </c>
      <c r="C419">
        <v>40.200000000000003</v>
      </c>
      <c r="D419" t="s">
        <v>1758</v>
      </c>
      <c r="E419" s="9" t="s">
        <v>545</v>
      </c>
      <c r="F419" s="9" t="s">
        <v>545</v>
      </c>
      <c r="G419">
        <v>1</v>
      </c>
      <c r="H419" s="9" t="s">
        <v>545</v>
      </c>
      <c r="I419" s="9" t="s">
        <v>545</v>
      </c>
      <c r="K419" t="s">
        <v>2009</v>
      </c>
      <c r="L419" t="s">
        <v>1670</v>
      </c>
    </row>
    <row r="420" spans="1:12" x14ac:dyDescent="0.3">
      <c r="A420" t="s">
        <v>1200</v>
      </c>
      <c r="B420" t="s">
        <v>1201</v>
      </c>
      <c r="C420">
        <v>38.700000000000003</v>
      </c>
      <c r="D420" t="s">
        <v>1758</v>
      </c>
      <c r="E420" s="9" t="s">
        <v>545</v>
      </c>
      <c r="F420" s="9" t="s">
        <v>545</v>
      </c>
      <c r="G420">
        <v>1</v>
      </c>
      <c r="H420" s="9" t="s">
        <v>545</v>
      </c>
      <c r="I420" s="9" t="s">
        <v>545</v>
      </c>
      <c r="K420" t="s">
        <v>2009</v>
      </c>
      <c r="L420" t="s">
        <v>1670</v>
      </c>
    </row>
    <row r="421" spans="1:12" x14ac:dyDescent="0.3">
      <c r="A421" t="s">
        <v>1200</v>
      </c>
      <c r="B421" t="s">
        <v>1201</v>
      </c>
      <c r="C421">
        <v>23.9</v>
      </c>
      <c r="D421" t="s">
        <v>21</v>
      </c>
      <c r="E421" s="9" t="s">
        <v>545</v>
      </c>
      <c r="F421" s="9" t="s">
        <v>545</v>
      </c>
      <c r="G421">
        <v>1</v>
      </c>
      <c r="H421" s="9" t="s">
        <v>545</v>
      </c>
      <c r="I421" s="9" t="s">
        <v>545</v>
      </c>
      <c r="K421" t="s">
        <v>2009</v>
      </c>
      <c r="L421" t="s">
        <v>1670</v>
      </c>
    </row>
    <row r="422" spans="1:12" x14ac:dyDescent="0.3">
      <c r="A422" t="s">
        <v>1200</v>
      </c>
      <c r="B422" t="s">
        <v>1201</v>
      </c>
      <c r="C422">
        <v>19.7</v>
      </c>
      <c r="D422" t="s">
        <v>21</v>
      </c>
      <c r="E422" s="9" t="s">
        <v>545</v>
      </c>
      <c r="F422" s="9" t="s">
        <v>545</v>
      </c>
      <c r="G422">
        <v>1</v>
      </c>
      <c r="H422" s="9" t="s">
        <v>545</v>
      </c>
      <c r="I422" s="9" t="s">
        <v>545</v>
      </c>
      <c r="K422" t="s">
        <v>2009</v>
      </c>
      <c r="L422" t="s">
        <v>1670</v>
      </c>
    </row>
    <row r="423" spans="1:12" x14ac:dyDescent="0.3">
      <c r="A423" t="s">
        <v>1200</v>
      </c>
      <c r="B423" t="s">
        <v>1201</v>
      </c>
      <c r="C423">
        <v>13.1</v>
      </c>
      <c r="D423" t="s">
        <v>1758</v>
      </c>
      <c r="E423" s="9" t="s">
        <v>545</v>
      </c>
      <c r="F423" s="9" t="s">
        <v>545</v>
      </c>
      <c r="G423">
        <v>1</v>
      </c>
      <c r="H423" s="9" t="s">
        <v>545</v>
      </c>
      <c r="I423" s="9" t="s">
        <v>545</v>
      </c>
      <c r="K423" t="s">
        <v>2009</v>
      </c>
      <c r="L423" t="s">
        <v>1670</v>
      </c>
    </row>
    <row r="424" spans="1:12" x14ac:dyDescent="0.3">
      <c r="A424" t="s">
        <v>1200</v>
      </c>
      <c r="B424" t="s">
        <v>1201</v>
      </c>
      <c r="C424">
        <v>12.5</v>
      </c>
      <c r="D424" t="s">
        <v>21</v>
      </c>
      <c r="E424" s="9" t="s">
        <v>545</v>
      </c>
      <c r="F424" s="9" t="s">
        <v>545</v>
      </c>
      <c r="G424">
        <v>1</v>
      </c>
      <c r="H424" s="9" t="s">
        <v>545</v>
      </c>
      <c r="I424" s="9" t="s">
        <v>545</v>
      </c>
      <c r="K424" t="s">
        <v>2009</v>
      </c>
      <c r="L424" t="s">
        <v>1670</v>
      </c>
    </row>
    <row r="425" spans="1:12" x14ac:dyDescent="0.3">
      <c r="A425" t="s">
        <v>1200</v>
      </c>
      <c r="B425" t="s">
        <v>1201</v>
      </c>
      <c r="C425">
        <v>12</v>
      </c>
      <c r="D425" t="s">
        <v>1758</v>
      </c>
      <c r="E425" s="9" t="s">
        <v>545</v>
      </c>
      <c r="F425" s="9" t="s">
        <v>545</v>
      </c>
      <c r="G425">
        <v>1</v>
      </c>
      <c r="H425" s="9" t="s">
        <v>545</v>
      </c>
      <c r="I425" s="9" t="s">
        <v>545</v>
      </c>
      <c r="K425" t="s">
        <v>2009</v>
      </c>
      <c r="L425" t="s">
        <v>1670</v>
      </c>
    </row>
    <row r="426" spans="1:12" x14ac:dyDescent="0.3">
      <c r="A426" t="s">
        <v>1200</v>
      </c>
      <c r="B426" t="s">
        <v>1201</v>
      </c>
      <c r="C426">
        <v>11.8</v>
      </c>
      <c r="D426" t="s">
        <v>1758</v>
      </c>
      <c r="E426" s="9" t="s">
        <v>545</v>
      </c>
      <c r="F426" s="9" t="s">
        <v>545</v>
      </c>
      <c r="G426">
        <v>1</v>
      </c>
      <c r="H426" s="9" t="s">
        <v>545</v>
      </c>
      <c r="I426" s="9" t="s">
        <v>545</v>
      </c>
      <c r="K426" t="s">
        <v>2009</v>
      </c>
      <c r="L426" t="s">
        <v>1670</v>
      </c>
    </row>
    <row r="427" spans="1:12" x14ac:dyDescent="0.3">
      <c r="A427" t="s">
        <v>1200</v>
      </c>
      <c r="B427" t="s">
        <v>1201</v>
      </c>
      <c r="C427">
        <v>8.8000000000000007</v>
      </c>
      <c r="D427" t="s">
        <v>21</v>
      </c>
      <c r="E427" s="9" t="s">
        <v>545</v>
      </c>
      <c r="F427" s="9" t="s">
        <v>545</v>
      </c>
      <c r="G427">
        <v>1</v>
      </c>
      <c r="H427" s="9" t="s">
        <v>545</v>
      </c>
      <c r="I427" s="9" t="s">
        <v>545</v>
      </c>
      <c r="K427" t="s">
        <v>2009</v>
      </c>
      <c r="L427" t="s">
        <v>1670</v>
      </c>
    </row>
    <row r="428" spans="1:12" x14ac:dyDescent="0.3">
      <c r="A428" t="s">
        <v>1200</v>
      </c>
      <c r="B428" t="s">
        <v>1201</v>
      </c>
      <c r="C428">
        <v>8.5</v>
      </c>
      <c r="D428" t="s">
        <v>1758</v>
      </c>
      <c r="E428" s="9" t="s">
        <v>545</v>
      </c>
      <c r="F428" s="9" t="s">
        <v>545</v>
      </c>
      <c r="G428">
        <v>1</v>
      </c>
      <c r="H428" s="9" t="s">
        <v>545</v>
      </c>
      <c r="I428" s="9" t="s">
        <v>545</v>
      </c>
      <c r="K428" t="s">
        <v>2009</v>
      </c>
      <c r="L428" t="s">
        <v>1670</v>
      </c>
    </row>
    <row r="429" spans="1:12" x14ac:dyDescent="0.3">
      <c r="A429" t="s">
        <v>1200</v>
      </c>
      <c r="B429" t="s">
        <v>1201</v>
      </c>
      <c r="C429">
        <v>8</v>
      </c>
      <c r="D429" t="s">
        <v>1758</v>
      </c>
      <c r="E429" s="9" t="s">
        <v>545</v>
      </c>
      <c r="F429" s="9" t="s">
        <v>545</v>
      </c>
      <c r="G429">
        <v>1</v>
      </c>
      <c r="H429" s="9" t="s">
        <v>545</v>
      </c>
      <c r="I429" s="9" t="s">
        <v>545</v>
      </c>
      <c r="K429" t="s">
        <v>2009</v>
      </c>
      <c r="L429" t="s">
        <v>1670</v>
      </c>
    </row>
    <row r="430" spans="1:12" x14ac:dyDescent="0.3">
      <c r="A430" t="s">
        <v>1200</v>
      </c>
      <c r="B430" t="s">
        <v>1201</v>
      </c>
      <c r="C430">
        <v>5.6</v>
      </c>
      <c r="D430" t="s">
        <v>1758</v>
      </c>
      <c r="E430" s="9" t="s">
        <v>545</v>
      </c>
      <c r="F430" s="9" t="s">
        <v>545</v>
      </c>
      <c r="G430">
        <v>1</v>
      </c>
      <c r="H430" s="9" t="s">
        <v>545</v>
      </c>
      <c r="I430" s="9" t="s">
        <v>545</v>
      </c>
      <c r="K430" t="s">
        <v>2009</v>
      </c>
      <c r="L430" t="s">
        <v>1670</v>
      </c>
    </row>
    <row r="431" spans="1:12" x14ac:dyDescent="0.3">
      <c r="A431" t="s">
        <v>1200</v>
      </c>
      <c r="B431" t="s">
        <v>1201</v>
      </c>
      <c r="C431">
        <v>5.5</v>
      </c>
      <c r="D431" t="s">
        <v>1758</v>
      </c>
      <c r="E431" s="9" t="s">
        <v>545</v>
      </c>
      <c r="F431" s="9" t="s">
        <v>545</v>
      </c>
      <c r="G431">
        <v>1</v>
      </c>
      <c r="H431" s="9" t="s">
        <v>545</v>
      </c>
      <c r="I431" s="9" t="s">
        <v>545</v>
      </c>
      <c r="K431" t="s">
        <v>2009</v>
      </c>
      <c r="L431" t="s">
        <v>1670</v>
      </c>
    </row>
    <row r="432" spans="1:12" x14ac:dyDescent="0.3">
      <c r="A432" t="s">
        <v>1200</v>
      </c>
      <c r="B432" t="s">
        <v>1201</v>
      </c>
      <c r="C432">
        <v>4.5</v>
      </c>
      <c r="D432" t="s">
        <v>1758</v>
      </c>
      <c r="E432" s="9" t="s">
        <v>545</v>
      </c>
      <c r="F432" s="9" t="s">
        <v>545</v>
      </c>
      <c r="G432">
        <v>1</v>
      </c>
      <c r="H432" s="9" t="s">
        <v>545</v>
      </c>
      <c r="I432" s="9" t="s">
        <v>545</v>
      </c>
      <c r="K432" t="s">
        <v>2009</v>
      </c>
      <c r="L432" t="s">
        <v>1670</v>
      </c>
    </row>
    <row r="433" spans="1:12" x14ac:dyDescent="0.3">
      <c r="A433" t="s">
        <v>1200</v>
      </c>
      <c r="B433" t="s">
        <v>1201</v>
      </c>
      <c r="C433">
        <v>46.7</v>
      </c>
      <c r="D433" t="s">
        <v>21</v>
      </c>
      <c r="E433" s="9" t="s">
        <v>545</v>
      </c>
      <c r="F433" s="9" t="s">
        <v>545</v>
      </c>
      <c r="G433">
        <v>2</v>
      </c>
      <c r="H433" s="9" t="s">
        <v>545</v>
      </c>
      <c r="I433" s="9" t="s">
        <v>545</v>
      </c>
      <c r="K433" t="s">
        <v>2009</v>
      </c>
      <c r="L433" t="s">
        <v>1670</v>
      </c>
    </row>
    <row r="434" spans="1:12" x14ac:dyDescent="0.3">
      <c r="A434" t="s">
        <v>1200</v>
      </c>
      <c r="B434" t="s">
        <v>1201</v>
      </c>
      <c r="C434">
        <v>6.6</v>
      </c>
      <c r="D434" t="s">
        <v>21</v>
      </c>
      <c r="E434" s="9" t="s">
        <v>545</v>
      </c>
      <c r="F434" s="9" t="s">
        <v>545</v>
      </c>
      <c r="G434">
        <v>2</v>
      </c>
      <c r="H434" s="9" t="s">
        <v>545</v>
      </c>
      <c r="I434" s="9" t="s">
        <v>545</v>
      </c>
      <c r="K434" t="s">
        <v>2009</v>
      </c>
      <c r="L434" t="s">
        <v>1670</v>
      </c>
    </row>
    <row r="435" spans="1:12" x14ac:dyDescent="0.3">
      <c r="A435" t="s">
        <v>1200</v>
      </c>
      <c r="B435" t="s">
        <v>1201</v>
      </c>
      <c r="C435">
        <v>21.9</v>
      </c>
      <c r="D435" t="s">
        <v>1516</v>
      </c>
      <c r="E435">
        <v>0.15</v>
      </c>
      <c r="F435" s="9" t="s">
        <v>545</v>
      </c>
      <c r="G435" t="s">
        <v>429</v>
      </c>
      <c r="H435" s="9" t="s">
        <v>545</v>
      </c>
      <c r="I435" s="9" t="s">
        <v>545</v>
      </c>
      <c r="K435" t="s">
        <v>1704</v>
      </c>
      <c r="L435" t="s">
        <v>1670</v>
      </c>
    </row>
    <row r="436" spans="1:12" x14ac:dyDescent="0.3">
      <c r="A436" t="s">
        <v>1200</v>
      </c>
      <c r="B436" t="s">
        <v>1201</v>
      </c>
      <c r="C436">
        <v>38.4</v>
      </c>
      <c r="D436" t="s">
        <v>21</v>
      </c>
      <c r="E436">
        <v>0.7</v>
      </c>
      <c r="F436" s="9" t="s">
        <v>545</v>
      </c>
      <c r="G436" s="9" t="s">
        <v>545</v>
      </c>
      <c r="H436" s="9" t="s">
        <v>545</v>
      </c>
      <c r="I436" s="9" t="s">
        <v>545</v>
      </c>
      <c r="K436" t="s">
        <v>2009</v>
      </c>
      <c r="L436" t="s">
        <v>1670</v>
      </c>
    </row>
    <row r="437" spans="1:12" x14ac:dyDescent="0.3">
      <c r="A437" t="s">
        <v>1200</v>
      </c>
      <c r="B437" t="s">
        <v>1201</v>
      </c>
      <c r="C437">
        <v>29.1</v>
      </c>
      <c r="D437" t="s">
        <v>21</v>
      </c>
      <c r="E437">
        <v>4.8</v>
      </c>
      <c r="F437">
        <v>6.1</v>
      </c>
      <c r="G437" s="9" t="s">
        <v>545</v>
      </c>
      <c r="H437" s="9" t="s">
        <v>545</v>
      </c>
      <c r="I437" s="9" t="s">
        <v>545</v>
      </c>
      <c r="K437" t="s">
        <v>2009</v>
      </c>
      <c r="L437" t="s">
        <v>1670</v>
      </c>
    </row>
    <row r="438" spans="1:12" x14ac:dyDescent="0.3">
      <c r="A438" t="s">
        <v>1200</v>
      </c>
      <c r="B438" t="s">
        <v>1201</v>
      </c>
      <c r="C438">
        <v>26.8</v>
      </c>
      <c r="D438" t="s">
        <v>1758</v>
      </c>
      <c r="E438">
        <v>6.1</v>
      </c>
      <c r="F438">
        <v>12.2</v>
      </c>
      <c r="G438" s="9" t="s">
        <v>545</v>
      </c>
      <c r="H438" s="9" t="s">
        <v>545</v>
      </c>
      <c r="I438" s="9" t="s">
        <v>545</v>
      </c>
      <c r="J438" t="s">
        <v>216</v>
      </c>
      <c r="K438" t="s">
        <v>2009</v>
      </c>
      <c r="L438" t="s">
        <v>1670</v>
      </c>
    </row>
    <row r="439" spans="1:12" x14ac:dyDescent="0.3">
      <c r="A439" t="s">
        <v>1200</v>
      </c>
      <c r="B439" t="s">
        <v>1201</v>
      </c>
      <c r="C439">
        <v>26.7</v>
      </c>
      <c r="D439" t="s">
        <v>21</v>
      </c>
      <c r="E439">
        <v>0.55000000000000004</v>
      </c>
      <c r="F439" s="9" t="s">
        <v>545</v>
      </c>
      <c r="G439" s="9" t="s">
        <v>545</v>
      </c>
      <c r="H439" s="9" t="s">
        <v>545</v>
      </c>
      <c r="I439" s="9" t="s">
        <v>545</v>
      </c>
      <c r="K439" t="s">
        <v>2009</v>
      </c>
      <c r="L439" t="s">
        <v>1670</v>
      </c>
    </row>
    <row r="440" spans="1:12" x14ac:dyDescent="0.3">
      <c r="A440" t="s">
        <v>1200</v>
      </c>
      <c r="B440" t="s">
        <v>1201</v>
      </c>
      <c r="C440">
        <v>21.5</v>
      </c>
      <c r="D440" t="s">
        <v>21</v>
      </c>
      <c r="E440">
        <v>4.5</v>
      </c>
      <c r="F440">
        <v>7.2</v>
      </c>
      <c r="G440" s="9" t="s">
        <v>545</v>
      </c>
      <c r="H440" s="9" t="s">
        <v>545</v>
      </c>
      <c r="I440" s="9" t="s">
        <v>545</v>
      </c>
      <c r="K440" t="s">
        <v>2009</v>
      </c>
      <c r="L440" t="s">
        <v>1670</v>
      </c>
    </row>
    <row r="441" spans="1:12" x14ac:dyDescent="0.3">
      <c r="A441" t="s">
        <v>1200</v>
      </c>
      <c r="B441" t="s">
        <v>1201</v>
      </c>
      <c r="C441">
        <v>11.7</v>
      </c>
      <c r="D441" t="s">
        <v>1758</v>
      </c>
      <c r="E441">
        <v>6.1</v>
      </c>
      <c r="F441">
        <v>7.6</v>
      </c>
      <c r="G441" s="9" t="s">
        <v>545</v>
      </c>
      <c r="H441" s="9" t="s">
        <v>545</v>
      </c>
      <c r="I441" s="9" t="s">
        <v>545</v>
      </c>
      <c r="K441" t="s">
        <v>2009</v>
      </c>
      <c r="L441" t="s">
        <v>1670</v>
      </c>
    </row>
    <row r="442" spans="1:12" x14ac:dyDescent="0.3">
      <c r="A442" t="s">
        <v>1200</v>
      </c>
      <c r="B442" t="s">
        <v>1201</v>
      </c>
      <c r="C442">
        <v>2.9</v>
      </c>
      <c r="D442" t="s">
        <v>1758</v>
      </c>
      <c r="E442">
        <v>3.7</v>
      </c>
      <c r="F442">
        <v>4.5999999999999996</v>
      </c>
      <c r="G442" s="9" t="s">
        <v>545</v>
      </c>
      <c r="H442" s="9" t="s">
        <v>545</v>
      </c>
      <c r="I442" s="9" t="s">
        <v>545</v>
      </c>
      <c r="K442" t="s">
        <v>2009</v>
      </c>
      <c r="L442" t="s">
        <v>1670</v>
      </c>
    </row>
    <row r="443" spans="1:12" x14ac:dyDescent="0.3">
      <c r="A443" t="s">
        <v>1200</v>
      </c>
      <c r="B443" t="s">
        <v>1201</v>
      </c>
      <c r="C443">
        <v>2.4</v>
      </c>
      <c r="D443" t="s">
        <v>21</v>
      </c>
      <c r="E443">
        <v>2.4</v>
      </c>
      <c r="F443" t="s">
        <v>548</v>
      </c>
      <c r="G443" s="9" t="s">
        <v>545</v>
      </c>
      <c r="H443" s="9" t="s">
        <v>545</v>
      </c>
      <c r="I443" s="9" t="s">
        <v>545</v>
      </c>
      <c r="K443" t="s">
        <v>2009</v>
      </c>
      <c r="L443" t="s">
        <v>1670</v>
      </c>
    </row>
    <row r="444" spans="1:12" x14ac:dyDescent="0.3">
      <c r="A444" t="s">
        <v>1200</v>
      </c>
      <c r="B444" t="s">
        <v>1201</v>
      </c>
      <c r="C444">
        <v>45.4</v>
      </c>
      <c r="D444" t="s">
        <v>1516</v>
      </c>
      <c r="E444">
        <v>3.8</v>
      </c>
      <c r="F444">
        <v>7.4</v>
      </c>
      <c r="G444" s="9" t="s">
        <v>545</v>
      </c>
      <c r="H444" s="9" t="s">
        <v>545</v>
      </c>
      <c r="I444" s="9" t="s">
        <v>545</v>
      </c>
      <c r="K444" t="s">
        <v>1704</v>
      </c>
      <c r="L444" t="s">
        <v>1670</v>
      </c>
    </row>
    <row r="445" spans="1:12" x14ac:dyDescent="0.3">
      <c r="A445" t="s">
        <v>1200</v>
      </c>
      <c r="B445" t="s">
        <v>1201</v>
      </c>
      <c r="C445">
        <v>29.4</v>
      </c>
      <c r="D445" t="s">
        <v>1516</v>
      </c>
      <c r="E445">
        <v>1.9</v>
      </c>
      <c r="F445">
        <v>1.2</v>
      </c>
      <c r="G445" s="9" t="s">
        <v>545</v>
      </c>
      <c r="H445" s="9" t="s">
        <v>545</v>
      </c>
      <c r="I445" s="9" t="s">
        <v>545</v>
      </c>
      <c r="K445" t="s">
        <v>1704</v>
      </c>
      <c r="L445" t="s">
        <v>1670</v>
      </c>
    </row>
    <row r="446" spans="1:12" x14ac:dyDescent="0.3">
      <c r="A446" t="s">
        <v>1200</v>
      </c>
      <c r="B446" t="s">
        <v>1201</v>
      </c>
      <c r="C446">
        <v>29</v>
      </c>
      <c r="D446" t="s">
        <v>1516</v>
      </c>
      <c r="E446">
        <v>0.3</v>
      </c>
      <c r="F446" s="9" t="s">
        <v>545</v>
      </c>
      <c r="G446" s="9" t="s">
        <v>545</v>
      </c>
      <c r="H446" s="9" t="s">
        <v>545</v>
      </c>
      <c r="I446" s="9" t="s">
        <v>545</v>
      </c>
      <c r="K446" t="s">
        <v>1704</v>
      </c>
      <c r="L446" t="s">
        <v>1670</v>
      </c>
    </row>
    <row r="447" spans="1:12" x14ac:dyDescent="0.3">
      <c r="A447" t="s">
        <v>1200</v>
      </c>
      <c r="B447" t="s">
        <v>1201</v>
      </c>
      <c r="C447">
        <v>12.8</v>
      </c>
      <c r="D447" t="s">
        <v>1516</v>
      </c>
      <c r="E447">
        <v>0.35</v>
      </c>
      <c r="F447" s="9" t="s">
        <v>545</v>
      </c>
      <c r="G447" s="9" t="s">
        <v>545</v>
      </c>
      <c r="H447" s="9" t="s">
        <v>545</v>
      </c>
      <c r="I447" s="9" t="s">
        <v>545</v>
      </c>
      <c r="K447" t="s">
        <v>1704</v>
      </c>
      <c r="L447" t="s">
        <v>1670</v>
      </c>
    </row>
    <row r="448" spans="1:12" x14ac:dyDescent="0.3">
      <c r="A448" t="s">
        <v>1200</v>
      </c>
      <c r="B448" t="s">
        <v>1201</v>
      </c>
      <c r="C448">
        <v>12.4</v>
      </c>
      <c r="D448" t="s">
        <v>1516</v>
      </c>
      <c r="E448">
        <v>0.65</v>
      </c>
      <c r="F448" s="9" t="s">
        <v>545</v>
      </c>
      <c r="G448" s="9" t="s">
        <v>545</v>
      </c>
      <c r="H448" s="9" t="s">
        <v>545</v>
      </c>
      <c r="I448" s="9" t="s">
        <v>545</v>
      </c>
      <c r="K448" t="s">
        <v>1704</v>
      </c>
      <c r="L448" t="s">
        <v>1670</v>
      </c>
    </row>
    <row r="449" spans="1:12" x14ac:dyDescent="0.3">
      <c r="A449" t="s">
        <v>1200</v>
      </c>
      <c r="B449" t="s">
        <v>1201</v>
      </c>
      <c r="C449">
        <v>25.3</v>
      </c>
      <c r="D449" t="s">
        <v>1586</v>
      </c>
      <c r="E449">
        <v>1.5</v>
      </c>
      <c r="F449">
        <v>0.4</v>
      </c>
      <c r="G449" s="9" t="s">
        <v>545</v>
      </c>
      <c r="H449" s="9" t="s">
        <v>545</v>
      </c>
      <c r="I449" s="9" t="s">
        <v>545</v>
      </c>
      <c r="K449" t="s">
        <v>2007</v>
      </c>
      <c r="L449" t="s">
        <v>1670</v>
      </c>
    </row>
    <row r="450" spans="1:12" x14ac:dyDescent="0.3">
      <c r="A450" t="s">
        <v>1200</v>
      </c>
      <c r="B450" t="s">
        <v>1201</v>
      </c>
      <c r="C450">
        <v>33.9</v>
      </c>
      <c r="D450" t="s">
        <v>385</v>
      </c>
      <c r="E450" s="9" t="s">
        <v>545</v>
      </c>
      <c r="F450" s="9" t="s">
        <v>545</v>
      </c>
      <c r="G450">
        <v>1</v>
      </c>
      <c r="H450" s="9" t="s">
        <v>545</v>
      </c>
      <c r="I450" s="9" t="s">
        <v>545</v>
      </c>
      <c r="K450" t="s">
        <v>1076</v>
      </c>
      <c r="L450" t="s">
        <v>1671</v>
      </c>
    </row>
    <row r="451" spans="1:12" x14ac:dyDescent="0.3">
      <c r="A451" t="s">
        <v>1200</v>
      </c>
      <c r="B451" t="s">
        <v>1201</v>
      </c>
      <c r="C451">
        <v>21</v>
      </c>
      <c r="D451" t="s">
        <v>385</v>
      </c>
      <c r="E451" s="9" t="s">
        <v>545</v>
      </c>
      <c r="F451" s="9" t="s">
        <v>545</v>
      </c>
      <c r="G451">
        <v>1</v>
      </c>
      <c r="H451" s="9" t="s">
        <v>545</v>
      </c>
      <c r="I451" s="9" t="s">
        <v>545</v>
      </c>
      <c r="K451" t="s">
        <v>1076</v>
      </c>
      <c r="L451" t="s">
        <v>1671</v>
      </c>
    </row>
    <row r="452" spans="1:12" x14ac:dyDescent="0.3">
      <c r="A452" t="s">
        <v>1200</v>
      </c>
      <c r="B452" t="s">
        <v>1201</v>
      </c>
      <c r="C452">
        <v>14</v>
      </c>
      <c r="D452" t="s">
        <v>385</v>
      </c>
      <c r="E452" s="9" t="s">
        <v>545</v>
      </c>
      <c r="F452" s="9" t="s">
        <v>545</v>
      </c>
      <c r="G452">
        <v>1</v>
      </c>
      <c r="H452" s="9" t="s">
        <v>545</v>
      </c>
      <c r="I452" s="9" t="s">
        <v>545</v>
      </c>
      <c r="K452" t="s">
        <v>1076</v>
      </c>
      <c r="L452" t="s">
        <v>1671</v>
      </c>
    </row>
    <row r="453" spans="1:12" x14ac:dyDescent="0.3">
      <c r="A453" t="s">
        <v>1200</v>
      </c>
      <c r="B453" t="s">
        <v>1201</v>
      </c>
      <c r="C453">
        <v>13.1</v>
      </c>
      <c r="D453" t="s">
        <v>385</v>
      </c>
      <c r="E453" s="9" t="s">
        <v>545</v>
      </c>
      <c r="F453" s="9" t="s">
        <v>545</v>
      </c>
      <c r="G453">
        <v>1</v>
      </c>
      <c r="H453" s="9" t="s">
        <v>545</v>
      </c>
      <c r="I453" s="9" t="s">
        <v>545</v>
      </c>
      <c r="K453" t="s">
        <v>1076</v>
      </c>
      <c r="L453" t="s">
        <v>1671</v>
      </c>
    </row>
    <row r="454" spans="1:12" x14ac:dyDescent="0.3">
      <c r="A454" t="s">
        <v>1200</v>
      </c>
      <c r="B454" t="s">
        <v>1201</v>
      </c>
      <c r="C454">
        <v>8.9</v>
      </c>
      <c r="D454" t="s">
        <v>385</v>
      </c>
      <c r="E454" s="9" t="s">
        <v>545</v>
      </c>
      <c r="F454" s="9" t="s">
        <v>545</v>
      </c>
      <c r="G454">
        <v>1</v>
      </c>
      <c r="H454" s="9" t="s">
        <v>545</v>
      </c>
      <c r="I454" s="9" t="s">
        <v>545</v>
      </c>
      <c r="K454" t="s">
        <v>1076</v>
      </c>
      <c r="L454" t="s">
        <v>1671</v>
      </c>
    </row>
    <row r="455" spans="1:12" x14ac:dyDescent="0.3">
      <c r="A455" t="s">
        <v>1200</v>
      </c>
      <c r="B455" t="s">
        <v>1201</v>
      </c>
      <c r="C455">
        <v>12</v>
      </c>
      <c r="D455" t="s">
        <v>385</v>
      </c>
      <c r="E455" s="9" t="s">
        <v>545</v>
      </c>
      <c r="F455" s="9" t="s">
        <v>545</v>
      </c>
      <c r="G455">
        <v>2</v>
      </c>
      <c r="H455" s="9" t="s">
        <v>545</v>
      </c>
      <c r="I455" s="9" t="s">
        <v>545</v>
      </c>
      <c r="K455" t="s">
        <v>1076</v>
      </c>
      <c r="L455" t="s">
        <v>1671</v>
      </c>
    </row>
    <row r="456" spans="1:12" x14ac:dyDescent="0.3">
      <c r="A456" t="s">
        <v>1200</v>
      </c>
      <c r="B456" t="s">
        <v>1201</v>
      </c>
      <c r="C456">
        <v>6</v>
      </c>
      <c r="D456" t="s">
        <v>385</v>
      </c>
      <c r="E456" s="9" t="s">
        <v>545</v>
      </c>
      <c r="F456" s="9" t="s">
        <v>545</v>
      </c>
      <c r="G456">
        <v>2</v>
      </c>
      <c r="H456" s="9" t="s">
        <v>545</v>
      </c>
      <c r="I456" s="9" t="s">
        <v>545</v>
      </c>
      <c r="K456" t="s">
        <v>1076</v>
      </c>
      <c r="L456" t="s">
        <v>1671</v>
      </c>
    </row>
    <row r="457" spans="1:12" x14ac:dyDescent="0.3">
      <c r="A457" t="s">
        <v>1200</v>
      </c>
      <c r="B457" t="s">
        <v>1201</v>
      </c>
      <c r="C457">
        <v>26.9</v>
      </c>
      <c r="D457" t="s">
        <v>385</v>
      </c>
      <c r="E457" s="9" t="s">
        <v>545</v>
      </c>
      <c r="F457" s="9" t="s">
        <v>545</v>
      </c>
      <c r="G457" s="9" t="s">
        <v>545</v>
      </c>
      <c r="H457" s="9" t="s">
        <v>545</v>
      </c>
      <c r="I457" s="9" t="s">
        <v>545</v>
      </c>
      <c r="J457" t="s">
        <v>394</v>
      </c>
      <c r="K457" t="s">
        <v>1076</v>
      </c>
      <c r="L457" t="s">
        <v>1671</v>
      </c>
    </row>
    <row r="458" spans="1:12" x14ac:dyDescent="0.3">
      <c r="A458" t="s">
        <v>1200</v>
      </c>
      <c r="B458" t="s">
        <v>1201</v>
      </c>
      <c r="C458">
        <v>6.2</v>
      </c>
      <c r="D458" t="s">
        <v>385</v>
      </c>
      <c r="E458" s="9" t="s">
        <v>545</v>
      </c>
      <c r="F458" s="9" t="s">
        <v>545</v>
      </c>
      <c r="G458" s="9" t="s">
        <v>545</v>
      </c>
      <c r="H458" s="9" t="s">
        <v>545</v>
      </c>
      <c r="I458" s="9" t="s">
        <v>545</v>
      </c>
      <c r="J458" t="s">
        <v>2015</v>
      </c>
      <c r="K458" t="s">
        <v>1076</v>
      </c>
      <c r="L458" t="s">
        <v>1671</v>
      </c>
    </row>
    <row r="459" spans="1:12" x14ac:dyDescent="0.3">
      <c r="A459" t="s">
        <v>1200</v>
      </c>
      <c r="B459" t="s">
        <v>1201</v>
      </c>
      <c r="C459">
        <v>48.9</v>
      </c>
      <c r="D459" t="s">
        <v>1528</v>
      </c>
      <c r="E459" s="9" t="s">
        <v>545</v>
      </c>
      <c r="F459" s="9" t="s">
        <v>545</v>
      </c>
      <c r="G459">
        <v>1</v>
      </c>
      <c r="H459" s="9" t="s">
        <v>545</v>
      </c>
      <c r="I459" s="9" t="s">
        <v>545</v>
      </c>
      <c r="J459" t="s">
        <v>446</v>
      </c>
      <c r="K459" t="s">
        <v>2007</v>
      </c>
      <c r="L459" t="s">
        <v>1486</v>
      </c>
    </row>
    <row r="460" spans="1:12" x14ac:dyDescent="0.3">
      <c r="A460" t="s">
        <v>1200</v>
      </c>
      <c r="B460" t="s">
        <v>1201</v>
      </c>
      <c r="C460">
        <v>0.3</v>
      </c>
      <c r="D460" t="s">
        <v>1169</v>
      </c>
      <c r="E460" s="9" t="s">
        <v>545</v>
      </c>
      <c r="F460" s="9" t="s">
        <v>545</v>
      </c>
      <c r="G460">
        <v>1</v>
      </c>
      <c r="H460" s="9" t="s">
        <v>545</v>
      </c>
      <c r="I460" s="9" t="s">
        <v>545</v>
      </c>
      <c r="K460" t="s">
        <v>2007</v>
      </c>
      <c r="L460" t="s">
        <v>1486</v>
      </c>
    </row>
    <row r="461" spans="1:12" x14ac:dyDescent="0.3">
      <c r="A461" t="s">
        <v>1200</v>
      </c>
      <c r="B461" t="s">
        <v>1201</v>
      </c>
      <c r="C461">
        <v>1.9</v>
      </c>
      <c r="D461" t="s">
        <v>479</v>
      </c>
      <c r="E461" s="9" t="s">
        <v>545</v>
      </c>
      <c r="F461" s="9" t="s">
        <v>545</v>
      </c>
      <c r="G461">
        <v>1</v>
      </c>
      <c r="H461" s="9" t="s">
        <v>545</v>
      </c>
      <c r="I461" s="9" t="s">
        <v>545</v>
      </c>
      <c r="K461" t="s">
        <v>2007</v>
      </c>
      <c r="L461" t="s">
        <v>1486</v>
      </c>
    </row>
    <row r="462" spans="1:12" x14ac:dyDescent="0.3">
      <c r="A462" t="s">
        <v>1200</v>
      </c>
      <c r="B462" t="s">
        <v>1201</v>
      </c>
      <c r="C462">
        <v>46.1</v>
      </c>
      <c r="D462" t="s">
        <v>1607</v>
      </c>
      <c r="E462" s="9" t="s">
        <v>545</v>
      </c>
      <c r="F462" s="9" t="s">
        <v>545</v>
      </c>
      <c r="G462">
        <v>1</v>
      </c>
      <c r="H462" s="9" t="s">
        <v>545</v>
      </c>
      <c r="I462" s="9" t="s">
        <v>545</v>
      </c>
      <c r="K462" t="s">
        <v>2007</v>
      </c>
      <c r="L462" t="s">
        <v>1486</v>
      </c>
    </row>
    <row r="463" spans="1:12" x14ac:dyDescent="0.3">
      <c r="A463" t="s">
        <v>1200</v>
      </c>
      <c r="B463" t="s">
        <v>1201</v>
      </c>
      <c r="C463">
        <v>45.6</v>
      </c>
      <c r="D463" t="s">
        <v>1607</v>
      </c>
      <c r="E463" s="9" t="s">
        <v>545</v>
      </c>
      <c r="F463" s="9" t="s">
        <v>545</v>
      </c>
      <c r="G463">
        <v>1</v>
      </c>
      <c r="H463" s="9" t="s">
        <v>545</v>
      </c>
      <c r="I463" s="9" t="s">
        <v>545</v>
      </c>
      <c r="K463" t="s">
        <v>2007</v>
      </c>
      <c r="L463" t="s">
        <v>1486</v>
      </c>
    </row>
    <row r="464" spans="1:12" x14ac:dyDescent="0.3">
      <c r="A464" t="s">
        <v>1200</v>
      </c>
      <c r="B464" t="s">
        <v>1201</v>
      </c>
      <c r="C464">
        <v>40.6</v>
      </c>
      <c r="D464" t="s">
        <v>1607</v>
      </c>
      <c r="E464" s="9" t="s">
        <v>545</v>
      </c>
      <c r="F464" s="9" t="s">
        <v>545</v>
      </c>
      <c r="G464">
        <v>1</v>
      </c>
      <c r="H464" s="9" t="s">
        <v>545</v>
      </c>
      <c r="I464" s="9" t="s">
        <v>545</v>
      </c>
      <c r="K464" t="s">
        <v>2007</v>
      </c>
      <c r="L464" t="s">
        <v>1486</v>
      </c>
    </row>
    <row r="465" spans="1:12" x14ac:dyDescent="0.3">
      <c r="A465" t="s">
        <v>1200</v>
      </c>
      <c r="B465" t="s">
        <v>1201</v>
      </c>
      <c r="C465">
        <v>40.1</v>
      </c>
      <c r="D465" t="s">
        <v>1607</v>
      </c>
      <c r="E465" s="9" t="s">
        <v>545</v>
      </c>
      <c r="F465" s="9" t="s">
        <v>545</v>
      </c>
      <c r="G465">
        <v>1</v>
      </c>
      <c r="H465" s="9" t="s">
        <v>545</v>
      </c>
      <c r="I465" s="9" t="s">
        <v>545</v>
      </c>
      <c r="K465" t="s">
        <v>2007</v>
      </c>
      <c r="L465" t="s">
        <v>1486</v>
      </c>
    </row>
    <row r="466" spans="1:12" x14ac:dyDescent="0.3">
      <c r="A466" t="s">
        <v>1200</v>
      </c>
      <c r="B466" t="s">
        <v>1201</v>
      </c>
      <c r="C466">
        <v>22.6</v>
      </c>
      <c r="D466" t="s">
        <v>1607</v>
      </c>
      <c r="E466" s="9" t="s">
        <v>545</v>
      </c>
      <c r="F466" s="9" t="s">
        <v>545</v>
      </c>
      <c r="G466">
        <v>1</v>
      </c>
      <c r="H466" s="9" t="s">
        <v>545</v>
      </c>
      <c r="I466" s="9" t="s">
        <v>545</v>
      </c>
      <c r="K466" t="s">
        <v>2007</v>
      </c>
      <c r="L466" t="s">
        <v>1486</v>
      </c>
    </row>
    <row r="467" spans="1:12" x14ac:dyDescent="0.3">
      <c r="A467" t="s">
        <v>1200</v>
      </c>
      <c r="B467" t="s">
        <v>1201</v>
      </c>
      <c r="C467">
        <v>14.6</v>
      </c>
      <c r="D467" t="s">
        <v>1607</v>
      </c>
      <c r="E467" s="9" t="s">
        <v>545</v>
      </c>
      <c r="F467" s="9" t="s">
        <v>545</v>
      </c>
      <c r="G467">
        <v>1</v>
      </c>
      <c r="H467" s="9" t="s">
        <v>545</v>
      </c>
      <c r="I467" s="9" t="s">
        <v>545</v>
      </c>
      <c r="K467" t="s">
        <v>2007</v>
      </c>
      <c r="L467" t="s">
        <v>1486</v>
      </c>
    </row>
    <row r="468" spans="1:12" x14ac:dyDescent="0.3">
      <c r="A468" t="s">
        <v>1200</v>
      </c>
      <c r="B468" t="s">
        <v>1201</v>
      </c>
      <c r="C468">
        <v>46.3</v>
      </c>
      <c r="D468" t="s">
        <v>823</v>
      </c>
      <c r="E468" s="9" t="s">
        <v>545</v>
      </c>
      <c r="F468" s="9" t="s">
        <v>545</v>
      </c>
      <c r="G468">
        <v>1</v>
      </c>
      <c r="H468" s="9" t="s">
        <v>545</v>
      </c>
      <c r="I468" s="9" t="s">
        <v>545</v>
      </c>
      <c r="K468" t="s">
        <v>2007</v>
      </c>
      <c r="L468" t="s">
        <v>1486</v>
      </c>
    </row>
    <row r="469" spans="1:12" x14ac:dyDescent="0.3">
      <c r="A469" t="s">
        <v>1200</v>
      </c>
      <c r="B469" t="s">
        <v>1201</v>
      </c>
      <c r="C469">
        <v>45.7</v>
      </c>
      <c r="D469" t="s">
        <v>823</v>
      </c>
      <c r="E469" s="9" t="s">
        <v>545</v>
      </c>
      <c r="F469" s="9" t="s">
        <v>545</v>
      </c>
      <c r="G469">
        <v>1</v>
      </c>
      <c r="H469" s="9" t="s">
        <v>545</v>
      </c>
      <c r="I469" s="9" t="s">
        <v>545</v>
      </c>
      <c r="K469" t="s">
        <v>2007</v>
      </c>
      <c r="L469" t="s">
        <v>1486</v>
      </c>
    </row>
    <row r="470" spans="1:12" x14ac:dyDescent="0.3">
      <c r="A470" t="s">
        <v>1200</v>
      </c>
      <c r="B470" t="s">
        <v>1201</v>
      </c>
      <c r="C470">
        <v>45.1</v>
      </c>
      <c r="D470" t="s">
        <v>823</v>
      </c>
      <c r="E470" s="9" t="s">
        <v>545</v>
      </c>
      <c r="F470" s="9" t="s">
        <v>545</v>
      </c>
      <c r="G470">
        <v>1</v>
      </c>
      <c r="H470" s="9" t="s">
        <v>545</v>
      </c>
      <c r="I470" s="9" t="s">
        <v>545</v>
      </c>
      <c r="K470" t="s">
        <v>2007</v>
      </c>
      <c r="L470" t="s">
        <v>1486</v>
      </c>
    </row>
    <row r="471" spans="1:12" x14ac:dyDescent="0.3">
      <c r="A471" t="s">
        <v>1200</v>
      </c>
      <c r="B471" t="s">
        <v>1201</v>
      </c>
      <c r="C471">
        <v>44.6</v>
      </c>
      <c r="D471" t="s">
        <v>823</v>
      </c>
      <c r="E471" s="9" t="s">
        <v>545</v>
      </c>
      <c r="F471" s="9" t="s">
        <v>545</v>
      </c>
      <c r="G471">
        <v>1</v>
      </c>
      <c r="H471" s="9" t="s">
        <v>545</v>
      </c>
      <c r="I471" s="9" t="s">
        <v>545</v>
      </c>
      <c r="K471" t="s">
        <v>2007</v>
      </c>
      <c r="L471" t="s">
        <v>1486</v>
      </c>
    </row>
    <row r="472" spans="1:12" x14ac:dyDescent="0.3">
      <c r="A472" t="s">
        <v>1200</v>
      </c>
      <c r="B472" t="s">
        <v>1201</v>
      </c>
      <c r="C472">
        <v>37.200000000000003</v>
      </c>
      <c r="D472" t="s">
        <v>823</v>
      </c>
      <c r="E472" s="9" t="s">
        <v>545</v>
      </c>
      <c r="F472" s="9" t="s">
        <v>545</v>
      </c>
      <c r="G472">
        <v>1</v>
      </c>
      <c r="H472" s="9" t="s">
        <v>545</v>
      </c>
      <c r="I472" s="9" t="s">
        <v>545</v>
      </c>
      <c r="K472" t="s">
        <v>2007</v>
      </c>
      <c r="L472" t="s">
        <v>1486</v>
      </c>
    </row>
    <row r="473" spans="1:12" x14ac:dyDescent="0.3">
      <c r="A473" t="s">
        <v>1200</v>
      </c>
      <c r="B473" t="s">
        <v>1201</v>
      </c>
      <c r="C473">
        <v>35.299999999999997</v>
      </c>
      <c r="D473" t="s">
        <v>823</v>
      </c>
      <c r="E473" s="9" t="s">
        <v>545</v>
      </c>
      <c r="F473" s="9" t="s">
        <v>545</v>
      </c>
      <c r="G473">
        <v>1</v>
      </c>
      <c r="H473" s="9" t="s">
        <v>545</v>
      </c>
      <c r="I473" s="9" t="s">
        <v>545</v>
      </c>
      <c r="K473" t="s">
        <v>2007</v>
      </c>
      <c r="L473" t="s">
        <v>1486</v>
      </c>
    </row>
    <row r="474" spans="1:12" x14ac:dyDescent="0.3">
      <c r="A474" t="s">
        <v>1200</v>
      </c>
      <c r="B474" t="s">
        <v>1201</v>
      </c>
      <c r="C474">
        <v>33.9</v>
      </c>
      <c r="D474" t="s">
        <v>823</v>
      </c>
      <c r="E474" s="9" t="s">
        <v>545</v>
      </c>
      <c r="F474" s="9" t="s">
        <v>545</v>
      </c>
      <c r="G474">
        <v>1</v>
      </c>
      <c r="H474" s="9" t="s">
        <v>545</v>
      </c>
      <c r="I474" s="9" t="s">
        <v>545</v>
      </c>
      <c r="K474" t="s">
        <v>2007</v>
      </c>
      <c r="L474" t="s">
        <v>1486</v>
      </c>
    </row>
    <row r="475" spans="1:12" x14ac:dyDescent="0.3">
      <c r="A475" t="s">
        <v>1200</v>
      </c>
      <c r="B475" t="s">
        <v>1201</v>
      </c>
      <c r="C475">
        <v>27</v>
      </c>
      <c r="D475" t="s">
        <v>823</v>
      </c>
      <c r="E475" s="9" t="s">
        <v>545</v>
      </c>
      <c r="F475" s="9" t="s">
        <v>545</v>
      </c>
      <c r="G475">
        <v>1</v>
      </c>
      <c r="H475" s="9" t="s">
        <v>545</v>
      </c>
      <c r="I475" s="9" t="s">
        <v>545</v>
      </c>
      <c r="K475" t="s">
        <v>2007</v>
      </c>
      <c r="L475" t="s">
        <v>1486</v>
      </c>
    </row>
    <row r="476" spans="1:12" x14ac:dyDescent="0.3">
      <c r="A476" t="s">
        <v>1200</v>
      </c>
      <c r="B476" t="s">
        <v>1201</v>
      </c>
      <c r="C476">
        <v>26.6</v>
      </c>
      <c r="D476" t="s">
        <v>823</v>
      </c>
      <c r="E476" s="9" t="s">
        <v>545</v>
      </c>
      <c r="F476" s="9" t="s">
        <v>545</v>
      </c>
      <c r="G476">
        <v>1</v>
      </c>
      <c r="H476" s="9" t="s">
        <v>545</v>
      </c>
      <c r="I476" s="9" t="s">
        <v>545</v>
      </c>
      <c r="K476" t="s">
        <v>2007</v>
      </c>
      <c r="L476" t="s">
        <v>1486</v>
      </c>
    </row>
    <row r="477" spans="1:12" x14ac:dyDescent="0.3">
      <c r="A477" t="s">
        <v>1200</v>
      </c>
      <c r="B477" t="s">
        <v>1201</v>
      </c>
      <c r="C477">
        <v>24.9</v>
      </c>
      <c r="D477" t="s">
        <v>823</v>
      </c>
      <c r="E477" s="9" t="s">
        <v>545</v>
      </c>
      <c r="F477" s="9" t="s">
        <v>545</v>
      </c>
      <c r="G477">
        <v>1</v>
      </c>
      <c r="H477" s="9" t="s">
        <v>545</v>
      </c>
      <c r="I477" s="9" t="s">
        <v>545</v>
      </c>
      <c r="K477" t="s">
        <v>2007</v>
      </c>
      <c r="L477" t="s">
        <v>1486</v>
      </c>
    </row>
    <row r="478" spans="1:12" x14ac:dyDescent="0.3">
      <c r="A478" t="s">
        <v>1200</v>
      </c>
      <c r="B478" t="s">
        <v>1201</v>
      </c>
      <c r="C478">
        <v>21.5</v>
      </c>
      <c r="D478" t="s">
        <v>823</v>
      </c>
      <c r="E478" s="9" t="s">
        <v>545</v>
      </c>
      <c r="F478" s="9" t="s">
        <v>545</v>
      </c>
      <c r="G478">
        <v>1</v>
      </c>
      <c r="H478" s="9" t="s">
        <v>545</v>
      </c>
      <c r="I478" s="9" t="s">
        <v>545</v>
      </c>
      <c r="K478" t="s">
        <v>2007</v>
      </c>
      <c r="L478" t="s">
        <v>1486</v>
      </c>
    </row>
    <row r="479" spans="1:12" x14ac:dyDescent="0.3">
      <c r="A479" t="s">
        <v>1200</v>
      </c>
      <c r="B479" t="s">
        <v>1201</v>
      </c>
      <c r="C479">
        <v>21.2</v>
      </c>
      <c r="D479" t="s">
        <v>823</v>
      </c>
      <c r="E479" s="9" t="s">
        <v>545</v>
      </c>
      <c r="F479" s="9" t="s">
        <v>545</v>
      </c>
      <c r="G479">
        <v>1</v>
      </c>
      <c r="H479" s="9" t="s">
        <v>545</v>
      </c>
      <c r="I479" s="9" t="s">
        <v>545</v>
      </c>
      <c r="K479" t="s">
        <v>2007</v>
      </c>
      <c r="L479" t="s">
        <v>1486</v>
      </c>
    </row>
    <row r="480" spans="1:12" x14ac:dyDescent="0.3">
      <c r="A480" t="s">
        <v>1200</v>
      </c>
      <c r="B480" t="s">
        <v>1201</v>
      </c>
      <c r="C480">
        <v>17.8</v>
      </c>
      <c r="D480" t="s">
        <v>823</v>
      </c>
      <c r="E480" s="9" t="s">
        <v>545</v>
      </c>
      <c r="F480" s="9" t="s">
        <v>545</v>
      </c>
      <c r="G480">
        <v>1</v>
      </c>
      <c r="H480" s="9" t="s">
        <v>545</v>
      </c>
      <c r="I480" s="9" t="s">
        <v>545</v>
      </c>
      <c r="K480" t="s">
        <v>2007</v>
      </c>
      <c r="L480" t="s">
        <v>1486</v>
      </c>
    </row>
    <row r="481" spans="1:12" x14ac:dyDescent="0.3">
      <c r="A481" t="s">
        <v>1200</v>
      </c>
      <c r="B481" t="s">
        <v>1201</v>
      </c>
      <c r="C481">
        <v>15</v>
      </c>
      <c r="D481" t="s">
        <v>823</v>
      </c>
      <c r="E481" s="9" t="s">
        <v>545</v>
      </c>
      <c r="F481" s="9" t="s">
        <v>545</v>
      </c>
      <c r="G481">
        <v>1</v>
      </c>
      <c r="H481" s="9" t="s">
        <v>545</v>
      </c>
      <c r="I481" s="9" t="s">
        <v>545</v>
      </c>
      <c r="K481" t="s">
        <v>2007</v>
      </c>
      <c r="L481" t="s">
        <v>1486</v>
      </c>
    </row>
    <row r="482" spans="1:12" x14ac:dyDescent="0.3">
      <c r="A482" t="s">
        <v>1200</v>
      </c>
      <c r="B482" t="s">
        <v>1201</v>
      </c>
      <c r="C482">
        <v>14.8</v>
      </c>
      <c r="D482" t="s">
        <v>823</v>
      </c>
      <c r="E482" s="9" t="s">
        <v>545</v>
      </c>
      <c r="F482" s="9" t="s">
        <v>545</v>
      </c>
      <c r="G482">
        <v>1</v>
      </c>
      <c r="H482" s="9" t="s">
        <v>545</v>
      </c>
      <c r="I482" s="9" t="s">
        <v>545</v>
      </c>
      <c r="K482" t="s">
        <v>2007</v>
      </c>
      <c r="L482" t="s">
        <v>1486</v>
      </c>
    </row>
    <row r="483" spans="1:12" x14ac:dyDescent="0.3">
      <c r="A483" t="s">
        <v>1200</v>
      </c>
      <c r="B483" t="s">
        <v>1201</v>
      </c>
      <c r="C483">
        <v>14</v>
      </c>
      <c r="D483" t="s">
        <v>823</v>
      </c>
      <c r="E483" s="9" t="s">
        <v>545</v>
      </c>
      <c r="F483" s="9" t="s">
        <v>545</v>
      </c>
      <c r="G483">
        <v>1</v>
      </c>
      <c r="H483" s="9" t="s">
        <v>545</v>
      </c>
      <c r="I483" s="9" t="s">
        <v>545</v>
      </c>
      <c r="K483" t="s">
        <v>2007</v>
      </c>
      <c r="L483" t="s">
        <v>1486</v>
      </c>
    </row>
    <row r="484" spans="1:12" x14ac:dyDescent="0.3">
      <c r="A484" t="s">
        <v>1200</v>
      </c>
      <c r="B484" t="s">
        <v>1201</v>
      </c>
      <c r="C484">
        <v>11.7</v>
      </c>
      <c r="D484" t="s">
        <v>823</v>
      </c>
      <c r="E484" s="9" t="s">
        <v>545</v>
      </c>
      <c r="F484" s="9" t="s">
        <v>545</v>
      </c>
      <c r="G484">
        <v>1</v>
      </c>
      <c r="H484" s="9" t="s">
        <v>545</v>
      </c>
      <c r="I484" s="9" t="s">
        <v>545</v>
      </c>
      <c r="K484" t="s">
        <v>2007</v>
      </c>
      <c r="L484" t="s">
        <v>1486</v>
      </c>
    </row>
    <row r="485" spans="1:12" x14ac:dyDescent="0.3">
      <c r="A485" t="s">
        <v>1200</v>
      </c>
      <c r="B485" t="s">
        <v>1201</v>
      </c>
      <c r="C485">
        <v>9.1</v>
      </c>
      <c r="D485" t="s">
        <v>823</v>
      </c>
      <c r="E485" s="9" t="s">
        <v>545</v>
      </c>
      <c r="F485" s="9" t="s">
        <v>545</v>
      </c>
      <c r="G485">
        <v>1</v>
      </c>
      <c r="H485" s="9" t="s">
        <v>545</v>
      </c>
      <c r="I485" s="9" t="s">
        <v>545</v>
      </c>
      <c r="K485" t="s">
        <v>2007</v>
      </c>
      <c r="L485" t="s">
        <v>1486</v>
      </c>
    </row>
    <row r="486" spans="1:12" x14ac:dyDescent="0.3">
      <c r="A486" t="s">
        <v>1200</v>
      </c>
      <c r="B486" t="s">
        <v>1201</v>
      </c>
      <c r="C486">
        <v>7.4</v>
      </c>
      <c r="D486" t="s">
        <v>823</v>
      </c>
      <c r="E486" s="9" t="s">
        <v>545</v>
      </c>
      <c r="F486" s="9" t="s">
        <v>545</v>
      </c>
      <c r="G486">
        <v>1</v>
      </c>
      <c r="H486" s="9" t="s">
        <v>545</v>
      </c>
      <c r="I486" s="9" t="s">
        <v>545</v>
      </c>
      <c r="K486" t="s">
        <v>2007</v>
      </c>
      <c r="L486" t="s">
        <v>1486</v>
      </c>
    </row>
    <row r="487" spans="1:12" x14ac:dyDescent="0.3">
      <c r="A487" t="s">
        <v>1200</v>
      </c>
      <c r="B487" t="s">
        <v>1201</v>
      </c>
      <c r="C487">
        <v>5.7</v>
      </c>
      <c r="D487" t="s">
        <v>823</v>
      </c>
      <c r="E487" s="9" t="s">
        <v>545</v>
      </c>
      <c r="F487" s="9" t="s">
        <v>545</v>
      </c>
      <c r="G487">
        <v>1</v>
      </c>
      <c r="H487" s="9" t="s">
        <v>545</v>
      </c>
      <c r="I487" s="9" t="s">
        <v>545</v>
      </c>
      <c r="K487" t="s">
        <v>2007</v>
      </c>
      <c r="L487" t="s">
        <v>1486</v>
      </c>
    </row>
    <row r="488" spans="1:12" x14ac:dyDescent="0.3">
      <c r="A488" t="s">
        <v>1200</v>
      </c>
      <c r="B488" t="s">
        <v>1201</v>
      </c>
      <c r="C488">
        <v>43.4</v>
      </c>
      <c r="D488" t="s">
        <v>823</v>
      </c>
      <c r="E488" s="9" t="s">
        <v>545</v>
      </c>
      <c r="F488" s="9" t="s">
        <v>545</v>
      </c>
      <c r="G488">
        <v>2</v>
      </c>
      <c r="H488" s="9" t="s">
        <v>545</v>
      </c>
      <c r="I488" s="9" t="s">
        <v>545</v>
      </c>
      <c r="K488" t="s">
        <v>2007</v>
      </c>
      <c r="L488" t="s">
        <v>1486</v>
      </c>
    </row>
    <row r="489" spans="1:12" x14ac:dyDescent="0.3">
      <c r="A489" t="s">
        <v>1200</v>
      </c>
      <c r="B489" t="s">
        <v>1201</v>
      </c>
      <c r="C489">
        <v>34.200000000000003</v>
      </c>
      <c r="D489" t="s">
        <v>823</v>
      </c>
      <c r="E489" s="9" t="s">
        <v>545</v>
      </c>
      <c r="F489" s="9" t="s">
        <v>545</v>
      </c>
      <c r="G489">
        <v>2</v>
      </c>
      <c r="H489" s="9" t="s">
        <v>545</v>
      </c>
      <c r="I489" s="9" t="s">
        <v>545</v>
      </c>
      <c r="K489" t="s">
        <v>2007</v>
      </c>
      <c r="L489" t="s">
        <v>1486</v>
      </c>
    </row>
    <row r="490" spans="1:12" x14ac:dyDescent="0.3">
      <c r="A490" t="s">
        <v>1200</v>
      </c>
      <c r="B490" t="s">
        <v>1201</v>
      </c>
      <c r="C490">
        <v>31.3</v>
      </c>
      <c r="D490" t="s">
        <v>823</v>
      </c>
      <c r="E490" s="9" t="s">
        <v>545</v>
      </c>
      <c r="F490" s="9" t="s">
        <v>545</v>
      </c>
      <c r="G490">
        <v>2</v>
      </c>
      <c r="H490" s="9" t="s">
        <v>545</v>
      </c>
      <c r="I490" s="9" t="s">
        <v>545</v>
      </c>
      <c r="K490" t="s">
        <v>2007</v>
      </c>
      <c r="L490" t="s">
        <v>1486</v>
      </c>
    </row>
    <row r="491" spans="1:12" x14ac:dyDescent="0.3">
      <c r="A491" t="s">
        <v>1200</v>
      </c>
      <c r="B491" t="s">
        <v>1201</v>
      </c>
      <c r="C491">
        <v>31.1</v>
      </c>
      <c r="D491" t="s">
        <v>823</v>
      </c>
      <c r="E491" s="9" t="s">
        <v>545</v>
      </c>
      <c r="F491" s="9" t="s">
        <v>545</v>
      </c>
      <c r="G491">
        <v>2</v>
      </c>
      <c r="H491" s="9" t="s">
        <v>545</v>
      </c>
      <c r="I491" s="9" t="s">
        <v>545</v>
      </c>
      <c r="K491" t="s">
        <v>2007</v>
      </c>
      <c r="L491" t="s">
        <v>1486</v>
      </c>
    </row>
    <row r="492" spans="1:12" x14ac:dyDescent="0.3">
      <c r="A492" t="s">
        <v>1200</v>
      </c>
      <c r="B492" t="s">
        <v>1201</v>
      </c>
      <c r="C492">
        <v>26.3</v>
      </c>
      <c r="D492" t="s">
        <v>823</v>
      </c>
      <c r="E492" s="9" t="s">
        <v>545</v>
      </c>
      <c r="F492" s="9" t="s">
        <v>545</v>
      </c>
      <c r="G492">
        <v>2</v>
      </c>
      <c r="H492" s="9" t="s">
        <v>545</v>
      </c>
      <c r="I492" s="9" t="s">
        <v>545</v>
      </c>
      <c r="K492" t="s">
        <v>2007</v>
      </c>
      <c r="L492" t="s">
        <v>1486</v>
      </c>
    </row>
    <row r="493" spans="1:12" x14ac:dyDescent="0.3">
      <c r="A493" t="s">
        <v>1200</v>
      </c>
      <c r="B493" t="s">
        <v>1201</v>
      </c>
      <c r="C493">
        <v>18.3</v>
      </c>
      <c r="D493" t="s">
        <v>823</v>
      </c>
      <c r="E493" s="9" t="s">
        <v>545</v>
      </c>
      <c r="F493" s="9" t="s">
        <v>545</v>
      </c>
      <c r="G493">
        <v>2</v>
      </c>
      <c r="H493" s="9" t="s">
        <v>545</v>
      </c>
      <c r="I493" s="9" t="s">
        <v>545</v>
      </c>
      <c r="K493" t="s">
        <v>2007</v>
      </c>
      <c r="L493" t="s">
        <v>1486</v>
      </c>
    </row>
    <row r="494" spans="1:12" x14ac:dyDescent="0.3">
      <c r="A494" t="s">
        <v>1200</v>
      </c>
      <c r="B494" t="s">
        <v>1201</v>
      </c>
      <c r="C494">
        <v>17.899999999999999</v>
      </c>
      <c r="D494" t="s">
        <v>823</v>
      </c>
      <c r="E494" s="9" t="s">
        <v>545</v>
      </c>
      <c r="F494" s="9" t="s">
        <v>545</v>
      </c>
      <c r="G494">
        <v>2</v>
      </c>
      <c r="H494" s="9" t="s">
        <v>545</v>
      </c>
      <c r="I494" s="9" t="s">
        <v>545</v>
      </c>
      <c r="K494" t="s">
        <v>2007</v>
      </c>
      <c r="L494" t="s">
        <v>1486</v>
      </c>
    </row>
    <row r="495" spans="1:12" x14ac:dyDescent="0.3">
      <c r="A495" t="s">
        <v>1200</v>
      </c>
      <c r="B495" t="s">
        <v>1201</v>
      </c>
      <c r="C495">
        <v>16.2</v>
      </c>
      <c r="D495" t="s">
        <v>823</v>
      </c>
      <c r="E495" s="9" t="s">
        <v>545</v>
      </c>
      <c r="F495" s="9" t="s">
        <v>545</v>
      </c>
      <c r="G495">
        <v>2</v>
      </c>
      <c r="H495" s="9" t="s">
        <v>545</v>
      </c>
      <c r="I495" s="9" t="s">
        <v>545</v>
      </c>
      <c r="K495" t="s">
        <v>2007</v>
      </c>
      <c r="L495" t="s">
        <v>1486</v>
      </c>
    </row>
    <row r="496" spans="1:12" x14ac:dyDescent="0.3">
      <c r="A496" t="s">
        <v>1200</v>
      </c>
      <c r="B496" t="s">
        <v>1201</v>
      </c>
      <c r="C496">
        <v>14.1</v>
      </c>
      <c r="D496" t="s">
        <v>823</v>
      </c>
      <c r="E496" s="9" t="s">
        <v>545</v>
      </c>
      <c r="F496" s="9" t="s">
        <v>545</v>
      </c>
      <c r="G496">
        <v>2</v>
      </c>
      <c r="H496" s="9" t="s">
        <v>545</v>
      </c>
      <c r="I496" s="9" t="s">
        <v>545</v>
      </c>
      <c r="K496" t="s">
        <v>2007</v>
      </c>
      <c r="L496" t="s">
        <v>1486</v>
      </c>
    </row>
    <row r="497" spans="1:12" x14ac:dyDescent="0.3">
      <c r="A497" t="s">
        <v>1200</v>
      </c>
      <c r="B497" t="s">
        <v>1201</v>
      </c>
      <c r="C497">
        <v>11</v>
      </c>
      <c r="D497" t="s">
        <v>823</v>
      </c>
      <c r="E497" s="9" t="s">
        <v>545</v>
      </c>
      <c r="F497" s="9" t="s">
        <v>545</v>
      </c>
      <c r="G497">
        <v>2</v>
      </c>
      <c r="H497" s="9" t="s">
        <v>545</v>
      </c>
      <c r="I497" s="9" t="s">
        <v>545</v>
      </c>
      <c r="K497" t="s">
        <v>2007</v>
      </c>
      <c r="L497" t="s">
        <v>1486</v>
      </c>
    </row>
    <row r="498" spans="1:12" x14ac:dyDescent="0.3">
      <c r="A498" t="s">
        <v>1200</v>
      </c>
      <c r="B498" t="s">
        <v>1201</v>
      </c>
      <c r="C498">
        <v>10</v>
      </c>
      <c r="D498" t="s">
        <v>823</v>
      </c>
      <c r="E498" s="9" t="s">
        <v>545</v>
      </c>
      <c r="F498" s="9" t="s">
        <v>545</v>
      </c>
      <c r="G498">
        <v>2</v>
      </c>
      <c r="H498" s="9" t="s">
        <v>545</v>
      </c>
      <c r="I498" s="9" t="s">
        <v>545</v>
      </c>
      <c r="K498" t="s">
        <v>2007</v>
      </c>
      <c r="L498" t="s">
        <v>1486</v>
      </c>
    </row>
    <row r="499" spans="1:12" x14ac:dyDescent="0.3">
      <c r="A499" t="s">
        <v>1200</v>
      </c>
      <c r="B499" t="s">
        <v>1201</v>
      </c>
      <c r="C499">
        <v>9.8000000000000007</v>
      </c>
      <c r="D499" t="s">
        <v>823</v>
      </c>
      <c r="E499" s="9" t="s">
        <v>545</v>
      </c>
      <c r="F499" s="9" t="s">
        <v>545</v>
      </c>
      <c r="G499">
        <v>2</v>
      </c>
      <c r="H499" s="9" t="s">
        <v>545</v>
      </c>
      <c r="I499" s="9" t="s">
        <v>545</v>
      </c>
      <c r="K499" t="s">
        <v>2007</v>
      </c>
      <c r="L499" t="s">
        <v>1486</v>
      </c>
    </row>
    <row r="500" spans="1:12" x14ac:dyDescent="0.3">
      <c r="A500" t="s">
        <v>1200</v>
      </c>
      <c r="B500" t="s">
        <v>1201</v>
      </c>
      <c r="C500">
        <v>6.6</v>
      </c>
      <c r="D500" t="s">
        <v>823</v>
      </c>
      <c r="E500" s="9" t="s">
        <v>545</v>
      </c>
      <c r="F500" s="9" t="s">
        <v>545</v>
      </c>
      <c r="G500">
        <v>2</v>
      </c>
      <c r="H500" s="9" t="s">
        <v>545</v>
      </c>
      <c r="I500" s="9" t="s">
        <v>545</v>
      </c>
      <c r="K500" t="s">
        <v>2007</v>
      </c>
      <c r="L500" t="s">
        <v>1486</v>
      </c>
    </row>
    <row r="501" spans="1:12" x14ac:dyDescent="0.3">
      <c r="A501" t="s">
        <v>1200</v>
      </c>
      <c r="B501" t="s">
        <v>1201</v>
      </c>
      <c r="C501">
        <v>22.4</v>
      </c>
      <c r="D501" t="s">
        <v>136</v>
      </c>
      <c r="E501" s="9" t="s">
        <v>545</v>
      </c>
      <c r="F501" s="9" t="s">
        <v>545</v>
      </c>
      <c r="G501">
        <v>3</v>
      </c>
      <c r="H501" s="9" t="s">
        <v>545</v>
      </c>
      <c r="I501" s="9" t="s">
        <v>545</v>
      </c>
      <c r="K501" t="s">
        <v>2007</v>
      </c>
      <c r="L501" t="s">
        <v>1486</v>
      </c>
    </row>
    <row r="502" spans="1:12" x14ac:dyDescent="0.3">
      <c r="A502" t="s">
        <v>1200</v>
      </c>
      <c r="B502" t="s">
        <v>1201</v>
      </c>
      <c r="C502">
        <v>33.299999999999997</v>
      </c>
      <c r="D502" t="s">
        <v>823</v>
      </c>
      <c r="E502" s="9" t="s">
        <v>545</v>
      </c>
      <c r="F502" s="9" t="s">
        <v>545</v>
      </c>
      <c r="G502">
        <v>3</v>
      </c>
      <c r="H502" s="9" t="s">
        <v>545</v>
      </c>
      <c r="I502" s="9" t="s">
        <v>545</v>
      </c>
      <c r="K502" t="s">
        <v>2007</v>
      </c>
      <c r="L502" t="s">
        <v>1486</v>
      </c>
    </row>
    <row r="503" spans="1:12" x14ac:dyDescent="0.3">
      <c r="A503" t="s">
        <v>1200</v>
      </c>
      <c r="B503" t="s">
        <v>1201</v>
      </c>
      <c r="C503">
        <v>22.6</v>
      </c>
      <c r="D503" t="s">
        <v>823</v>
      </c>
      <c r="E503" s="9" t="s">
        <v>545</v>
      </c>
      <c r="F503" s="9" t="s">
        <v>545</v>
      </c>
      <c r="G503">
        <v>3</v>
      </c>
      <c r="H503" s="9" t="s">
        <v>545</v>
      </c>
      <c r="I503" s="9" t="s">
        <v>545</v>
      </c>
      <c r="K503" t="s">
        <v>2007</v>
      </c>
      <c r="L503" t="s">
        <v>1486</v>
      </c>
    </row>
    <row r="504" spans="1:12" x14ac:dyDescent="0.3">
      <c r="A504" t="s">
        <v>1200</v>
      </c>
      <c r="B504" t="s">
        <v>1201</v>
      </c>
      <c r="C504">
        <v>16.8</v>
      </c>
      <c r="D504" t="s">
        <v>823</v>
      </c>
      <c r="E504" s="9" t="s">
        <v>545</v>
      </c>
      <c r="F504" s="9" t="s">
        <v>545</v>
      </c>
      <c r="G504">
        <v>3</v>
      </c>
      <c r="H504" s="9" t="s">
        <v>545</v>
      </c>
      <c r="I504" s="9" t="s">
        <v>545</v>
      </c>
      <c r="K504" t="s">
        <v>2007</v>
      </c>
      <c r="L504" t="s">
        <v>1486</v>
      </c>
    </row>
    <row r="505" spans="1:12" x14ac:dyDescent="0.3">
      <c r="A505" t="s">
        <v>1200</v>
      </c>
      <c r="B505" t="s">
        <v>1201</v>
      </c>
      <c r="C505">
        <v>13</v>
      </c>
      <c r="D505" t="s">
        <v>823</v>
      </c>
      <c r="E505" s="9" t="s">
        <v>545</v>
      </c>
      <c r="F505" s="9" t="s">
        <v>545</v>
      </c>
      <c r="G505">
        <v>3</v>
      </c>
      <c r="H505" s="9" t="s">
        <v>545</v>
      </c>
      <c r="I505" s="9" t="s">
        <v>545</v>
      </c>
      <c r="K505" t="s">
        <v>2007</v>
      </c>
      <c r="L505" t="s">
        <v>1486</v>
      </c>
    </row>
    <row r="506" spans="1:12" x14ac:dyDescent="0.3">
      <c r="A506" t="s">
        <v>1200</v>
      </c>
      <c r="B506" t="s">
        <v>1201</v>
      </c>
      <c r="C506">
        <v>12.8</v>
      </c>
      <c r="D506" t="s">
        <v>823</v>
      </c>
      <c r="E506" s="9" t="s">
        <v>545</v>
      </c>
      <c r="F506" s="9" t="s">
        <v>545</v>
      </c>
      <c r="G506">
        <v>3</v>
      </c>
      <c r="H506" s="9" t="s">
        <v>545</v>
      </c>
      <c r="I506" s="9" t="s">
        <v>545</v>
      </c>
      <c r="K506" t="s">
        <v>2007</v>
      </c>
      <c r="L506" t="s">
        <v>1486</v>
      </c>
    </row>
    <row r="507" spans="1:12" x14ac:dyDescent="0.3">
      <c r="A507" t="s">
        <v>1200</v>
      </c>
      <c r="B507" t="s">
        <v>1201</v>
      </c>
      <c r="C507">
        <v>5.5</v>
      </c>
      <c r="D507" t="s">
        <v>823</v>
      </c>
      <c r="E507" s="9" t="s">
        <v>545</v>
      </c>
      <c r="F507" s="9" t="s">
        <v>545</v>
      </c>
      <c r="G507">
        <v>3</v>
      </c>
      <c r="H507" s="9" t="s">
        <v>545</v>
      </c>
      <c r="I507" s="9" t="s">
        <v>545</v>
      </c>
      <c r="K507" t="s">
        <v>2007</v>
      </c>
      <c r="L507" t="s">
        <v>1486</v>
      </c>
    </row>
    <row r="508" spans="1:12" x14ac:dyDescent="0.3">
      <c r="A508" t="s">
        <v>1200</v>
      </c>
      <c r="B508" t="s">
        <v>1201</v>
      </c>
      <c r="C508">
        <v>4</v>
      </c>
      <c r="D508" t="s">
        <v>823</v>
      </c>
      <c r="E508" s="9" t="s">
        <v>545</v>
      </c>
      <c r="F508" s="9" t="s">
        <v>545</v>
      </c>
      <c r="G508">
        <v>3</v>
      </c>
      <c r="H508" s="9" t="s">
        <v>545</v>
      </c>
      <c r="I508" s="9" t="s">
        <v>545</v>
      </c>
      <c r="K508" t="s">
        <v>2007</v>
      </c>
      <c r="L508" t="s">
        <v>1486</v>
      </c>
    </row>
    <row r="509" spans="1:12" x14ac:dyDescent="0.3">
      <c r="A509" t="s">
        <v>1200</v>
      </c>
      <c r="B509" t="s">
        <v>1201</v>
      </c>
      <c r="C509">
        <v>3</v>
      </c>
      <c r="D509" t="s">
        <v>823</v>
      </c>
      <c r="E509" s="9" t="s">
        <v>545</v>
      </c>
      <c r="F509" s="9" t="s">
        <v>545</v>
      </c>
      <c r="G509">
        <v>3</v>
      </c>
      <c r="H509" s="9" t="s">
        <v>545</v>
      </c>
      <c r="I509" s="9" t="s">
        <v>545</v>
      </c>
      <c r="K509" t="s">
        <v>2007</v>
      </c>
      <c r="L509" t="s">
        <v>1486</v>
      </c>
    </row>
    <row r="510" spans="1:12" x14ac:dyDescent="0.3">
      <c r="A510" t="s">
        <v>1200</v>
      </c>
      <c r="B510" t="s">
        <v>1201</v>
      </c>
      <c r="C510">
        <v>33.6</v>
      </c>
      <c r="D510" t="s">
        <v>823</v>
      </c>
      <c r="E510" s="9" t="s">
        <v>545</v>
      </c>
      <c r="F510" s="9" t="s">
        <v>545</v>
      </c>
      <c r="G510">
        <v>4</v>
      </c>
      <c r="H510" s="9" t="s">
        <v>545</v>
      </c>
      <c r="I510" s="9" t="s">
        <v>545</v>
      </c>
      <c r="K510" t="s">
        <v>2007</v>
      </c>
      <c r="L510" t="s">
        <v>1486</v>
      </c>
    </row>
    <row r="511" spans="1:12" x14ac:dyDescent="0.3">
      <c r="A511" t="s">
        <v>1200</v>
      </c>
      <c r="B511" t="s">
        <v>1201</v>
      </c>
      <c r="C511">
        <v>33.6</v>
      </c>
      <c r="D511" t="s">
        <v>823</v>
      </c>
      <c r="E511" s="9" t="s">
        <v>545</v>
      </c>
      <c r="F511" s="9" t="s">
        <v>545</v>
      </c>
      <c r="G511">
        <v>4</v>
      </c>
      <c r="H511" s="9" t="s">
        <v>545</v>
      </c>
      <c r="I511" s="9" t="s">
        <v>545</v>
      </c>
      <c r="K511" t="s">
        <v>2007</v>
      </c>
      <c r="L511" t="s">
        <v>1486</v>
      </c>
    </row>
    <row r="512" spans="1:12" x14ac:dyDescent="0.3">
      <c r="A512" t="s">
        <v>1200</v>
      </c>
      <c r="B512" t="s">
        <v>1201</v>
      </c>
      <c r="C512">
        <v>31</v>
      </c>
      <c r="D512" t="s">
        <v>823</v>
      </c>
      <c r="E512" s="9" t="s">
        <v>545</v>
      </c>
      <c r="F512" s="9" t="s">
        <v>545</v>
      </c>
      <c r="G512">
        <v>4</v>
      </c>
      <c r="H512" s="9" t="s">
        <v>545</v>
      </c>
      <c r="I512" s="9" t="s">
        <v>545</v>
      </c>
      <c r="K512" t="s">
        <v>2007</v>
      </c>
      <c r="L512" t="s">
        <v>1486</v>
      </c>
    </row>
    <row r="513" spans="1:12" x14ac:dyDescent="0.3">
      <c r="A513" t="s">
        <v>1200</v>
      </c>
      <c r="B513" t="s">
        <v>1201</v>
      </c>
      <c r="C513">
        <v>30</v>
      </c>
      <c r="D513" t="s">
        <v>823</v>
      </c>
      <c r="E513" s="9" t="s">
        <v>545</v>
      </c>
      <c r="F513" s="9" t="s">
        <v>545</v>
      </c>
      <c r="G513">
        <v>4</v>
      </c>
      <c r="H513" s="9" t="s">
        <v>545</v>
      </c>
      <c r="I513" s="9" t="s">
        <v>545</v>
      </c>
      <c r="K513" t="s">
        <v>2007</v>
      </c>
      <c r="L513" t="s">
        <v>1486</v>
      </c>
    </row>
    <row r="514" spans="1:12" x14ac:dyDescent="0.3">
      <c r="A514" t="s">
        <v>1200</v>
      </c>
      <c r="B514" t="s">
        <v>1201</v>
      </c>
      <c r="C514">
        <v>28.3</v>
      </c>
      <c r="D514" t="s">
        <v>823</v>
      </c>
      <c r="E514" s="9" t="s">
        <v>545</v>
      </c>
      <c r="F514" s="9" t="s">
        <v>545</v>
      </c>
      <c r="G514">
        <v>4</v>
      </c>
      <c r="H514" s="9" t="s">
        <v>545</v>
      </c>
      <c r="I514" s="9" t="s">
        <v>545</v>
      </c>
      <c r="K514" t="s">
        <v>2007</v>
      </c>
      <c r="L514" t="s">
        <v>1486</v>
      </c>
    </row>
    <row r="515" spans="1:12" x14ac:dyDescent="0.3">
      <c r="A515" t="s">
        <v>1200</v>
      </c>
      <c r="B515" t="s">
        <v>1201</v>
      </c>
      <c r="C515">
        <v>20.5</v>
      </c>
      <c r="D515" t="s">
        <v>823</v>
      </c>
      <c r="E515" s="9" t="s">
        <v>545</v>
      </c>
      <c r="F515" s="9" t="s">
        <v>545</v>
      </c>
      <c r="G515">
        <v>4</v>
      </c>
      <c r="H515" s="9" t="s">
        <v>545</v>
      </c>
      <c r="I515" s="9" t="s">
        <v>545</v>
      </c>
      <c r="K515" t="s">
        <v>2007</v>
      </c>
      <c r="L515" t="s">
        <v>1486</v>
      </c>
    </row>
    <row r="516" spans="1:12" x14ac:dyDescent="0.3">
      <c r="A516" t="s">
        <v>1200</v>
      </c>
      <c r="B516" t="s">
        <v>1201</v>
      </c>
      <c r="C516">
        <v>20</v>
      </c>
      <c r="D516" t="s">
        <v>823</v>
      </c>
      <c r="E516" s="9" t="s">
        <v>545</v>
      </c>
      <c r="F516" s="9" t="s">
        <v>545</v>
      </c>
      <c r="G516">
        <v>4</v>
      </c>
      <c r="H516" s="9" t="s">
        <v>545</v>
      </c>
      <c r="I516" s="9" t="s">
        <v>545</v>
      </c>
      <c r="K516" t="s">
        <v>2007</v>
      </c>
      <c r="L516" t="s">
        <v>1486</v>
      </c>
    </row>
    <row r="517" spans="1:12" x14ac:dyDescent="0.3">
      <c r="A517" t="s">
        <v>1200</v>
      </c>
      <c r="B517" t="s">
        <v>1201</v>
      </c>
      <c r="C517">
        <v>17.399999999999999</v>
      </c>
      <c r="D517" t="s">
        <v>823</v>
      </c>
      <c r="E517" s="9" t="s">
        <v>545</v>
      </c>
      <c r="F517" s="9" t="s">
        <v>545</v>
      </c>
      <c r="G517">
        <v>4</v>
      </c>
      <c r="H517" s="9" t="s">
        <v>545</v>
      </c>
      <c r="I517" s="9" t="s">
        <v>545</v>
      </c>
      <c r="K517" t="s">
        <v>2007</v>
      </c>
      <c r="L517" t="s">
        <v>1486</v>
      </c>
    </row>
    <row r="518" spans="1:12" x14ac:dyDescent="0.3">
      <c r="A518" t="s">
        <v>1200</v>
      </c>
      <c r="B518" t="s">
        <v>1201</v>
      </c>
      <c r="C518">
        <v>13.9</v>
      </c>
      <c r="D518" t="s">
        <v>823</v>
      </c>
      <c r="E518" s="9" t="s">
        <v>545</v>
      </c>
      <c r="F518" s="9" t="s">
        <v>545</v>
      </c>
      <c r="G518">
        <v>4</v>
      </c>
      <c r="H518" s="9" t="s">
        <v>545</v>
      </c>
      <c r="I518" s="9" t="s">
        <v>545</v>
      </c>
      <c r="K518" t="s">
        <v>2007</v>
      </c>
      <c r="L518" t="s">
        <v>1486</v>
      </c>
    </row>
    <row r="519" spans="1:12" x14ac:dyDescent="0.3">
      <c r="A519" t="s">
        <v>1200</v>
      </c>
      <c r="B519" t="s">
        <v>1201</v>
      </c>
      <c r="C519">
        <v>12</v>
      </c>
      <c r="D519" t="s">
        <v>823</v>
      </c>
      <c r="E519" s="9" t="s">
        <v>545</v>
      </c>
      <c r="F519" s="9" t="s">
        <v>545</v>
      </c>
      <c r="G519">
        <v>4</v>
      </c>
      <c r="H519" s="9" t="s">
        <v>545</v>
      </c>
      <c r="I519" s="9" t="s">
        <v>545</v>
      </c>
      <c r="K519" t="s">
        <v>2007</v>
      </c>
      <c r="L519" t="s">
        <v>1486</v>
      </c>
    </row>
    <row r="520" spans="1:12" x14ac:dyDescent="0.3">
      <c r="A520" t="s">
        <v>1200</v>
      </c>
      <c r="B520" t="s">
        <v>1201</v>
      </c>
      <c r="C520">
        <v>8</v>
      </c>
      <c r="D520" t="s">
        <v>823</v>
      </c>
      <c r="E520" s="9" t="s">
        <v>545</v>
      </c>
      <c r="F520" s="9" t="s">
        <v>545</v>
      </c>
      <c r="G520">
        <v>4</v>
      </c>
      <c r="H520" s="9" t="s">
        <v>545</v>
      </c>
      <c r="I520" s="9" t="s">
        <v>545</v>
      </c>
      <c r="K520" t="s">
        <v>2007</v>
      </c>
      <c r="L520" t="s">
        <v>1486</v>
      </c>
    </row>
    <row r="521" spans="1:12" x14ac:dyDescent="0.3">
      <c r="A521" t="s">
        <v>1200</v>
      </c>
      <c r="B521" t="s">
        <v>1201</v>
      </c>
      <c r="C521">
        <v>4.5</v>
      </c>
      <c r="D521" t="s">
        <v>823</v>
      </c>
      <c r="E521" s="9" t="s">
        <v>545</v>
      </c>
      <c r="F521" s="9" t="s">
        <v>545</v>
      </c>
      <c r="G521">
        <v>4</v>
      </c>
      <c r="H521" s="9" t="s">
        <v>545</v>
      </c>
      <c r="I521" s="9" t="s">
        <v>545</v>
      </c>
      <c r="K521" t="s">
        <v>2007</v>
      </c>
      <c r="L521" t="s">
        <v>1486</v>
      </c>
    </row>
    <row r="522" spans="1:12" x14ac:dyDescent="0.3">
      <c r="A522" t="s">
        <v>1200</v>
      </c>
      <c r="B522" t="s">
        <v>1201</v>
      </c>
      <c r="C522">
        <v>32</v>
      </c>
      <c r="D522" t="s">
        <v>823</v>
      </c>
      <c r="E522" s="9" t="s">
        <v>545</v>
      </c>
      <c r="F522" s="9" t="s">
        <v>545</v>
      </c>
      <c r="G522">
        <v>5</v>
      </c>
      <c r="H522" s="9" t="s">
        <v>545</v>
      </c>
      <c r="I522" s="9" t="s">
        <v>545</v>
      </c>
      <c r="K522" t="s">
        <v>2007</v>
      </c>
      <c r="L522" t="s">
        <v>1486</v>
      </c>
    </row>
    <row r="523" spans="1:12" x14ac:dyDescent="0.3">
      <c r="A523" t="s">
        <v>1200</v>
      </c>
      <c r="B523" t="s">
        <v>1201</v>
      </c>
      <c r="C523">
        <v>30.7</v>
      </c>
      <c r="D523" t="s">
        <v>823</v>
      </c>
      <c r="E523" s="9" t="s">
        <v>545</v>
      </c>
      <c r="F523" s="9" t="s">
        <v>545</v>
      </c>
      <c r="G523">
        <v>5</v>
      </c>
      <c r="H523" s="9" t="s">
        <v>545</v>
      </c>
      <c r="I523" s="9" t="s">
        <v>545</v>
      </c>
      <c r="K523" t="s">
        <v>2007</v>
      </c>
      <c r="L523" t="s">
        <v>1486</v>
      </c>
    </row>
    <row r="524" spans="1:12" x14ac:dyDescent="0.3">
      <c r="A524" t="s">
        <v>1200</v>
      </c>
      <c r="B524" t="s">
        <v>1201</v>
      </c>
      <c r="C524">
        <v>20</v>
      </c>
      <c r="D524" t="s">
        <v>823</v>
      </c>
      <c r="E524" s="9" t="s">
        <v>545</v>
      </c>
      <c r="F524" s="9" t="s">
        <v>545</v>
      </c>
      <c r="G524">
        <v>5</v>
      </c>
      <c r="H524" s="9" t="s">
        <v>545</v>
      </c>
      <c r="I524" s="9" t="s">
        <v>545</v>
      </c>
      <c r="K524" t="s">
        <v>2007</v>
      </c>
      <c r="L524" t="s">
        <v>1486</v>
      </c>
    </row>
    <row r="525" spans="1:12" x14ac:dyDescent="0.3">
      <c r="A525" t="s">
        <v>1200</v>
      </c>
      <c r="B525" t="s">
        <v>1201</v>
      </c>
      <c r="C525">
        <v>9</v>
      </c>
      <c r="D525" t="s">
        <v>823</v>
      </c>
      <c r="E525" s="9" t="s">
        <v>545</v>
      </c>
      <c r="F525" s="9" t="s">
        <v>545</v>
      </c>
      <c r="G525">
        <v>5</v>
      </c>
      <c r="H525" s="9" t="s">
        <v>545</v>
      </c>
      <c r="I525" s="9" t="s">
        <v>545</v>
      </c>
      <c r="K525" t="s">
        <v>2007</v>
      </c>
      <c r="L525" t="s">
        <v>1486</v>
      </c>
    </row>
    <row r="526" spans="1:12" x14ac:dyDescent="0.3">
      <c r="A526" t="s">
        <v>1200</v>
      </c>
      <c r="B526" t="s">
        <v>1201</v>
      </c>
      <c r="C526">
        <v>23</v>
      </c>
      <c r="D526" t="s">
        <v>823</v>
      </c>
      <c r="E526" s="9" t="s">
        <v>545</v>
      </c>
      <c r="F526" s="9" t="s">
        <v>545</v>
      </c>
      <c r="G526">
        <v>6</v>
      </c>
      <c r="H526" s="9" t="s">
        <v>545</v>
      </c>
      <c r="I526" s="9" t="s">
        <v>545</v>
      </c>
      <c r="K526" t="s">
        <v>2007</v>
      </c>
      <c r="L526" t="s">
        <v>1486</v>
      </c>
    </row>
    <row r="527" spans="1:12" x14ac:dyDescent="0.3">
      <c r="A527" t="s">
        <v>1200</v>
      </c>
      <c r="B527" t="s">
        <v>1201</v>
      </c>
      <c r="C527">
        <v>19</v>
      </c>
      <c r="D527" t="s">
        <v>823</v>
      </c>
      <c r="E527" s="9" t="s">
        <v>545</v>
      </c>
      <c r="F527" s="9" t="s">
        <v>545</v>
      </c>
      <c r="G527">
        <v>6</v>
      </c>
      <c r="H527" s="9" t="s">
        <v>545</v>
      </c>
      <c r="I527" s="9" t="s">
        <v>545</v>
      </c>
      <c r="K527" t="s">
        <v>2007</v>
      </c>
      <c r="L527" t="s">
        <v>1486</v>
      </c>
    </row>
    <row r="528" spans="1:12" x14ac:dyDescent="0.3">
      <c r="A528" t="s">
        <v>1200</v>
      </c>
      <c r="B528" t="s">
        <v>1201</v>
      </c>
      <c r="C528">
        <v>24.5</v>
      </c>
      <c r="D528" t="s">
        <v>823</v>
      </c>
      <c r="E528" s="9" t="s">
        <v>545</v>
      </c>
      <c r="F528" s="9" t="s">
        <v>545</v>
      </c>
      <c r="G528">
        <v>7</v>
      </c>
      <c r="H528" s="9" t="s">
        <v>545</v>
      </c>
      <c r="I528" s="9" t="s">
        <v>545</v>
      </c>
      <c r="K528" t="s">
        <v>2007</v>
      </c>
      <c r="L528" t="s">
        <v>1486</v>
      </c>
    </row>
    <row r="529" spans="1:12" x14ac:dyDescent="0.3">
      <c r="A529" t="s">
        <v>1200</v>
      </c>
      <c r="B529" t="s">
        <v>1201</v>
      </c>
      <c r="C529">
        <v>2</v>
      </c>
      <c r="D529" t="s">
        <v>823</v>
      </c>
      <c r="E529" s="9" t="s">
        <v>545</v>
      </c>
      <c r="F529" s="9" t="s">
        <v>545</v>
      </c>
      <c r="G529">
        <v>8</v>
      </c>
      <c r="H529" s="9" t="s">
        <v>545</v>
      </c>
      <c r="I529" s="9" t="s">
        <v>545</v>
      </c>
      <c r="K529" t="s">
        <v>2007</v>
      </c>
      <c r="L529" t="s">
        <v>1486</v>
      </c>
    </row>
    <row r="530" spans="1:12" x14ac:dyDescent="0.3">
      <c r="A530" t="s">
        <v>1200</v>
      </c>
      <c r="B530" t="s">
        <v>1201</v>
      </c>
      <c r="C530">
        <v>2</v>
      </c>
      <c r="D530" t="s">
        <v>823</v>
      </c>
      <c r="E530" s="9" t="s">
        <v>545</v>
      </c>
      <c r="F530" s="9" t="s">
        <v>545</v>
      </c>
      <c r="G530">
        <v>8</v>
      </c>
      <c r="H530" s="9" t="s">
        <v>545</v>
      </c>
      <c r="I530" s="9" t="s">
        <v>545</v>
      </c>
      <c r="K530" t="s">
        <v>2007</v>
      </c>
      <c r="L530" t="s">
        <v>1486</v>
      </c>
    </row>
    <row r="531" spans="1:12" x14ac:dyDescent="0.3">
      <c r="A531" t="s">
        <v>1200</v>
      </c>
      <c r="B531" t="s">
        <v>1201</v>
      </c>
      <c r="C531">
        <v>1</v>
      </c>
      <c r="D531" t="s">
        <v>823</v>
      </c>
      <c r="E531" s="9" t="s">
        <v>545</v>
      </c>
      <c r="F531" s="9" t="s">
        <v>545</v>
      </c>
      <c r="G531">
        <v>8</v>
      </c>
      <c r="H531" s="9" t="s">
        <v>545</v>
      </c>
      <c r="I531" s="9" t="s">
        <v>545</v>
      </c>
      <c r="K531" t="s">
        <v>2007</v>
      </c>
      <c r="L531" t="s">
        <v>1486</v>
      </c>
    </row>
    <row r="532" spans="1:12" x14ac:dyDescent="0.3">
      <c r="A532" t="s">
        <v>1200</v>
      </c>
      <c r="B532" t="s">
        <v>1201</v>
      </c>
      <c r="C532">
        <v>1</v>
      </c>
      <c r="D532" t="s">
        <v>823</v>
      </c>
      <c r="E532" s="9" t="s">
        <v>545</v>
      </c>
      <c r="F532" s="9" t="s">
        <v>545</v>
      </c>
      <c r="G532">
        <v>8</v>
      </c>
      <c r="H532" s="9" t="s">
        <v>545</v>
      </c>
      <c r="I532" s="9" t="s">
        <v>545</v>
      </c>
      <c r="K532" t="s">
        <v>2007</v>
      </c>
      <c r="L532" t="s">
        <v>1486</v>
      </c>
    </row>
    <row r="533" spans="1:12" x14ac:dyDescent="0.3">
      <c r="A533" t="s">
        <v>1200</v>
      </c>
      <c r="B533" t="s">
        <v>1201</v>
      </c>
      <c r="C533">
        <v>0</v>
      </c>
      <c r="D533" t="s">
        <v>823</v>
      </c>
      <c r="E533" s="9" t="s">
        <v>545</v>
      </c>
      <c r="F533" s="9" t="s">
        <v>545</v>
      </c>
      <c r="G533">
        <v>8</v>
      </c>
      <c r="H533" s="9" t="s">
        <v>545</v>
      </c>
      <c r="I533" s="9" t="s">
        <v>545</v>
      </c>
      <c r="K533" t="s">
        <v>2007</v>
      </c>
      <c r="L533" t="s">
        <v>1486</v>
      </c>
    </row>
    <row r="534" spans="1:12" x14ac:dyDescent="0.3">
      <c r="A534" t="s">
        <v>1200</v>
      </c>
      <c r="B534" t="s">
        <v>1201</v>
      </c>
      <c r="C534">
        <v>3</v>
      </c>
      <c r="D534" t="s">
        <v>823</v>
      </c>
      <c r="E534" s="9" t="s">
        <v>545</v>
      </c>
      <c r="F534" s="9" t="s">
        <v>545</v>
      </c>
      <c r="G534">
        <v>9</v>
      </c>
      <c r="H534" s="9" t="s">
        <v>545</v>
      </c>
      <c r="I534" s="9" t="s">
        <v>545</v>
      </c>
      <c r="K534" t="s">
        <v>2007</v>
      </c>
      <c r="L534" t="s">
        <v>1486</v>
      </c>
    </row>
    <row r="535" spans="1:12" x14ac:dyDescent="0.3">
      <c r="A535" t="s">
        <v>1200</v>
      </c>
      <c r="B535" t="s">
        <v>1201</v>
      </c>
      <c r="C535">
        <v>49.5</v>
      </c>
      <c r="D535" t="s">
        <v>1169</v>
      </c>
      <c r="E535">
        <v>1.6</v>
      </c>
      <c r="F535">
        <v>11.1</v>
      </c>
      <c r="G535" s="9" t="s">
        <v>545</v>
      </c>
      <c r="H535" s="9" t="s">
        <v>545</v>
      </c>
      <c r="I535" s="9" t="s">
        <v>545</v>
      </c>
      <c r="K535" t="s">
        <v>2007</v>
      </c>
      <c r="L535" t="s">
        <v>1486</v>
      </c>
    </row>
    <row r="536" spans="1:12" x14ac:dyDescent="0.3">
      <c r="A536" t="s">
        <v>1200</v>
      </c>
      <c r="B536" t="s">
        <v>1201</v>
      </c>
      <c r="C536">
        <v>49</v>
      </c>
      <c r="D536" t="s">
        <v>1169</v>
      </c>
      <c r="E536">
        <v>1.5</v>
      </c>
      <c r="F536">
        <v>8.1999999999999993</v>
      </c>
      <c r="G536" s="9" t="s">
        <v>545</v>
      </c>
      <c r="H536" s="9" t="s">
        <v>545</v>
      </c>
      <c r="I536" s="9" t="s">
        <v>545</v>
      </c>
      <c r="K536" t="s">
        <v>2007</v>
      </c>
      <c r="L536" t="s">
        <v>1486</v>
      </c>
    </row>
    <row r="537" spans="1:12" x14ac:dyDescent="0.3">
      <c r="A537" t="s">
        <v>1200</v>
      </c>
      <c r="B537" t="s">
        <v>1201</v>
      </c>
      <c r="C537">
        <v>42</v>
      </c>
      <c r="D537" t="s">
        <v>1169</v>
      </c>
      <c r="E537">
        <v>2.9</v>
      </c>
      <c r="F537">
        <v>16.5</v>
      </c>
      <c r="G537" s="9" t="s">
        <v>545</v>
      </c>
      <c r="H537" s="9" t="s">
        <v>545</v>
      </c>
      <c r="I537" t="s">
        <v>1497</v>
      </c>
      <c r="K537" t="s">
        <v>2007</v>
      </c>
      <c r="L537" t="s">
        <v>1486</v>
      </c>
    </row>
    <row r="538" spans="1:12" x14ac:dyDescent="0.3">
      <c r="A538" t="s">
        <v>1200</v>
      </c>
      <c r="B538" t="s">
        <v>1201</v>
      </c>
      <c r="C538">
        <v>8.3000000000000007</v>
      </c>
      <c r="D538" t="s">
        <v>1169</v>
      </c>
      <c r="E538">
        <v>2.2999999999999998</v>
      </c>
      <c r="F538">
        <v>11</v>
      </c>
      <c r="G538" s="9" t="s">
        <v>545</v>
      </c>
      <c r="H538" s="9" t="s">
        <v>545</v>
      </c>
      <c r="I538" s="9" t="s">
        <v>545</v>
      </c>
      <c r="K538" t="s">
        <v>2007</v>
      </c>
      <c r="L538" t="s">
        <v>1486</v>
      </c>
    </row>
    <row r="539" spans="1:12" x14ac:dyDescent="0.3">
      <c r="A539" t="s">
        <v>1200</v>
      </c>
      <c r="B539" t="s">
        <v>1201</v>
      </c>
      <c r="C539">
        <v>2.2000000000000002</v>
      </c>
      <c r="D539" t="s">
        <v>479</v>
      </c>
      <c r="E539">
        <v>6.8</v>
      </c>
      <c r="F539" t="s">
        <v>549</v>
      </c>
      <c r="G539" s="9" t="s">
        <v>545</v>
      </c>
      <c r="H539" s="9" t="s">
        <v>545</v>
      </c>
      <c r="I539" s="9" t="s">
        <v>545</v>
      </c>
      <c r="K539" t="s">
        <v>2007</v>
      </c>
      <c r="L539" t="s">
        <v>1486</v>
      </c>
    </row>
    <row r="540" spans="1:12" x14ac:dyDescent="0.3">
      <c r="A540" t="s">
        <v>1200</v>
      </c>
      <c r="B540" t="s">
        <v>1201</v>
      </c>
      <c r="C540">
        <v>16.8</v>
      </c>
      <c r="D540" t="s">
        <v>232</v>
      </c>
      <c r="E540" s="9" t="s">
        <v>545</v>
      </c>
      <c r="F540" s="9" t="s">
        <v>545</v>
      </c>
      <c r="G540" s="9" t="s">
        <v>545</v>
      </c>
      <c r="H540" s="9" t="s">
        <v>545</v>
      </c>
      <c r="I540" s="9" t="s">
        <v>545</v>
      </c>
      <c r="K540" t="s">
        <v>56</v>
      </c>
      <c r="L540" t="s">
        <v>1486</v>
      </c>
    </row>
    <row r="541" spans="1:12" x14ac:dyDescent="0.3">
      <c r="A541" t="s">
        <v>1200</v>
      </c>
      <c r="B541" t="s">
        <v>1201</v>
      </c>
      <c r="C541">
        <v>45</v>
      </c>
      <c r="D541" t="s">
        <v>823</v>
      </c>
      <c r="E541">
        <v>0.3</v>
      </c>
      <c r="F541" s="9" t="s">
        <v>545</v>
      </c>
      <c r="G541" s="9" t="s">
        <v>545</v>
      </c>
      <c r="H541" s="9" t="s">
        <v>545</v>
      </c>
      <c r="I541" s="9" t="s">
        <v>545</v>
      </c>
      <c r="K541" t="s">
        <v>2007</v>
      </c>
      <c r="L541" t="s">
        <v>1486</v>
      </c>
    </row>
    <row r="542" spans="1:12" x14ac:dyDescent="0.3">
      <c r="A542" t="s">
        <v>1200</v>
      </c>
      <c r="B542" t="s">
        <v>1201</v>
      </c>
      <c r="C542">
        <v>44.2</v>
      </c>
      <c r="D542" t="s">
        <v>823</v>
      </c>
      <c r="E542">
        <v>2.5</v>
      </c>
      <c r="F542">
        <v>3.3</v>
      </c>
      <c r="G542" s="9" t="s">
        <v>545</v>
      </c>
      <c r="H542" s="9" t="s">
        <v>545</v>
      </c>
      <c r="I542" s="9" t="s">
        <v>545</v>
      </c>
      <c r="K542" t="s">
        <v>2007</v>
      </c>
      <c r="L542" t="s">
        <v>1486</v>
      </c>
    </row>
    <row r="543" spans="1:12" x14ac:dyDescent="0.3">
      <c r="A543" t="s">
        <v>1200</v>
      </c>
      <c r="B543" t="s">
        <v>1201</v>
      </c>
      <c r="C543">
        <v>43.3</v>
      </c>
      <c r="D543" t="s">
        <v>823</v>
      </c>
      <c r="E543">
        <v>0.2</v>
      </c>
      <c r="F543" s="9" t="s">
        <v>545</v>
      </c>
      <c r="G543" s="9" t="s">
        <v>545</v>
      </c>
      <c r="H543" s="9" t="s">
        <v>545</v>
      </c>
      <c r="I543" s="9" t="s">
        <v>545</v>
      </c>
      <c r="K543" t="s">
        <v>2007</v>
      </c>
      <c r="L543" t="s">
        <v>1486</v>
      </c>
    </row>
    <row r="544" spans="1:12" x14ac:dyDescent="0.3">
      <c r="A544" t="s">
        <v>1200</v>
      </c>
      <c r="B544" t="s">
        <v>1201</v>
      </c>
      <c r="C544">
        <v>34</v>
      </c>
      <c r="D544" t="s">
        <v>823</v>
      </c>
      <c r="E544">
        <v>1.5</v>
      </c>
      <c r="F544">
        <v>1.5</v>
      </c>
      <c r="G544" s="9" t="s">
        <v>545</v>
      </c>
      <c r="H544" s="9" t="s">
        <v>545</v>
      </c>
      <c r="I544" s="9" t="s">
        <v>545</v>
      </c>
      <c r="K544" t="s">
        <v>2007</v>
      </c>
      <c r="L544" t="s">
        <v>1486</v>
      </c>
    </row>
    <row r="545" spans="1:12" x14ac:dyDescent="0.3">
      <c r="A545" t="s">
        <v>1200</v>
      </c>
      <c r="B545" t="s">
        <v>1201</v>
      </c>
      <c r="C545">
        <v>32.9</v>
      </c>
      <c r="D545" t="s">
        <v>823</v>
      </c>
      <c r="E545">
        <v>0.4</v>
      </c>
      <c r="F545" s="9" t="s">
        <v>545</v>
      </c>
      <c r="G545" s="9" t="s">
        <v>545</v>
      </c>
      <c r="H545" s="9" t="s">
        <v>545</v>
      </c>
      <c r="I545" s="9" t="s">
        <v>545</v>
      </c>
      <c r="K545" t="s">
        <v>2007</v>
      </c>
      <c r="L545" t="s">
        <v>1486</v>
      </c>
    </row>
    <row r="546" spans="1:12" x14ac:dyDescent="0.3">
      <c r="A546" t="s">
        <v>1200</v>
      </c>
      <c r="B546" t="s">
        <v>1201</v>
      </c>
      <c r="C546">
        <v>31.5</v>
      </c>
      <c r="D546" t="s">
        <v>823</v>
      </c>
      <c r="E546">
        <v>0.35</v>
      </c>
      <c r="F546" s="9" t="s">
        <v>545</v>
      </c>
      <c r="G546" s="9" t="s">
        <v>545</v>
      </c>
      <c r="H546" s="9" t="s">
        <v>545</v>
      </c>
      <c r="I546" s="9" t="s">
        <v>545</v>
      </c>
      <c r="K546" t="s">
        <v>2007</v>
      </c>
      <c r="L546" t="s">
        <v>1486</v>
      </c>
    </row>
    <row r="547" spans="1:12" x14ac:dyDescent="0.3">
      <c r="A547" t="s">
        <v>1200</v>
      </c>
      <c r="B547" t="s">
        <v>1201</v>
      </c>
      <c r="C547">
        <v>31.1</v>
      </c>
      <c r="D547" t="s">
        <v>823</v>
      </c>
      <c r="E547">
        <v>8.1999999999999993</v>
      </c>
      <c r="F547">
        <v>12.4</v>
      </c>
      <c r="G547" s="9" t="s">
        <v>545</v>
      </c>
      <c r="H547" s="9" t="s">
        <v>545</v>
      </c>
      <c r="I547" s="9" t="s">
        <v>545</v>
      </c>
      <c r="K547" t="s">
        <v>2007</v>
      </c>
      <c r="L547" t="s">
        <v>1486</v>
      </c>
    </row>
    <row r="548" spans="1:12" x14ac:dyDescent="0.3">
      <c r="A548" t="s">
        <v>1200</v>
      </c>
      <c r="B548" t="s">
        <v>1201</v>
      </c>
      <c r="C548">
        <v>30.4</v>
      </c>
      <c r="D548" t="s">
        <v>823</v>
      </c>
      <c r="E548">
        <v>7.9</v>
      </c>
      <c r="F548">
        <v>10.199999999999999</v>
      </c>
      <c r="G548" s="9" t="s">
        <v>545</v>
      </c>
      <c r="H548" s="9" t="s">
        <v>545</v>
      </c>
      <c r="I548" s="9" t="s">
        <v>545</v>
      </c>
      <c r="K548" t="s">
        <v>2007</v>
      </c>
      <c r="L548" t="s">
        <v>1486</v>
      </c>
    </row>
    <row r="549" spans="1:12" x14ac:dyDescent="0.3">
      <c r="A549" t="s">
        <v>1200</v>
      </c>
      <c r="B549" t="s">
        <v>1201</v>
      </c>
      <c r="C549">
        <v>29.5</v>
      </c>
      <c r="D549" t="s">
        <v>823</v>
      </c>
      <c r="E549">
        <v>7</v>
      </c>
      <c r="F549">
        <v>6.2</v>
      </c>
      <c r="G549" s="9" t="s">
        <v>545</v>
      </c>
      <c r="H549" s="9" t="s">
        <v>545</v>
      </c>
      <c r="I549" s="9" t="s">
        <v>545</v>
      </c>
      <c r="K549" t="s">
        <v>2007</v>
      </c>
      <c r="L549" t="s">
        <v>1486</v>
      </c>
    </row>
    <row r="550" spans="1:12" x14ac:dyDescent="0.3">
      <c r="A550" t="s">
        <v>1200</v>
      </c>
      <c r="B550" t="s">
        <v>1201</v>
      </c>
      <c r="C550">
        <v>26.1</v>
      </c>
      <c r="D550" t="s">
        <v>823</v>
      </c>
      <c r="E550">
        <v>8.9</v>
      </c>
      <c r="F550">
        <v>12.8</v>
      </c>
      <c r="G550" s="9" t="s">
        <v>545</v>
      </c>
      <c r="H550" s="9" t="s">
        <v>545</v>
      </c>
      <c r="I550" s="9" t="s">
        <v>545</v>
      </c>
      <c r="K550" t="s">
        <v>2007</v>
      </c>
      <c r="L550" t="s">
        <v>1486</v>
      </c>
    </row>
    <row r="551" spans="1:12" x14ac:dyDescent="0.3">
      <c r="A551" t="s">
        <v>1200</v>
      </c>
      <c r="B551" t="s">
        <v>1201</v>
      </c>
      <c r="C551">
        <v>25.8</v>
      </c>
      <c r="D551" t="s">
        <v>823</v>
      </c>
      <c r="E551">
        <v>8.1999999999999993</v>
      </c>
      <c r="F551">
        <v>10.4</v>
      </c>
      <c r="G551" s="9" t="s">
        <v>545</v>
      </c>
      <c r="H551" s="9" t="s">
        <v>545</v>
      </c>
      <c r="I551" s="9" t="s">
        <v>545</v>
      </c>
      <c r="K551" t="s">
        <v>2007</v>
      </c>
      <c r="L551" t="s">
        <v>1486</v>
      </c>
    </row>
    <row r="552" spans="1:12" x14ac:dyDescent="0.3">
      <c r="A552" t="s">
        <v>1200</v>
      </c>
      <c r="B552" t="s">
        <v>1201</v>
      </c>
      <c r="C552">
        <v>25.3</v>
      </c>
      <c r="D552" t="s">
        <v>823</v>
      </c>
      <c r="E552">
        <v>5.6</v>
      </c>
      <c r="F552">
        <v>6.4</v>
      </c>
      <c r="G552" s="9" t="s">
        <v>545</v>
      </c>
      <c r="H552" s="9" t="s">
        <v>545</v>
      </c>
      <c r="I552" s="9" t="s">
        <v>545</v>
      </c>
      <c r="K552" t="s">
        <v>2007</v>
      </c>
      <c r="L552" t="s">
        <v>1486</v>
      </c>
    </row>
    <row r="553" spans="1:12" x14ac:dyDescent="0.3">
      <c r="A553" t="s">
        <v>1200</v>
      </c>
      <c r="B553" t="s">
        <v>1201</v>
      </c>
      <c r="C553">
        <v>20.5</v>
      </c>
      <c r="D553" t="s">
        <v>823</v>
      </c>
      <c r="E553">
        <v>0.4</v>
      </c>
      <c r="F553" s="9" t="s">
        <v>545</v>
      </c>
      <c r="G553" s="9" t="s">
        <v>545</v>
      </c>
      <c r="H553" s="9" t="s">
        <v>545</v>
      </c>
      <c r="I553" s="9" t="s">
        <v>545</v>
      </c>
      <c r="K553" t="s">
        <v>2007</v>
      </c>
      <c r="L553" t="s">
        <v>1486</v>
      </c>
    </row>
    <row r="554" spans="1:12" x14ac:dyDescent="0.3">
      <c r="A554" t="s">
        <v>1200</v>
      </c>
      <c r="B554" t="s">
        <v>1201</v>
      </c>
      <c r="C554">
        <v>19.5</v>
      </c>
      <c r="D554" t="s">
        <v>823</v>
      </c>
      <c r="E554">
        <v>0.3</v>
      </c>
      <c r="F554" s="9" t="s">
        <v>545</v>
      </c>
      <c r="G554" s="9" t="s">
        <v>545</v>
      </c>
      <c r="H554" s="9" t="s">
        <v>545</v>
      </c>
      <c r="I554" s="9" t="s">
        <v>545</v>
      </c>
      <c r="K554" t="s">
        <v>2007</v>
      </c>
      <c r="L554" t="s">
        <v>1486</v>
      </c>
    </row>
    <row r="555" spans="1:12" x14ac:dyDescent="0.3">
      <c r="A555" t="s">
        <v>1200</v>
      </c>
      <c r="B555" t="s">
        <v>1201</v>
      </c>
      <c r="C555">
        <v>19.5</v>
      </c>
      <c r="D555" t="s">
        <v>823</v>
      </c>
      <c r="E555">
        <v>0.3</v>
      </c>
      <c r="F555" s="9" t="s">
        <v>545</v>
      </c>
      <c r="G555" s="9" t="s">
        <v>545</v>
      </c>
      <c r="H555" s="9" t="s">
        <v>545</v>
      </c>
      <c r="I555" s="9" t="s">
        <v>545</v>
      </c>
      <c r="K555" t="s">
        <v>2007</v>
      </c>
      <c r="L555" t="s">
        <v>1486</v>
      </c>
    </row>
    <row r="556" spans="1:12" x14ac:dyDescent="0.3">
      <c r="A556" t="s">
        <v>1200</v>
      </c>
      <c r="B556" t="s">
        <v>1201</v>
      </c>
      <c r="C556">
        <v>20.100000000000001</v>
      </c>
      <c r="D556" t="s">
        <v>823</v>
      </c>
      <c r="E556">
        <v>3.7</v>
      </c>
      <c r="F556">
        <v>7</v>
      </c>
      <c r="G556" s="9" t="s">
        <v>545</v>
      </c>
      <c r="H556" s="9" t="s">
        <v>545</v>
      </c>
      <c r="I556" s="9" t="s">
        <v>545</v>
      </c>
      <c r="K556" t="s">
        <v>2007</v>
      </c>
      <c r="L556" t="s">
        <v>1486</v>
      </c>
    </row>
    <row r="557" spans="1:12" x14ac:dyDescent="0.3">
      <c r="A557" t="s">
        <v>1200</v>
      </c>
      <c r="B557" t="s">
        <v>1201</v>
      </c>
      <c r="C557">
        <v>14.3</v>
      </c>
      <c r="D557" t="s">
        <v>823</v>
      </c>
      <c r="E557">
        <v>0.3</v>
      </c>
      <c r="F557" s="9" t="s">
        <v>545</v>
      </c>
      <c r="G557" s="9" t="s">
        <v>545</v>
      </c>
      <c r="H557" s="9" t="s">
        <v>545</v>
      </c>
      <c r="I557" s="9" t="s">
        <v>545</v>
      </c>
      <c r="K557" t="s">
        <v>2007</v>
      </c>
      <c r="L557" t="s">
        <v>1486</v>
      </c>
    </row>
    <row r="558" spans="1:12" x14ac:dyDescent="0.3">
      <c r="A558" t="s">
        <v>1200</v>
      </c>
      <c r="B558" t="s">
        <v>1201</v>
      </c>
      <c r="C558">
        <v>13.6</v>
      </c>
      <c r="D558" t="s">
        <v>823</v>
      </c>
      <c r="E558">
        <v>7</v>
      </c>
      <c r="F558">
        <v>13.4</v>
      </c>
      <c r="G558" s="9" t="s">
        <v>545</v>
      </c>
      <c r="H558" s="9" t="s">
        <v>545</v>
      </c>
      <c r="I558" s="9" t="s">
        <v>545</v>
      </c>
      <c r="K558" t="s">
        <v>2007</v>
      </c>
      <c r="L558" t="s">
        <v>1486</v>
      </c>
    </row>
    <row r="559" spans="1:12" x14ac:dyDescent="0.3">
      <c r="A559" t="s">
        <v>1200</v>
      </c>
      <c r="B559" t="s">
        <v>1201</v>
      </c>
      <c r="C559">
        <v>13.4</v>
      </c>
      <c r="D559" t="s">
        <v>823</v>
      </c>
      <c r="E559">
        <v>0.4</v>
      </c>
      <c r="F559" s="9" t="s">
        <v>545</v>
      </c>
      <c r="G559" s="9" t="s">
        <v>545</v>
      </c>
      <c r="H559" s="9" t="s">
        <v>545</v>
      </c>
      <c r="I559" s="9" t="s">
        <v>545</v>
      </c>
      <c r="K559" t="s">
        <v>2007</v>
      </c>
      <c r="L559" t="s">
        <v>1486</v>
      </c>
    </row>
    <row r="560" spans="1:12" x14ac:dyDescent="0.3">
      <c r="A560" t="s">
        <v>1200</v>
      </c>
      <c r="B560" t="s">
        <v>1201</v>
      </c>
      <c r="C560">
        <v>11.2</v>
      </c>
      <c r="D560" t="s">
        <v>823</v>
      </c>
      <c r="E560">
        <v>7.5</v>
      </c>
      <c r="F560">
        <v>7.8</v>
      </c>
      <c r="G560" s="9" t="s">
        <v>545</v>
      </c>
      <c r="H560" s="9" t="s">
        <v>545</v>
      </c>
      <c r="I560" s="9" t="s">
        <v>545</v>
      </c>
      <c r="K560" t="s">
        <v>2007</v>
      </c>
      <c r="L560" t="s">
        <v>1486</v>
      </c>
    </row>
    <row r="561" spans="1:12" x14ac:dyDescent="0.3">
      <c r="A561" t="s">
        <v>1200</v>
      </c>
      <c r="B561" t="s">
        <v>1201</v>
      </c>
      <c r="C561">
        <v>7.8</v>
      </c>
      <c r="D561" t="s">
        <v>823</v>
      </c>
      <c r="E561">
        <v>4.3</v>
      </c>
      <c r="F561">
        <v>7.5</v>
      </c>
      <c r="G561" s="9" t="s">
        <v>545</v>
      </c>
      <c r="H561" s="9" t="s">
        <v>545</v>
      </c>
      <c r="I561" s="9" t="s">
        <v>545</v>
      </c>
      <c r="K561" t="s">
        <v>2007</v>
      </c>
      <c r="L561" t="s">
        <v>1486</v>
      </c>
    </row>
    <row r="562" spans="1:12" x14ac:dyDescent="0.3">
      <c r="A562" t="s">
        <v>1200</v>
      </c>
      <c r="B562" t="s">
        <v>1201</v>
      </c>
      <c r="C562">
        <v>6.2</v>
      </c>
      <c r="D562" t="s">
        <v>823</v>
      </c>
      <c r="E562">
        <v>0.35</v>
      </c>
      <c r="F562" s="9" t="s">
        <v>545</v>
      </c>
      <c r="G562" s="9" t="s">
        <v>545</v>
      </c>
      <c r="H562" s="9" t="s">
        <v>545</v>
      </c>
      <c r="I562" s="9" t="s">
        <v>545</v>
      </c>
      <c r="K562" t="s">
        <v>2007</v>
      </c>
      <c r="L562" t="s">
        <v>1486</v>
      </c>
    </row>
    <row r="563" spans="1:12" x14ac:dyDescent="0.3">
      <c r="A563" t="s">
        <v>1200</v>
      </c>
      <c r="B563" t="s">
        <v>1201</v>
      </c>
      <c r="C563">
        <v>1</v>
      </c>
      <c r="D563" t="s">
        <v>823</v>
      </c>
      <c r="E563">
        <v>8.4</v>
      </c>
      <c r="F563">
        <v>23.6</v>
      </c>
      <c r="G563" s="9" t="s">
        <v>545</v>
      </c>
      <c r="H563" s="9" t="s">
        <v>545</v>
      </c>
      <c r="I563" s="9" t="s">
        <v>545</v>
      </c>
      <c r="K563" t="s">
        <v>2007</v>
      </c>
      <c r="L563" t="s">
        <v>1486</v>
      </c>
    </row>
    <row r="564" spans="1:12" x14ac:dyDescent="0.3">
      <c r="A564" t="s">
        <v>1200</v>
      </c>
      <c r="B564" t="s">
        <v>1201</v>
      </c>
      <c r="C564">
        <v>38.200000000000003</v>
      </c>
      <c r="D564" t="s">
        <v>0</v>
      </c>
      <c r="E564" s="9" t="s">
        <v>545</v>
      </c>
      <c r="F564" s="9" t="s">
        <v>545</v>
      </c>
      <c r="G564" s="9" t="s">
        <v>545</v>
      </c>
      <c r="H564" s="9" t="s">
        <v>545</v>
      </c>
      <c r="I564" s="9" t="s">
        <v>545</v>
      </c>
      <c r="K564" t="s">
        <v>1832</v>
      </c>
      <c r="L564" t="s">
        <v>1486</v>
      </c>
    </row>
    <row r="565" spans="1:12" x14ac:dyDescent="0.3">
      <c r="A565" t="s">
        <v>1200</v>
      </c>
      <c r="B565" t="s">
        <v>1201</v>
      </c>
      <c r="C565">
        <v>30.9</v>
      </c>
      <c r="D565" t="s">
        <v>0</v>
      </c>
      <c r="E565">
        <v>0.1</v>
      </c>
      <c r="F565" s="9" t="s">
        <v>545</v>
      </c>
      <c r="G565" s="9" t="s">
        <v>545</v>
      </c>
      <c r="H565" s="9" t="s">
        <v>545</v>
      </c>
      <c r="I565" s="9" t="s">
        <v>545</v>
      </c>
      <c r="K565" t="s">
        <v>1832</v>
      </c>
      <c r="L565" t="s">
        <v>1486</v>
      </c>
    </row>
    <row r="566" spans="1:12" x14ac:dyDescent="0.3">
      <c r="A566" t="s">
        <v>1200</v>
      </c>
      <c r="B566" t="s">
        <v>1201</v>
      </c>
      <c r="C566">
        <v>9</v>
      </c>
      <c r="D566" t="s">
        <v>1164</v>
      </c>
      <c r="E566" s="9" t="s">
        <v>545</v>
      </c>
      <c r="F566" s="9" t="s">
        <v>545</v>
      </c>
      <c r="G566">
        <v>1</v>
      </c>
      <c r="H566" s="9" t="s">
        <v>545</v>
      </c>
      <c r="I566" s="9" t="s">
        <v>545</v>
      </c>
      <c r="K566" t="s">
        <v>1076</v>
      </c>
      <c r="L566" t="s">
        <v>1488</v>
      </c>
    </row>
    <row r="567" spans="1:12" x14ac:dyDescent="0.3">
      <c r="A567" t="s">
        <v>1200</v>
      </c>
      <c r="B567" t="s">
        <v>1201</v>
      </c>
      <c r="C567">
        <v>6.7</v>
      </c>
      <c r="D567" t="s">
        <v>1164</v>
      </c>
      <c r="E567" s="9" t="s">
        <v>545</v>
      </c>
      <c r="F567" s="9" t="s">
        <v>545</v>
      </c>
      <c r="G567">
        <v>1</v>
      </c>
      <c r="H567" s="9" t="s">
        <v>545</v>
      </c>
      <c r="I567" s="9" t="s">
        <v>545</v>
      </c>
      <c r="K567" t="s">
        <v>1076</v>
      </c>
      <c r="L567" t="s">
        <v>1488</v>
      </c>
    </row>
    <row r="568" spans="1:12" x14ac:dyDescent="0.3">
      <c r="A568" t="s">
        <v>1200</v>
      </c>
      <c r="B568" t="s">
        <v>1201</v>
      </c>
      <c r="C568">
        <v>3.5</v>
      </c>
      <c r="D568" t="s">
        <v>1164</v>
      </c>
      <c r="E568" s="9" t="s">
        <v>545</v>
      </c>
      <c r="F568" s="9" t="s">
        <v>545</v>
      </c>
      <c r="G568">
        <v>1</v>
      </c>
      <c r="H568" s="9" t="s">
        <v>545</v>
      </c>
      <c r="I568" s="9" t="s">
        <v>545</v>
      </c>
      <c r="K568" t="s">
        <v>1076</v>
      </c>
      <c r="L568" t="s">
        <v>1488</v>
      </c>
    </row>
    <row r="569" spans="1:12" x14ac:dyDescent="0.3">
      <c r="A569" t="s">
        <v>1200</v>
      </c>
      <c r="B569" t="s">
        <v>1201</v>
      </c>
      <c r="C569">
        <v>0</v>
      </c>
      <c r="D569" t="s">
        <v>1164</v>
      </c>
      <c r="E569" s="9" t="s">
        <v>545</v>
      </c>
      <c r="F569" s="9" t="s">
        <v>545</v>
      </c>
      <c r="G569">
        <v>1</v>
      </c>
      <c r="H569" s="9" t="s">
        <v>545</v>
      </c>
      <c r="I569" s="9" t="s">
        <v>545</v>
      </c>
      <c r="K569" t="s">
        <v>1076</v>
      </c>
      <c r="L569" t="s">
        <v>1488</v>
      </c>
    </row>
    <row r="570" spans="1:12" x14ac:dyDescent="0.3">
      <c r="A570" t="s">
        <v>1200</v>
      </c>
      <c r="B570" t="s">
        <v>1201</v>
      </c>
      <c r="C570">
        <v>4.2</v>
      </c>
      <c r="D570" t="s">
        <v>1164</v>
      </c>
      <c r="E570" s="9" t="s">
        <v>545</v>
      </c>
      <c r="F570" s="9" t="s">
        <v>545</v>
      </c>
      <c r="G570">
        <v>2</v>
      </c>
      <c r="H570" s="9" t="s">
        <v>545</v>
      </c>
      <c r="I570" s="9" t="s">
        <v>545</v>
      </c>
      <c r="K570" t="s">
        <v>1076</v>
      </c>
      <c r="L570" t="s">
        <v>1488</v>
      </c>
    </row>
    <row r="571" spans="1:12" x14ac:dyDescent="0.3">
      <c r="A571" t="s">
        <v>1200</v>
      </c>
      <c r="B571" t="s">
        <v>1201</v>
      </c>
      <c r="C571">
        <v>1</v>
      </c>
      <c r="D571" t="s">
        <v>1164</v>
      </c>
      <c r="E571" s="9" t="s">
        <v>545</v>
      </c>
      <c r="F571" s="9" t="s">
        <v>545</v>
      </c>
      <c r="G571">
        <v>2</v>
      </c>
      <c r="H571" s="9" t="s">
        <v>545</v>
      </c>
      <c r="I571" s="9" t="s">
        <v>545</v>
      </c>
      <c r="K571" t="s">
        <v>1076</v>
      </c>
      <c r="L571" t="s">
        <v>1488</v>
      </c>
    </row>
    <row r="572" spans="1:12" x14ac:dyDescent="0.3">
      <c r="A572" t="s">
        <v>1200</v>
      </c>
      <c r="B572" t="s">
        <v>1201</v>
      </c>
      <c r="C572">
        <v>46.8</v>
      </c>
      <c r="D572" t="s">
        <v>1164</v>
      </c>
      <c r="E572">
        <v>0.15</v>
      </c>
      <c r="F572" s="9" t="s">
        <v>545</v>
      </c>
      <c r="G572" s="9" t="s">
        <v>545</v>
      </c>
      <c r="H572" s="9" t="s">
        <v>545</v>
      </c>
      <c r="I572" s="9" t="s">
        <v>545</v>
      </c>
      <c r="K572" t="s">
        <v>1076</v>
      </c>
      <c r="L572" t="s">
        <v>1488</v>
      </c>
    </row>
    <row r="573" spans="1:12" x14ac:dyDescent="0.3">
      <c r="A573" t="s">
        <v>1200</v>
      </c>
      <c r="B573" t="s">
        <v>1201</v>
      </c>
      <c r="C573">
        <v>10.5</v>
      </c>
      <c r="D573" t="s">
        <v>1164</v>
      </c>
      <c r="E573">
        <v>0.4</v>
      </c>
      <c r="F573" s="9" t="s">
        <v>545</v>
      </c>
      <c r="G573" s="9" t="s">
        <v>545</v>
      </c>
      <c r="H573" s="9" t="s">
        <v>545</v>
      </c>
      <c r="I573" s="9" t="s">
        <v>545</v>
      </c>
      <c r="K573" t="s">
        <v>1076</v>
      </c>
      <c r="L573" t="s">
        <v>1488</v>
      </c>
    </row>
    <row r="574" spans="1:12" x14ac:dyDescent="0.3">
      <c r="A574" t="s">
        <v>1200</v>
      </c>
      <c r="B574" t="s">
        <v>1201</v>
      </c>
      <c r="C574">
        <v>9.5</v>
      </c>
      <c r="D574" t="s">
        <v>1164</v>
      </c>
      <c r="E574">
        <v>0.3</v>
      </c>
      <c r="F574" s="9" t="s">
        <v>545</v>
      </c>
      <c r="G574" s="9" t="s">
        <v>545</v>
      </c>
      <c r="H574" s="9" t="s">
        <v>545</v>
      </c>
      <c r="I574" s="9" t="s">
        <v>545</v>
      </c>
      <c r="K574" t="s">
        <v>1076</v>
      </c>
      <c r="L574" t="s">
        <v>1488</v>
      </c>
    </row>
    <row r="575" spans="1:12" x14ac:dyDescent="0.3">
      <c r="A575" t="s">
        <v>1200</v>
      </c>
      <c r="B575" t="s">
        <v>1201</v>
      </c>
      <c r="C575">
        <v>7.3</v>
      </c>
      <c r="D575" t="s">
        <v>1164</v>
      </c>
      <c r="E575">
        <v>0.35</v>
      </c>
      <c r="F575" s="9" t="s">
        <v>545</v>
      </c>
      <c r="G575" s="9" t="s">
        <v>545</v>
      </c>
      <c r="H575" s="9" t="s">
        <v>545</v>
      </c>
      <c r="I575" s="9" t="s">
        <v>545</v>
      </c>
      <c r="K575" t="s">
        <v>1076</v>
      </c>
      <c r="L575" t="s">
        <v>1488</v>
      </c>
    </row>
    <row r="576" spans="1:12" x14ac:dyDescent="0.3">
      <c r="A576" t="s">
        <v>2444</v>
      </c>
      <c r="B576" t="s">
        <v>2445</v>
      </c>
      <c r="C576">
        <v>49.7</v>
      </c>
      <c r="D576" t="s">
        <v>1203</v>
      </c>
      <c r="E576" s="9" t="s">
        <v>545</v>
      </c>
      <c r="F576" s="9" t="s">
        <v>545</v>
      </c>
      <c r="G576">
        <v>1</v>
      </c>
      <c r="H576" s="9" t="s">
        <v>545</v>
      </c>
      <c r="I576" s="9" t="s">
        <v>545</v>
      </c>
      <c r="K576" t="s">
        <v>2355</v>
      </c>
      <c r="L576" t="s">
        <v>2357</v>
      </c>
    </row>
    <row r="577" spans="1:12" x14ac:dyDescent="0.3">
      <c r="A577" t="s">
        <v>2444</v>
      </c>
      <c r="B577" t="s">
        <v>2445</v>
      </c>
      <c r="C577">
        <v>17.100000000000001</v>
      </c>
      <c r="D577" t="s">
        <v>1203</v>
      </c>
      <c r="E577" s="9" t="s">
        <v>545</v>
      </c>
      <c r="F577" s="9" t="s">
        <v>545</v>
      </c>
      <c r="G577">
        <v>1</v>
      </c>
      <c r="H577" s="9" t="s">
        <v>545</v>
      </c>
      <c r="I577" s="9" t="s">
        <v>545</v>
      </c>
      <c r="K577" t="s">
        <v>2355</v>
      </c>
      <c r="L577" t="s">
        <v>2357</v>
      </c>
    </row>
    <row r="578" spans="1:12" x14ac:dyDescent="0.3">
      <c r="A578" t="s">
        <v>2444</v>
      </c>
      <c r="B578" t="s">
        <v>2445</v>
      </c>
      <c r="C578">
        <v>49.7</v>
      </c>
      <c r="D578" t="s">
        <v>1204</v>
      </c>
      <c r="E578">
        <v>3.1</v>
      </c>
      <c r="F578">
        <v>76</v>
      </c>
      <c r="G578" s="9" t="s">
        <v>545</v>
      </c>
      <c r="H578" s="9" t="s">
        <v>545</v>
      </c>
      <c r="I578" t="s">
        <v>1205</v>
      </c>
      <c r="K578" t="s">
        <v>2355</v>
      </c>
      <c r="L578" t="s">
        <v>2357</v>
      </c>
    </row>
    <row r="579" spans="1:12" x14ac:dyDescent="0.3">
      <c r="A579" t="s">
        <v>2444</v>
      </c>
      <c r="B579" t="s">
        <v>2445</v>
      </c>
      <c r="C579">
        <v>49.6</v>
      </c>
      <c r="D579" t="s">
        <v>1204</v>
      </c>
      <c r="E579">
        <v>0.2</v>
      </c>
      <c r="F579" s="9" t="s">
        <v>545</v>
      </c>
      <c r="G579" s="9" t="s">
        <v>545</v>
      </c>
      <c r="H579" s="9" t="s">
        <v>545</v>
      </c>
      <c r="I579" s="9" t="s">
        <v>545</v>
      </c>
      <c r="K579" t="s">
        <v>2355</v>
      </c>
      <c r="L579" t="s">
        <v>2357</v>
      </c>
    </row>
    <row r="580" spans="1:12" x14ac:dyDescent="0.3">
      <c r="A580" t="s">
        <v>2444</v>
      </c>
      <c r="B580" t="s">
        <v>2445</v>
      </c>
      <c r="C580">
        <v>34.300000000000004</v>
      </c>
      <c r="D580" t="s">
        <v>1204</v>
      </c>
      <c r="E580">
        <v>4.5</v>
      </c>
      <c r="F580">
        <v>56</v>
      </c>
      <c r="G580" s="9" t="s">
        <v>545</v>
      </c>
      <c r="H580" s="9" t="s">
        <v>545</v>
      </c>
      <c r="I580" t="s">
        <v>1990</v>
      </c>
      <c r="K580" t="s">
        <v>2355</v>
      </c>
      <c r="L580" t="s">
        <v>2357</v>
      </c>
    </row>
    <row r="581" spans="1:12" x14ac:dyDescent="0.3">
      <c r="A581" t="s">
        <v>2444</v>
      </c>
      <c r="B581" t="s">
        <v>2445</v>
      </c>
      <c r="C581">
        <v>30.6</v>
      </c>
      <c r="D581" t="s">
        <v>1204</v>
      </c>
      <c r="E581">
        <v>7</v>
      </c>
      <c r="F581">
        <v>94</v>
      </c>
      <c r="G581" s="9" t="s">
        <v>545</v>
      </c>
      <c r="H581" s="9" t="s">
        <v>545</v>
      </c>
      <c r="I581" t="s">
        <v>1205</v>
      </c>
      <c r="K581" t="s">
        <v>2355</v>
      </c>
      <c r="L581" t="s">
        <v>2357</v>
      </c>
    </row>
    <row r="582" spans="1:12" x14ac:dyDescent="0.3">
      <c r="A582" t="s">
        <v>2444</v>
      </c>
      <c r="B582" t="s">
        <v>2445</v>
      </c>
      <c r="C582">
        <v>46.4</v>
      </c>
      <c r="D582" t="s">
        <v>1206</v>
      </c>
      <c r="E582">
        <v>2</v>
      </c>
      <c r="F582">
        <v>112</v>
      </c>
      <c r="G582" s="9" t="s">
        <v>545</v>
      </c>
      <c r="H582" s="9" t="s">
        <v>545</v>
      </c>
      <c r="I582" t="s">
        <v>1205</v>
      </c>
      <c r="J582" t="s">
        <v>1207</v>
      </c>
      <c r="K582" t="s">
        <v>2355</v>
      </c>
      <c r="L582" t="s">
        <v>2357</v>
      </c>
    </row>
    <row r="583" spans="1:12" x14ac:dyDescent="0.3">
      <c r="A583" t="s">
        <v>2444</v>
      </c>
      <c r="B583" t="s">
        <v>2445</v>
      </c>
      <c r="C583">
        <v>41.7</v>
      </c>
      <c r="D583" t="s">
        <v>1206</v>
      </c>
      <c r="E583">
        <v>4</v>
      </c>
      <c r="F583">
        <v>170</v>
      </c>
      <c r="G583" s="9" t="s">
        <v>545</v>
      </c>
      <c r="H583" s="9" t="s">
        <v>545</v>
      </c>
      <c r="I583" t="s">
        <v>1205</v>
      </c>
      <c r="K583" t="s">
        <v>2355</v>
      </c>
      <c r="L583" t="s">
        <v>2357</v>
      </c>
    </row>
    <row r="584" spans="1:12" x14ac:dyDescent="0.3">
      <c r="A584" t="s">
        <v>2444</v>
      </c>
      <c r="B584" t="s">
        <v>2445</v>
      </c>
      <c r="C584">
        <v>28.1</v>
      </c>
      <c r="D584" t="s">
        <v>1206</v>
      </c>
      <c r="E584">
        <v>3.1</v>
      </c>
      <c r="F584">
        <v>135</v>
      </c>
      <c r="G584" s="9" t="s">
        <v>545</v>
      </c>
      <c r="H584" s="9" t="s">
        <v>545</v>
      </c>
      <c r="I584" s="9" t="s">
        <v>545</v>
      </c>
      <c r="J584" t="s">
        <v>1551</v>
      </c>
      <c r="K584" t="s">
        <v>2355</v>
      </c>
      <c r="L584" t="s">
        <v>2357</v>
      </c>
    </row>
    <row r="585" spans="1:12" x14ac:dyDescent="0.3">
      <c r="A585" t="s">
        <v>2444</v>
      </c>
      <c r="B585" t="s">
        <v>2445</v>
      </c>
      <c r="C585">
        <v>28.1</v>
      </c>
      <c r="D585" t="s">
        <v>1206</v>
      </c>
      <c r="E585" s="9" t="s">
        <v>545</v>
      </c>
      <c r="F585" s="9" t="s">
        <v>545</v>
      </c>
      <c r="G585" s="9" t="s">
        <v>545</v>
      </c>
      <c r="H585" s="9" t="s">
        <v>545</v>
      </c>
      <c r="I585" s="9" t="s">
        <v>545</v>
      </c>
      <c r="J585" t="s">
        <v>1384</v>
      </c>
      <c r="K585" t="s">
        <v>2355</v>
      </c>
      <c r="L585" t="s">
        <v>2357</v>
      </c>
    </row>
    <row r="586" spans="1:12" x14ac:dyDescent="0.3">
      <c r="A586" t="s">
        <v>2444</v>
      </c>
      <c r="B586" t="s">
        <v>2445</v>
      </c>
      <c r="C586">
        <v>28.1</v>
      </c>
      <c r="D586" t="s">
        <v>1206</v>
      </c>
      <c r="E586" s="9" t="s">
        <v>545</v>
      </c>
      <c r="F586" s="9" t="s">
        <v>545</v>
      </c>
      <c r="G586" s="9" t="s">
        <v>545</v>
      </c>
      <c r="H586" s="9" t="s">
        <v>545</v>
      </c>
      <c r="I586" s="9" t="s">
        <v>545</v>
      </c>
      <c r="J586" t="s">
        <v>1031</v>
      </c>
      <c r="K586" t="s">
        <v>2355</v>
      </c>
      <c r="L586" t="s">
        <v>2357</v>
      </c>
    </row>
    <row r="587" spans="1:12" x14ac:dyDescent="0.3">
      <c r="A587" t="s">
        <v>2444</v>
      </c>
      <c r="B587" t="s">
        <v>2445</v>
      </c>
      <c r="C587">
        <v>49.5</v>
      </c>
      <c r="D587" t="s">
        <v>1203</v>
      </c>
      <c r="E587">
        <v>4.3</v>
      </c>
      <c r="F587">
        <v>109</v>
      </c>
      <c r="G587" s="9" t="s">
        <v>545</v>
      </c>
      <c r="H587" s="9" t="s">
        <v>545</v>
      </c>
      <c r="I587" t="s">
        <v>1205</v>
      </c>
      <c r="K587" t="s">
        <v>2355</v>
      </c>
      <c r="L587" t="s">
        <v>2357</v>
      </c>
    </row>
    <row r="588" spans="1:12" x14ac:dyDescent="0.3">
      <c r="A588" t="s">
        <v>2444</v>
      </c>
      <c r="B588" t="s">
        <v>2445</v>
      </c>
      <c r="C588">
        <v>47.6</v>
      </c>
      <c r="D588" t="s">
        <v>1203</v>
      </c>
      <c r="E588">
        <v>5.5</v>
      </c>
      <c r="F588">
        <v>134</v>
      </c>
      <c r="G588" s="9" t="s">
        <v>545</v>
      </c>
      <c r="H588" s="9" t="s">
        <v>545</v>
      </c>
      <c r="I588" s="9" t="s">
        <v>545</v>
      </c>
      <c r="K588" t="s">
        <v>2355</v>
      </c>
      <c r="L588" t="s">
        <v>2357</v>
      </c>
    </row>
    <row r="589" spans="1:12" x14ac:dyDescent="0.3">
      <c r="A589" t="s">
        <v>2444</v>
      </c>
      <c r="B589" t="s">
        <v>2445</v>
      </c>
      <c r="C589">
        <v>37.9</v>
      </c>
      <c r="D589" t="s">
        <v>1203</v>
      </c>
      <c r="E589">
        <v>4.0999999999999996</v>
      </c>
      <c r="F589" t="s">
        <v>1032</v>
      </c>
      <c r="G589" s="9" t="s">
        <v>545</v>
      </c>
      <c r="H589" s="9" t="s">
        <v>545</v>
      </c>
      <c r="I589" s="9" t="s">
        <v>545</v>
      </c>
      <c r="K589" t="s">
        <v>2355</v>
      </c>
      <c r="L589" t="s">
        <v>2357</v>
      </c>
    </row>
    <row r="590" spans="1:12" x14ac:dyDescent="0.3">
      <c r="A590" t="s">
        <v>2444</v>
      </c>
      <c r="B590" t="s">
        <v>2445</v>
      </c>
      <c r="C590">
        <v>36.9</v>
      </c>
      <c r="D590" t="s">
        <v>1203</v>
      </c>
      <c r="E590">
        <v>0.3</v>
      </c>
      <c r="F590" s="9" t="s">
        <v>545</v>
      </c>
      <c r="G590" s="9" t="s">
        <v>545</v>
      </c>
      <c r="H590" s="9" t="s">
        <v>545</v>
      </c>
      <c r="I590" s="9" t="s">
        <v>545</v>
      </c>
      <c r="K590" t="s">
        <v>2355</v>
      </c>
      <c r="L590" t="s">
        <v>2357</v>
      </c>
    </row>
    <row r="591" spans="1:12" x14ac:dyDescent="0.3">
      <c r="A591" t="s">
        <v>2444</v>
      </c>
      <c r="B591" t="s">
        <v>2445</v>
      </c>
      <c r="C591">
        <v>35.1</v>
      </c>
      <c r="D591" t="s">
        <v>1203</v>
      </c>
      <c r="E591">
        <v>2.1</v>
      </c>
      <c r="F591">
        <v>24</v>
      </c>
      <c r="G591" s="9" t="s">
        <v>545</v>
      </c>
      <c r="H591" s="9" t="s">
        <v>545</v>
      </c>
      <c r="I591" t="s">
        <v>1990</v>
      </c>
      <c r="K591" t="s">
        <v>2355</v>
      </c>
      <c r="L591" t="s">
        <v>2357</v>
      </c>
    </row>
    <row r="592" spans="1:12" x14ac:dyDescent="0.3">
      <c r="A592" t="s">
        <v>2444</v>
      </c>
      <c r="B592" t="s">
        <v>2445</v>
      </c>
      <c r="C592">
        <v>32</v>
      </c>
      <c r="D592" t="s">
        <v>1203</v>
      </c>
      <c r="E592">
        <v>2</v>
      </c>
      <c r="F592">
        <v>36</v>
      </c>
      <c r="G592" s="9" t="s">
        <v>545</v>
      </c>
      <c r="H592" s="9" t="s">
        <v>545</v>
      </c>
      <c r="I592" t="s">
        <v>1205</v>
      </c>
      <c r="K592" t="s">
        <v>2355</v>
      </c>
      <c r="L592" t="s">
        <v>2357</v>
      </c>
    </row>
    <row r="593" spans="1:12" x14ac:dyDescent="0.3">
      <c r="A593" t="s">
        <v>2444</v>
      </c>
      <c r="B593" t="s">
        <v>2445</v>
      </c>
      <c r="C593">
        <v>24.4</v>
      </c>
      <c r="D593" t="s">
        <v>1203</v>
      </c>
      <c r="E593">
        <v>1.5</v>
      </c>
      <c r="F593" s="9" t="s">
        <v>545</v>
      </c>
      <c r="G593" s="9" t="s">
        <v>545</v>
      </c>
      <c r="H593" s="9" t="s">
        <v>545</v>
      </c>
      <c r="I593" t="s">
        <v>1205</v>
      </c>
      <c r="K593" t="s">
        <v>2355</v>
      </c>
      <c r="L593" t="s">
        <v>2357</v>
      </c>
    </row>
    <row r="594" spans="1:12" x14ac:dyDescent="0.3">
      <c r="A594" t="s">
        <v>2444</v>
      </c>
      <c r="B594" t="s">
        <v>2445</v>
      </c>
      <c r="C594">
        <v>21</v>
      </c>
      <c r="D594" t="s">
        <v>1203</v>
      </c>
      <c r="E594">
        <v>0.3</v>
      </c>
      <c r="F594" s="9" t="s">
        <v>545</v>
      </c>
      <c r="G594" s="9" t="s">
        <v>545</v>
      </c>
      <c r="H594" s="9" t="s">
        <v>545</v>
      </c>
      <c r="I594" s="9" t="s">
        <v>545</v>
      </c>
      <c r="K594" t="s">
        <v>2355</v>
      </c>
      <c r="L594" t="s">
        <v>2357</v>
      </c>
    </row>
    <row r="595" spans="1:12" x14ac:dyDescent="0.3">
      <c r="A595" t="s">
        <v>2444</v>
      </c>
      <c r="B595" t="s">
        <v>2445</v>
      </c>
      <c r="C595">
        <v>20.399999999999999</v>
      </c>
      <c r="D595" t="s">
        <v>1203</v>
      </c>
      <c r="E595">
        <v>8</v>
      </c>
      <c r="F595">
        <v>153</v>
      </c>
      <c r="G595" s="9" t="s">
        <v>545</v>
      </c>
      <c r="H595" t="s">
        <v>1205</v>
      </c>
      <c r="I595" s="9" t="s">
        <v>545</v>
      </c>
      <c r="K595" t="s">
        <v>2355</v>
      </c>
      <c r="L595" t="s">
        <v>2357</v>
      </c>
    </row>
    <row r="596" spans="1:12" x14ac:dyDescent="0.3">
      <c r="A596" t="s">
        <v>2444</v>
      </c>
      <c r="B596" t="s">
        <v>2445</v>
      </c>
      <c r="C596">
        <v>18.7</v>
      </c>
      <c r="D596" t="s">
        <v>1203</v>
      </c>
      <c r="E596">
        <v>0.4</v>
      </c>
      <c r="F596" s="9" t="s">
        <v>545</v>
      </c>
      <c r="G596" s="9" t="s">
        <v>545</v>
      </c>
      <c r="H596" s="9" t="s">
        <v>545</v>
      </c>
      <c r="I596" s="9" t="s">
        <v>545</v>
      </c>
      <c r="K596" t="s">
        <v>2355</v>
      </c>
      <c r="L596" t="s">
        <v>2357</v>
      </c>
    </row>
    <row r="597" spans="1:12" x14ac:dyDescent="0.3">
      <c r="A597" t="s">
        <v>2444</v>
      </c>
      <c r="B597" t="s">
        <v>2445</v>
      </c>
      <c r="C597">
        <v>16.7</v>
      </c>
      <c r="D597" t="s">
        <v>1203</v>
      </c>
      <c r="E597">
        <v>0.5</v>
      </c>
      <c r="F597" s="9" t="s">
        <v>545</v>
      </c>
      <c r="G597" s="9" t="s">
        <v>545</v>
      </c>
      <c r="H597" s="9" t="s">
        <v>545</v>
      </c>
      <c r="I597" t="s">
        <v>1205</v>
      </c>
      <c r="K597" t="s">
        <v>2355</v>
      </c>
      <c r="L597" t="s">
        <v>2357</v>
      </c>
    </row>
    <row r="598" spans="1:12" x14ac:dyDescent="0.3">
      <c r="A598" t="s">
        <v>2444</v>
      </c>
      <c r="B598" t="s">
        <v>2445</v>
      </c>
      <c r="C598">
        <v>14.8</v>
      </c>
      <c r="D598" t="s">
        <v>1203</v>
      </c>
      <c r="E598">
        <v>6.2</v>
      </c>
      <c r="F598">
        <v>124</v>
      </c>
      <c r="G598" s="9" t="s">
        <v>545</v>
      </c>
      <c r="H598" s="9" t="s">
        <v>545</v>
      </c>
      <c r="I598" t="s">
        <v>1205</v>
      </c>
      <c r="K598" t="s">
        <v>2355</v>
      </c>
      <c r="L598" t="s">
        <v>2357</v>
      </c>
    </row>
    <row r="599" spans="1:12" x14ac:dyDescent="0.3">
      <c r="A599" t="s">
        <v>2444</v>
      </c>
      <c r="B599" t="s">
        <v>2445</v>
      </c>
      <c r="C599">
        <v>10.5</v>
      </c>
      <c r="D599" t="s">
        <v>1203</v>
      </c>
      <c r="E599" s="9" t="s">
        <v>545</v>
      </c>
      <c r="F599">
        <v>80</v>
      </c>
      <c r="G599" s="9" t="s">
        <v>545</v>
      </c>
      <c r="H599" s="9" t="s">
        <v>545</v>
      </c>
      <c r="I599" t="s">
        <v>1205</v>
      </c>
      <c r="J599" t="s">
        <v>1388</v>
      </c>
      <c r="K599" t="s">
        <v>2355</v>
      </c>
      <c r="L599" t="s">
        <v>2357</v>
      </c>
    </row>
    <row r="600" spans="1:12" x14ac:dyDescent="0.3">
      <c r="A600" t="s">
        <v>2444</v>
      </c>
      <c r="B600" t="s">
        <v>2445</v>
      </c>
      <c r="C600">
        <v>2.1</v>
      </c>
      <c r="D600" t="s">
        <v>1203</v>
      </c>
      <c r="E600">
        <v>1.5</v>
      </c>
      <c r="F600" s="9" t="s">
        <v>545</v>
      </c>
      <c r="G600" s="9" t="s">
        <v>545</v>
      </c>
      <c r="H600" s="9" t="s">
        <v>545</v>
      </c>
      <c r="I600" s="9" t="s">
        <v>545</v>
      </c>
      <c r="K600" t="s">
        <v>2355</v>
      </c>
      <c r="L600" t="s">
        <v>2357</v>
      </c>
    </row>
    <row r="601" spans="1:12" x14ac:dyDescent="0.3">
      <c r="A601" t="s">
        <v>2444</v>
      </c>
      <c r="B601" t="s">
        <v>2445</v>
      </c>
      <c r="C601">
        <v>4.0999999999999996</v>
      </c>
      <c r="D601" t="s">
        <v>1562</v>
      </c>
      <c r="E601">
        <v>0.1</v>
      </c>
      <c r="F601" s="9" t="s">
        <v>545</v>
      </c>
      <c r="G601" s="9" t="s">
        <v>545</v>
      </c>
      <c r="H601" s="9" t="s">
        <v>545</v>
      </c>
      <c r="I601" s="9" t="s">
        <v>545</v>
      </c>
      <c r="K601" t="s">
        <v>2359</v>
      </c>
      <c r="L601" t="s">
        <v>2357</v>
      </c>
    </row>
    <row r="602" spans="1:12" x14ac:dyDescent="0.3">
      <c r="A602" t="s">
        <v>2444</v>
      </c>
      <c r="B602" t="s">
        <v>2445</v>
      </c>
      <c r="C602">
        <v>25.6</v>
      </c>
      <c r="D602" t="s">
        <v>1563</v>
      </c>
      <c r="E602" s="9" t="s">
        <v>545</v>
      </c>
      <c r="F602" s="9" t="s">
        <v>545</v>
      </c>
      <c r="G602">
        <v>1</v>
      </c>
      <c r="H602" s="9" t="s">
        <v>545</v>
      </c>
      <c r="I602" s="9" t="s">
        <v>545</v>
      </c>
      <c r="K602" t="s">
        <v>2355</v>
      </c>
      <c r="L602" t="s">
        <v>2171</v>
      </c>
    </row>
    <row r="603" spans="1:12" x14ac:dyDescent="0.3">
      <c r="A603" t="s">
        <v>2444</v>
      </c>
      <c r="B603" t="s">
        <v>2445</v>
      </c>
      <c r="C603">
        <v>21.6</v>
      </c>
      <c r="D603" t="s">
        <v>1563</v>
      </c>
      <c r="E603" s="9" t="s">
        <v>545</v>
      </c>
      <c r="F603" s="9" t="s">
        <v>545</v>
      </c>
      <c r="G603">
        <v>1</v>
      </c>
      <c r="H603" s="9" t="s">
        <v>545</v>
      </c>
      <c r="I603" s="9" t="s">
        <v>545</v>
      </c>
      <c r="K603" t="s">
        <v>2355</v>
      </c>
      <c r="L603" t="s">
        <v>2171</v>
      </c>
    </row>
    <row r="604" spans="1:12" x14ac:dyDescent="0.3">
      <c r="A604" t="s">
        <v>2444</v>
      </c>
      <c r="B604" t="s">
        <v>2445</v>
      </c>
      <c r="C604">
        <v>17.100000000000001</v>
      </c>
      <c r="D604" t="s">
        <v>1563</v>
      </c>
      <c r="E604" s="9" t="s">
        <v>545</v>
      </c>
      <c r="F604" s="9" t="s">
        <v>545</v>
      </c>
      <c r="G604">
        <v>1</v>
      </c>
      <c r="H604" s="9" t="s">
        <v>545</v>
      </c>
      <c r="I604" s="9" t="s">
        <v>545</v>
      </c>
      <c r="K604" t="s">
        <v>2355</v>
      </c>
      <c r="L604" t="s">
        <v>2171</v>
      </c>
    </row>
    <row r="605" spans="1:12" x14ac:dyDescent="0.3">
      <c r="A605" t="s">
        <v>2444</v>
      </c>
      <c r="B605" t="s">
        <v>2445</v>
      </c>
      <c r="C605">
        <v>14</v>
      </c>
      <c r="D605" t="s">
        <v>1563</v>
      </c>
      <c r="E605" s="9" t="s">
        <v>545</v>
      </c>
      <c r="F605" s="9" t="s">
        <v>545</v>
      </c>
      <c r="G605">
        <v>1</v>
      </c>
      <c r="H605" s="9" t="s">
        <v>545</v>
      </c>
      <c r="I605" s="9" t="s">
        <v>545</v>
      </c>
      <c r="K605" t="s">
        <v>2355</v>
      </c>
      <c r="L605" t="s">
        <v>2171</v>
      </c>
    </row>
    <row r="606" spans="1:12" x14ac:dyDescent="0.3">
      <c r="A606" t="s">
        <v>2444</v>
      </c>
      <c r="B606" t="s">
        <v>2445</v>
      </c>
      <c r="C606">
        <v>2.1</v>
      </c>
      <c r="D606" t="s">
        <v>1563</v>
      </c>
      <c r="E606" s="9" t="s">
        <v>545</v>
      </c>
      <c r="F606" s="9" t="s">
        <v>545</v>
      </c>
      <c r="G606">
        <v>1</v>
      </c>
      <c r="H606" s="9" t="s">
        <v>545</v>
      </c>
      <c r="I606" s="9" t="s">
        <v>545</v>
      </c>
      <c r="K606" t="s">
        <v>2355</v>
      </c>
      <c r="L606" t="s">
        <v>2171</v>
      </c>
    </row>
    <row r="607" spans="1:12" x14ac:dyDescent="0.3">
      <c r="A607" t="s">
        <v>2444</v>
      </c>
      <c r="B607" t="s">
        <v>2445</v>
      </c>
      <c r="C607">
        <v>1.3</v>
      </c>
      <c r="D607" t="s">
        <v>1563</v>
      </c>
      <c r="E607" s="9" t="s">
        <v>545</v>
      </c>
      <c r="F607" s="9" t="s">
        <v>545</v>
      </c>
      <c r="G607">
        <v>1</v>
      </c>
      <c r="H607" s="9" t="s">
        <v>545</v>
      </c>
      <c r="I607" s="9" t="s">
        <v>545</v>
      </c>
      <c r="K607" t="s">
        <v>2355</v>
      </c>
      <c r="L607" t="s">
        <v>2171</v>
      </c>
    </row>
    <row r="608" spans="1:12" x14ac:dyDescent="0.3">
      <c r="A608" t="s">
        <v>2444</v>
      </c>
      <c r="B608" t="s">
        <v>2445</v>
      </c>
      <c r="C608">
        <v>0.5</v>
      </c>
      <c r="D608" t="s">
        <v>1563</v>
      </c>
      <c r="E608" s="9" t="s">
        <v>545</v>
      </c>
      <c r="F608" s="9" t="s">
        <v>545</v>
      </c>
      <c r="G608">
        <v>1</v>
      </c>
      <c r="H608" s="9" t="s">
        <v>545</v>
      </c>
      <c r="I608" s="9" t="s">
        <v>545</v>
      </c>
      <c r="K608" t="s">
        <v>2355</v>
      </c>
      <c r="L608" t="s">
        <v>2171</v>
      </c>
    </row>
    <row r="609" spans="1:12" x14ac:dyDescent="0.3">
      <c r="A609" t="s">
        <v>2444</v>
      </c>
      <c r="B609" t="s">
        <v>2445</v>
      </c>
      <c r="C609">
        <v>41.7</v>
      </c>
      <c r="D609" t="s">
        <v>1564</v>
      </c>
      <c r="E609" s="9" t="s">
        <v>545</v>
      </c>
      <c r="F609" s="9" t="s">
        <v>545</v>
      </c>
      <c r="G609">
        <v>1</v>
      </c>
      <c r="H609" s="9" t="s">
        <v>545</v>
      </c>
      <c r="I609" s="9" t="s">
        <v>545</v>
      </c>
      <c r="K609" t="s">
        <v>2355</v>
      </c>
      <c r="L609" t="s">
        <v>2171</v>
      </c>
    </row>
    <row r="610" spans="1:12" x14ac:dyDescent="0.3">
      <c r="A610" t="s">
        <v>2444</v>
      </c>
      <c r="B610" t="s">
        <v>2445</v>
      </c>
      <c r="C610">
        <v>41.5</v>
      </c>
      <c r="D610" t="s">
        <v>1564</v>
      </c>
      <c r="E610" s="9" t="s">
        <v>545</v>
      </c>
      <c r="F610" s="9" t="s">
        <v>545</v>
      </c>
      <c r="G610">
        <v>1</v>
      </c>
      <c r="H610" s="9" t="s">
        <v>545</v>
      </c>
      <c r="I610" s="9" t="s">
        <v>545</v>
      </c>
      <c r="K610" t="s">
        <v>2355</v>
      </c>
      <c r="L610" t="s">
        <v>2171</v>
      </c>
    </row>
    <row r="611" spans="1:12" x14ac:dyDescent="0.3">
      <c r="A611" t="s">
        <v>2444</v>
      </c>
      <c r="B611" t="s">
        <v>2445</v>
      </c>
      <c r="C611">
        <v>38</v>
      </c>
      <c r="D611" t="s">
        <v>1564</v>
      </c>
      <c r="E611" s="9" t="s">
        <v>545</v>
      </c>
      <c r="F611" s="9" t="s">
        <v>545</v>
      </c>
      <c r="G611">
        <v>1</v>
      </c>
      <c r="H611" s="9" t="s">
        <v>545</v>
      </c>
      <c r="I611" s="9" t="s">
        <v>545</v>
      </c>
      <c r="K611" t="s">
        <v>2355</v>
      </c>
      <c r="L611" t="s">
        <v>2171</v>
      </c>
    </row>
    <row r="612" spans="1:12" x14ac:dyDescent="0.3">
      <c r="A612" t="s">
        <v>2444</v>
      </c>
      <c r="B612" t="s">
        <v>2445</v>
      </c>
      <c r="C612">
        <v>26.5</v>
      </c>
      <c r="D612" t="s">
        <v>1564</v>
      </c>
      <c r="E612" s="9" t="s">
        <v>545</v>
      </c>
      <c r="F612" s="9" t="s">
        <v>545</v>
      </c>
      <c r="G612">
        <v>1</v>
      </c>
      <c r="H612" s="9" t="s">
        <v>545</v>
      </c>
      <c r="I612" s="9" t="s">
        <v>545</v>
      </c>
      <c r="K612" t="s">
        <v>2355</v>
      </c>
      <c r="L612" t="s">
        <v>2171</v>
      </c>
    </row>
    <row r="613" spans="1:12" x14ac:dyDescent="0.3">
      <c r="A613" t="s">
        <v>2444</v>
      </c>
      <c r="B613" t="s">
        <v>2445</v>
      </c>
      <c r="C613">
        <v>24.6</v>
      </c>
      <c r="D613" t="s">
        <v>1564</v>
      </c>
      <c r="E613" s="9" t="s">
        <v>545</v>
      </c>
      <c r="F613" s="9" t="s">
        <v>545</v>
      </c>
      <c r="G613">
        <v>1</v>
      </c>
      <c r="H613" s="9" t="s">
        <v>545</v>
      </c>
      <c r="I613" s="9" t="s">
        <v>545</v>
      </c>
      <c r="K613" t="s">
        <v>2355</v>
      </c>
      <c r="L613" t="s">
        <v>2171</v>
      </c>
    </row>
    <row r="614" spans="1:12" x14ac:dyDescent="0.3">
      <c r="A614" t="s">
        <v>2444</v>
      </c>
      <c r="B614" t="s">
        <v>2445</v>
      </c>
      <c r="C614">
        <v>24.4</v>
      </c>
      <c r="D614" t="s">
        <v>1564</v>
      </c>
      <c r="E614" s="9" t="s">
        <v>545</v>
      </c>
      <c r="F614" s="9" t="s">
        <v>545</v>
      </c>
      <c r="G614">
        <v>1</v>
      </c>
      <c r="H614" s="9" t="s">
        <v>545</v>
      </c>
      <c r="I614" s="9" t="s">
        <v>545</v>
      </c>
      <c r="K614" t="s">
        <v>2355</v>
      </c>
      <c r="L614" t="s">
        <v>2171</v>
      </c>
    </row>
    <row r="615" spans="1:12" x14ac:dyDescent="0.3">
      <c r="A615" t="s">
        <v>2444</v>
      </c>
      <c r="B615" t="s">
        <v>2445</v>
      </c>
      <c r="C615">
        <v>23</v>
      </c>
      <c r="D615" t="s">
        <v>1564</v>
      </c>
      <c r="E615" s="9" t="s">
        <v>545</v>
      </c>
      <c r="F615" s="9" t="s">
        <v>545</v>
      </c>
      <c r="G615">
        <v>1</v>
      </c>
      <c r="H615" s="9" t="s">
        <v>545</v>
      </c>
      <c r="I615" s="9" t="s">
        <v>545</v>
      </c>
      <c r="K615" t="s">
        <v>2355</v>
      </c>
      <c r="L615" t="s">
        <v>2171</v>
      </c>
    </row>
    <row r="616" spans="1:12" x14ac:dyDescent="0.3">
      <c r="A616" t="s">
        <v>2444</v>
      </c>
      <c r="B616" t="s">
        <v>2445</v>
      </c>
      <c r="C616">
        <v>3.8</v>
      </c>
      <c r="D616" t="s">
        <v>1564</v>
      </c>
      <c r="E616" s="9" t="s">
        <v>545</v>
      </c>
      <c r="F616" s="9" t="s">
        <v>545</v>
      </c>
      <c r="G616">
        <v>1</v>
      </c>
      <c r="H616" s="9" t="s">
        <v>545</v>
      </c>
      <c r="I616" s="9" t="s">
        <v>545</v>
      </c>
      <c r="K616" t="s">
        <v>2355</v>
      </c>
      <c r="L616" t="s">
        <v>2171</v>
      </c>
    </row>
    <row r="617" spans="1:12" x14ac:dyDescent="0.3">
      <c r="A617" t="s">
        <v>2444</v>
      </c>
      <c r="B617" t="s">
        <v>2445</v>
      </c>
      <c r="C617">
        <v>2.1</v>
      </c>
      <c r="D617" t="s">
        <v>1564</v>
      </c>
      <c r="E617" s="9" t="s">
        <v>545</v>
      </c>
      <c r="F617" s="9" t="s">
        <v>545</v>
      </c>
      <c r="G617">
        <v>1</v>
      </c>
      <c r="H617" s="9" t="s">
        <v>545</v>
      </c>
      <c r="I617" s="9" t="s">
        <v>545</v>
      </c>
      <c r="K617" t="s">
        <v>2355</v>
      </c>
      <c r="L617" t="s">
        <v>2171</v>
      </c>
    </row>
    <row r="618" spans="1:12" x14ac:dyDescent="0.3">
      <c r="A618" t="s">
        <v>2444</v>
      </c>
      <c r="B618" t="s">
        <v>2445</v>
      </c>
      <c r="C618">
        <v>1.7</v>
      </c>
      <c r="D618" t="s">
        <v>1564</v>
      </c>
      <c r="E618" s="9" t="s">
        <v>545</v>
      </c>
      <c r="F618" s="9" t="s">
        <v>545</v>
      </c>
      <c r="G618">
        <v>1</v>
      </c>
      <c r="H618" s="9" t="s">
        <v>545</v>
      </c>
      <c r="I618" s="9" t="s">
        <v>545</v>
      </c>
      <c r="K618" t="s">
        <v>2355</v>
      </c>
      <c r="L618" t="s">
        <v>2171</v>
      </c>
    </row>
    <row r="619" spans="1:12" x14ac:dyDescent="0.3">
      <c r="A619" t="s">
        <v>2444</v>
      </c>
      <c r="B619" t="s">
        <v>2445</v>
      </c>
      <c r="C619">
        <v>27</v>
      </c>
      <c r="D619" t="s">
        <v>1563</v>
      </c>
      <c r="E619" s="9" t="s">
        <v>545</v>
      </c>
      <c r="F619" s="9" t="s">
        <v>545</v>
      </c>
      <c r="G619">
        <v>2</v>
      </c>
      <c r="H619" s="9" t="s">
        <v>545</v>
      </c>
      <c r="I619" s="9" t="s">
        <v>545</v>
      </c>
      <c r="K619" t="s">
        <v>2355</v>
      </c>
      <c r="L619" t="s">
        <v>2171</v>
      </c>
    </row>
    <row r="620" spans="1:12" x14ac:dyDescent="0.3">
      <c r="A620" t="s">
        <v>2444</v>
      </c>
      <c r="B620" t="s">
        <v>2445</v>
      </c>
      <c r="C620">
        <v>14.7</v>
      </c>
      <c r="D620" t="s">
        <v>1563</v>
      </c>
      <c r="E620" s="9" t="s">
        <v>545</v>
      </c>
      <c r="F620" s="9" t="s">
        <v>545</v>
      </c>
      <c r="G620">
        <v>2</v>
      </c>
      <c r="H620" s="9" t="s">
        <v>545</v>
      </c>
      <c r="I620" s="9" t="s">
        <v>545</v>
      </c>
      <c r="K620" t="s">
        <v>2355</v>
      </c>
      <c r="L620" t="s">
        <v>2171</v>
      </c>
    </row>
    <row r="621" spans="1:12" x14ac:dyDescent="0.3">
      <c r="A621" t="s">
        <v>2444</v>
      </c>
      <c r="B621" t="s">
        <v>2445</v>
      </c>
      <c r="C621">
        <v>13.1</v>
      </c>
      <c r="D621" t="s">
        <v>1563</v>
      </c>
      <c r="E621" s="9" t="s">
        <v>545</v>
      </c>
      <c r="F621" s="9" t="s">
        <v>545</v>
      </c>
      <c r="G621">
        <v>2</v>
      </c>
      <c r="H621" s="9" t="s">
        <v>545</v>
      </c>
      <c r="I621" s="9" t="s">
        <v>545</v>
      </c>
      <c r="K621" t="s">
        <v>2355</v>
      </c>
      <c r="L621" t="s">
        <v>2171</v>
      </c>
    </row>
    <row r="622" spans="1:12" x14ac:dyDescent="0.3">
      <c r="A622" t="s">
        <v>2444</v>
      </c>
      <c r="B622" t="s">
        <v>2445</v>
      </c>
      <c r="C622">
        <v>9</v>
      </c>
      <c r="D622" t="s">
        <v>1563</v>
      </c>
      <c r="E622" s="9" t="s">
        <v>545</v>
      </c>
      <c r="F622" s="9" t="s">
        <v>545</v>
      </c>
      <c r="G622">
        <v>2</v>
      </c>
      <c r="H622" s="9" t="s">
        <v>545</v>
      </c>
      <c r="I622" s="9" t="s">
        <v>545</v>
      </c>
      <c r="K622" t="s">
        <v>2355</v>
      </c>
      <c r="L622" t="s">
        <v>2171</v>
      </c>
    </row>
    <row r="623" spans="1:12" x14ac:dyDescent="0.3">
      <c r="A623" t="s">
        <v>2444</v>
      </c>
      <c r="B623" t="s">
        <v>2445</v>
      </c>
      <c r="C623">
        <v>7</v>
      </c>
      <c r="D623" t="s">
        <v>1563</v>
      </c>
      <c r="E623" s="9" t="s">
        <v>545</v>
      </c>
      <c r="F623" s="9" t="s">
        <v>545</v>
      </c>
      <c r="G623">
        <v>2</v>
      </c>
      <c r="H623" s="9" t="s">
        <v>545</v>
      </c>
      <c r="I623" s="9" t="s">
        <v>545</v>
      </c>
      <c r="K623" t="s">
        <v>2355</v>
      </c>
      <c r="L623" t="s">
        <v>2171</v>
      </c>
    </row>
    <row r="624" spans="1:12" x14ac:dyDescent="0.3">
      <c r="A624" t="s">
        <v>2444</v>
      </c>
      <c r="B624" t="s">
        <v>2445</v>
      </c>
      <c r="C624">
        <v>6</v>
      </c>
      <c r="D624" t="s">
        <v>1563</v>
      </c>
      <c r="E624" s="9" t="s">
        <v>545</v>
      </c>
      <c r="F624" s="9" t="s">
        <v>545</v>
      </c>
      <c r="G624">
        <v>2</v>
      </c>
      <c r="H624" s="9" t="s">
        <v>545</v>
      </c>
      <c r="I624" s="9" t="s">
        <v>545</v>
      </c>
      <c r="K624" t="s">
        <v>2355</v>
      </c>
      <c r="L624" t="s">
        <v>2171</v>
      </c>
    </row>
    <row r="625" spans="1:12" x14ac:dyDescent="0.3">
      <c r="A625" t="s">
        <v>2444</v>
      </c>
      <c r="B625" t="s">
        <v>2445</v>
      </c>
      <c r="C625">
        <v>5</v>
      </c>
      <c r="D625" t="s">
        <v>1563</v>
      </c>
      <c r="E625" s="9" t="s">
        <v>545</v>
      </c>
      <c r="F625" s="9" t="s">
        <v>545</v>
      </c>
      <c r="G625">
        <v>2</v>
      </c>
      <c r="H625" s="9" t="s">
        <v>545</v>
      </c>
      <c r="I625" s="9" t="s">
        <v>545</v>
      </c>
      <c r="K625" t="s">
        <v>2355</v>
      </c>
      <c r="L625" t="s">
        <v>2171</v>
      </c>
    </row>
    <row r="626" spans="1:12" x14ac:dyDescent="0.3">
      <c r="A626" t="s">
        <v>2444</v>
      </c>
      <c r="B626" t="s">
        <v>2445</v>
      </c>
      <c r="C626">
        <v>4</v>
      </c>
      <c r="D626" t="s">
        <v>1563</v>
      </c>
      <c r="E626" s="9" t="s">
        <v>545</v>
      </c>
      <c r="F626" s="9" t="s">
        <v>545</v>
      </c>
      <c r="G626">
        <v>2</v>
      </c>
      <c r="H626" s="9" t="s">
        <v>545</v>
      </c>
      <c r="I626" s="9" t="s">
        <v>545</v>
      </c>
      <c r="K626" t="s">
        <v>2355</v>
      </c>
      <c r="L626" t="s">
        <v>2171</v>
      </c>
    </row>
    <row r="627" spans="1:12" x14ac:dyDescent="0.3">
      <c r="A627" t="s">
        <v>2444</v>
      </c>
      <c r="B627" t="s">
        <v>2445</v>
      </c>
      <c r="C627">
        <v>39</v>
      </c>
      <c r="D627" t="s">
        <v>1564</v>
      </c>
      <c r="E627" s="9" t="s">
        <v>545</v>
      </c>
      <c r="F627" s="9" t="s">
        <v>545</v>
      </c>
      <c r="G627">
        <v>2</v>
      </c>
      <c r="H627" s="9" t="s">
        <v>545</v>
      </c>
      <c r="I627" s="9" t="s">
        <v>545</v>
      </c>
      <c r="K627" t="s">
        <v>2355</v>
      </c>
      <c r="L627" t="s">
        <v>2171</v>
      </c>
    </row>
    <row r="628" spans="1:12" x14ac:dyDescent="0.3">
      <c r="A628" t="s">
        <v>2444</v>
      </c>
      <c r="B628" t="s">
        <v>2445</v>
      </c>
      <c r="C628">
        <v>25.9</v>
      </c>
      <c r="D628" t="s">
        <v>1564</v>
      </c>
      <c r="E628" s="9" t="s">
        <v>545</v>
      </c>
      <c r="F628" s="9" t="s">
        <v>545</v>
      </c>
      <c r="G628">
        <v>2</v>
      </c>
      <c r="H628" s="9" t="s">
        <v>545</v>
      </c>
      <c r="I628" s="9" t="s">
        <v>545</v>
      </c>
      <c r="K628" t="s">
        <v>2355</v>
      </c>
      <c r="L628" t="s">
        <v>2171</v>
      </c>
    </row>
    <row r="629" spans="1:12" x14ac:dyDescent="0.3">
      <c r="A629" t="s">
        <v>2444</v>
      </c>
      <c r="B629" t="s">
        <v>2445</v>
      </c>
      <c r="C629">
        <v>24</v>
      </c>
      <c r="D629" t="s">
        <v>1564</v>
      </c>
      <c r="E629" s="9" t="s">
        <v>545</v>
      </c>
      <c r="F629" s="9" t="s">
        <v>545</v>
      </c>
      <c r="G629">
        <v>2</v>
      </c>
      <c r="H629" s="9" t="s">
        <v>545</v>
      </c>
      <c r="I629" s="9" t="s">
        <v>545</v>
      </c>
      <c r="K629" t="s">
        <v>2355</v>
      </c>
      <c r="L629" t="s">
        <v>2171</v>
      </c>
    </row>
    <row r="630" spans="1:12" x14ac:dyDescent="0.3">
      <c r="A630" t="s">
        <v>2444</v>
      </c>
      <c r="B630" t="s">
        <v>2445</v>
      </c>
      <c r="C630">
        <v>3.5</v>
      </c>
      <c r="D630" t="s">
        <v>1564</v>
      </c>
      <c r="E630" s="9" t="s">
        <v>545</v>
      </c>
      <c r="F630" s="9" t="s">
        <v>545</v>
      </c>
      <c r="G630">
        <v>2</v>
      </c>
      <c r="H630" s="9" t="s">
        <v>545</v>
      </c>
      <c r="I630" s="9" t="s">
        <v>545</v>
      </c>
      <c r="K630" t="s">
        <v>2355</v>
      </c>
      <c r="L630" t="s">
        <v>2171</v>
      </c>
    </row>
    <row r="631" spans="1:12" x14ac:dyDescent="0.3">
      <c r="A631" t="s">
        <v>2444</v>
      </c>
      <c r="B631" t="s">
        <v>2445</v>
      </c>
      <c r="C631">
        <v>3.2</v>
      </c>
      <c r="D631" t="s">
        <v>1564</v>
      </c>
      <c r="E631" s="9" t="s">
        <v>545</v>
      </c>
      <c r="F631" s="9" t="s">
        <v>545</v>
      </c>
      <c r="G631">
        <v>2</v>
      </c>
      <c r="H631" s="9" t="s">
        <v>545</v>
      </c>
      <c r="I631" s="9" t="s">
        <v>545</v>
      </c>
      <c r="K631" t="s">
        <v>2355</v>
      </c>
      <c r="L631" t="s">
        <v>2171</v>
      </c>
    </row>
    <row r="632" spans="1:12" x14ac:dyDescent="0.3">
      <c r="A632" t="s">
        <v>2444</v>
      </c>
      <c r="B632" t="s">
        <v>2445</v>
      </c>
      <c r="C632">
        <v>24</v>
      </c>
      <c r="D632" t="s">
        <v>1563</v>
      </c>
      <c r="E632" s="9" t="s">
        <v>545</v>
      </c>
      <c r="F632" s="9" t="s">
        <v>545</v>
      </c>
      <c r="G632">
        <v>3</v>
      </c>
      <c r="H632" s="9" t="s">
        <v>545</v>
      </c>
      <c r="I632" s="9" t="s">
        <v>545</v>
      </c>
      <c r="K632" t="s">
        <v>2355</v>
      </c>
      <c r="L632" t="s">
        <v>2171</v>
      </c>
    </row>
    <row r="633" spans="1:12" x14ac:dyDescent="0.3">
      <c r="A633" t="s">
        <v>2444</v>
      </c>
      <c r="B633" t="s">
        <v>2445</v>
      </c>
      <c r="C633">
        <v>23</v>
      </c>
      <c r="D633" t="s">
        <v>1563</v>
      </c>
      <c r="E633" s="9" t="s">
        <v>545</v>
      </c>
      <c r="F633" s="9" t="s">
        <v>545</v>
      </c>
      <c r="G633">
        <v>3</v>
      </c>
      <c r="H633" s="9" t="s">
        <v>545</v>
      </c>
      <c r="I633" s="9" t="s">
        <v>545</v>
      </c>
      <c r="K633" t="s">
        <v>2355</v>
      </c>
      <c r="L633" t="s">
        <v>2171</v>
      </c>
    </row>
    <row r="634" spans="1:12" x14ac:dyDescent="0.3">
      <c r="A634" t="s">
        <v>2444</v>
      </c>
      <c r="B634" t="s">
        <v>2445</v>
      </c>
      <c r="C634">
        <v>21</v>
      </c>
      <c r="D634" t="s">
        <v>1563</v>
      </c>
      <c r="E634" s="9" t="s">
        <v>545</v>
      </c>
      <c r="F634" s="9" t="s">
        <v>545</v>
      </c>
      <c r="G634">
        <v>3</v>
      </c>
      <c r="H634" s="9" t="s">
        <v>545</v>
      </c>
      <c r="I634" s="9" t="s">
        <v>545</v>
      </c>
      <c r="K634" t="s">
        <v>2355</v>
      </c>
      <c r="L634" t="s">
        <v>2171</v>
      </c>
    </row>
    <row r="635" spans="1:12" x14ac:dyDescent="0.3">
      <c r="A635" t="s">
        <v>2444</v>
      </c>
      <c r="B635" t="s">
        <v>2445</v>
      </c>
      <c r="C635">
        <v>20</v>
      </c>
      <c r="D635" t="s">
        <v>1563</v>
      </c>
      <c r="E635" s="9" t="s">
        <v>545</v>
      </c>
      <c r="F635" s="9" t="s">
        <v>545</v>
      </c>
      <c r="G635">
        <v>3</v>
      </c>
      <c r="H635" s="9" t="s">
        <v>545</v>
      </c>
      <c r="I635" s="9" t="s">
        <v>545</v>
      </c>
      <c r="K635" t="s">
        <v>2355</v>
      </c>
      <c r="L635" t="s">
        <v>2171</v>
      </c>
    </row>
    <row r="636" spans="1:12" x14ac:dyDescent="0.3">
      <c r="A636" t="s">
        <v>2444</v>
      </c>
      <c r="B636" t="s">
        <v>2445</v>
      </c>
      <c r="C636">
        <v>10.4</v>
      </c>
      <c r="D636" t="s">
        <v>1563</v>
      </c>
      <c r="E636" s="9" t="s">
        <v>545</v>
      </c>
      <c r="F636" s="9" t="s">
        <v>545</v>
      </c>
      <c r="G636">
        <v>3</v>
      </c>
      <c r="H636" s="9" t="s">
        <v>545</v>
      </c>
      <c r="I636" s="9" t="s">
        <v>545</v>
      </c>
      <c r="K636" t="s">
        <v>2355</v>
      </c>
      <c r="L636" t="s">
        <v>2171</v>
      </c>
    </row>
    <row r="637" spans="1:12" x14ac:dyDescent="0.3">
      <c r="A637" t="s">
        <v>2444</v>
      </c>
      <c r="B637" t="s">
        <v>2445</v>
      </c>
      <c r="C637">
        <v>9.4</v>
      </c>
      <c r="D637" t="s">
        <v>1563</v>
      </c>
      <c r="E637" s="9" t="s">
        <v>545</v>
      </c>
      <c r="F637" s="9" t="s">
        <v>545</v>
      </c>
      <c r="G637">
        <v>3</v>
      </c>
      <c r="H637" s="9" t="s">
        <v>545</v>
      </c>
      <c r="I637" s="9" t="s">
        <v>545</v>
      </c>
      <c r="K637" t="s">
        <v>2355</v>
      </c>
      <c r="L637" t="s">
        <v>2171</v>
      </c>
    </row>
    <row r="638" spans="1:12" x14ac:dyDescent="0.3">
      <c r="A638" t="s">
        <v>2444</v>
      </c>
      <c r="B638" t="s">
        <v>2445</v>
      </c>
      <c r="C638">
        <v>6</v>
      </c>
      <c r="D638" t="s">
        <v>1563</v>
      </c>
      <c r="E638" s="9" t="s">
        <v>545</v>
      </c>
      <c r="F638" s="9" t="s">
        <v>545</v>
      </c>
      <c r="G638">
        <v>3</v>
      </c>
      <c r="H638" s="9" t="s">
        <v>545</v>
      </c>
      <c r="I638" s="9" t="s">
        <v>545</v>
      </c>
      <c r="K638" t="s">
        <v>2355</v>
      </c>
      <c r="L638" t="s">
        <v>2171</v>
      </c>
    </row>
    <row r="639" spans="1:12" x14ac:dyDescent="0.3">
      <c r="A639" t="s">
        <v>2444</v>
      </c>
      <c r="B639" t="s">
        <v>2445</v>
      </c>
      <c r="C639">
        <v>5</v>
      </c>
      <c r="D639" t="s">
        <v>1563</v>
      </c>
      <c r="E639" s="9" t="s">
        <v>545</v>
      </c>
      <c r="F639" s="9" t="s">
        <v>545</v>
      </c>
      <c r="G639">
        <v>3</v>
      </c>
      <c r="H639" s="9" t="s">
        <v>545</v>
      </c>
      <c r="I639" s="9" t="s">
        <v>545</v>
      </c>
      <c r="K639" t="s">
        <v>2355</v>
      </c>
      <c r="L639" t="s">
        <v>2171</v>
      </c>
    </row>
    <row r="640" spans="1:12" x14ac:dyDescent="0.3">
      <c r="A640" t="s">
        <v>2444</v>
      </c>
      <c r="B640" t="s">
        <v>2445</v>
      </c>
      <c r="C640">
        <v>41.2</v>
      </c>
      <c r="D640" t="s">
        <v>1564</v>
      </c>
      <c r="E640" s="9" t="s">
        <v>545</v>
      </c>
      <c r="F640" s="9" t="s">
        <v>545</v>
      </c>
      <c r="G640">
        <v>3</v>
      </c>
      <c r="H640" s="9" t="s">
        <v>545</v>
      </c>
      <c r="I640" s="9" t="s">
        <v>545</v>
      </c>
      <c r="K640" t="s">
        <v>2355</v>
      </c>
      <c r="L640" t="s">
        <v>2171</v>
      </c>
    </row>
    <row r="641" spans="1:12" x14ac:dyDescent="0.3">
      <c r="A641" t="s">
        <v>2444</v>
      </c>
      <c r="B641" t="s">
        <v>2445</v>
      </c>
      <c r="C641">
        <v>26</v>
      </c>
      <c r="D641" t="s">
        <v>1564</v>
      </c>
      <c r="E641" s="9" t="s">
        <v>545</v>
      </c>
      <c r="F641" s="9" t="s">
        <v>545</v>
      </c>
      <c r="G641">
        <v>3</v>
      </c>
      <c r="H641" s="9" t="s">
        <v>545</v>
      </c>
      <c r="I641" s="9" t="s">
        <v>545</v>
      </c>
      <c r="K641" t="s">
        <v>2355</v>
      </c>
      <c r="L641" t="s">
        <v>2171</v>
      </c>
    </row>
    <row r="642" spans="1:12" x14ac:dyDescent="0.3">
      <c r="A642" t="s">
        <v>2444</v>
      </c>
      <c r="B642" t="s">
        <v>2445</v>
      </c>
      <c r="C642">
        <v>25</v>
      </c>
      <c r="D642" t="s">
        <v>1564</v>
      </c>
      <c r="E642" s="9" t="s">
        <v>545</v>
      </c>
      <c r="F642" s="9" t="s">
        <v>545</v>
      </c>
      <c r="G642">
        <v>3</v>
      </c>
      <c r="H642" s="9" t="s">
        <v>545</v>
      </c>
      <c r="I642" s="9" t="s">
        <v>545</v>
      </c>
      <c r="K642" t="s">
        <v>2355</v>
      </c>
      <c r="L642" t="s">
        <v>2171</v>
      </c>
    </row>
    <row r="643" spans="1:12" x14ac:dyDescent="0.3">
      <c r="A643" t="s">
        <v>2444</v>
      </c>
      <c r="B643" t="s">
        <v>2445</v>
      </c>
      <c r="C643">
        <v>41</v>
      </c>
      <c r="D643" t="s">
        <v>1564</v>
      </c>
      <c r="E643" s="9" t="s">
        <v>545</v>
      </c>
      <c r="F643" s="9" t="s">
        <v>545</v>
      </c>
      <c r="G643">
        <v>4</v>
      </c>
      <c r="H643" s="9" t="s">
        <v>545</v>
      </c>
      <c r="I643" s="9" t="s">
        <v>545</v>
      </c>
      <c r="K643" t="s">
        <v>2355</v>
      </c>
      <c r="L643" t="s">
        <v>2171</v>
      </c>
    </row>
    <row r="644" spans="1:12" x14ac:dyDescent="0.3">
      <c r="A644" t="s">
        <v>2444</v>
      </c>
      <c r="B644" t="s">
        <v>2445</v>
      </c>
      <c r="C644">
        <v>40</v>
      </c>
      <c r="D644" t="s">
        <v>1564</v>
      </c>
      <c r="E644" s="9" t="s">
        <v>545</v>
      </c>
      <c r="F644" s="9" t="s">
        <v>545</v>
      </c>
      <c r="G644">
        <v>4</v>
      </c>
      <c r="H644" s="9" t="s">
        <v>545</v>
      </c>
      <c r="I644" s="9" t="s">
        <v>545</v>
      </c>
      <c r="K644" t="s">
        <v>2355</v>
      </c>
      <c r="L644" t="s">
        <v>2171</v>
      </c>
    </row>
    <row r="645" spans="1:12" x14ac:dyDescent="0.3">
      <c r="A645" t="s">
        <v>2444</v>
      </c>
      <c r="B645" t="s">
        <v>2445</v>
      </c>
      <c r="C645">
        <v>40</v>
      </c>
      <c r="D645" t="s">
        <v>1564</v>
      </c>
      <c r="E645" s="9" t="s">
        <v>545</v>
      </c>
      <c r="F645" s="9" t="s">
        <v>545</v>
      </c>
      <c r="G645">
        <v>4</v>
      </c>
      <c r="H645" s="9" t="s">
        <v>545</v>
      </c>
      <c r="I645" s="9" t="s">
        <v>545</v>
      </c>
      <c r="K645" t="s">
        <v>2355</v>
      </c>
      <c r="L645" t="s">
        <v>2171</v>
      </c>
    </row>
    <row r="646" spans="1:12" x14ac:dyDescent="0.3">
      <c r="A646" t="s">
        <v>2444</v>
      </c>
      <c r="B646" t="s">
        <v>2445</v>
      </c>
      <c r="C646">
        <v>39</v>
      </c>
      <c r="D646" t="s">
        <v>1564</v>
      </c>
      <c r="E646" s="9" t="s">
        <v>545</v>
      </c>
      <c r="F646" s="9" t="s">
        <v>545</v>
      </c>
      <c r="G646">
        <v>5</v>
      </c>
      <c r="H646" s="9" t="s">
        <v>545</v>
      </c>
      <c r="I646" s="9" t="s">
        <v>545</v>
      </c>
      <c r="K646" t="s">
        <v>2355</v>
      </c>
      <c r="L646" t="s">
        <v>2171</v>
      </c>
    </row>
    <row r="647" spans="1:12" x14ac:dyDescent="0.3">
      <c r="A647" t="s">
        <v>2444</v>
      </c>
      <c r="B647" t="s">
        <v>2445</v>
      </c>
      <c r="C647">
        <v>7.3</v>
      </c>
      <c r="D647" t="s">
        <v>1563</v>
      </c>
      <c r="E647">
        <v>7</v>
      </c>
      <c r="F647">
        <v>91</v>
      </c>
      <c r="G647" s="9" t="s">
        <v>545</v>
      </c>
      <c r="H647" s="9" t="s">
        <v>545</v>
      </c>
      <c r="I647" t="s">
        <v>1205</v>
      </c>
      <c r="K647" t="s">
        <v>2355</v>
      </c>
      <c r="L647" t="s">
        <v>2171</v>
      </c>
    </row>
    <row r="648" spans="1:12" x14ac:dyDescent="0.3">
      <c r="A648" t="s">
        <v>2444</v>
      </c>
      <c r="B648" t="s">
        <v>2445</v>
      </c>
      <c r="C648">
        <v>49.7</v>
      </c>
      <c r="D648" t="s">
        <v>1564</v>
      </c>
      <c r="E648">
        <v>0.2</v>
      </c>
      <c r="F648" s="9" t="s">
        <v>545</v>
      </c>
      <c r="G648" s="9" t="s">
        <v>545</v>
      </c>
      <c r="H648" s="9" t="s">
        <v>545</v>
      </c>
      <c r="I648" s="9" t="s">
        <v>545</v>
      </c>
      <c r="K648" t="s">
        <v>2355</v>
      </c>
      <c r="L648" t="s">
        <v>2171</v>
      </c>
    </row>
    <row r="649" spans="1:12" x14ac:dyDescent="0.3">
      <c r="A649" t="s">
        <v>2444</v>
      </c>
      <c r="B649" t="s">
        <v>2445</v>
      </c>
      <c r="C649">
        <v>39.4</v>
      </c>
      <c r="D649" t="s">
        <v>1564</v>
      </c>
      <c r="E649">
        <v>4</v>
      </c>
      <c r="F649">
        <v>39</v>
      </c>
      <c r="G649" s="9" t="s">
        <v>545</v>
      </c>
      <c r="H649" s="9" t="s">
        <v>545</v>
      </c>
      <c r="I649" s="9" t="s">
        <v>545</v>
      </c>
      <c r="K649" t="s">
        <v>2355</v>
      </c>
      <c r="L649" t="s">
        <v>2171</v>
      </c>
    </row>
    <row r="650" spans="1:12" x14ac:dyDescent="0.3">
      <c r="A650" t="s">
        <v>2444</v>
      </c>
      <c r="B650" t="s">
        <v>2445</v>
      </c>
      <c r="C650">
        <v>38.800000000000004</v>
      </c>
      <c r="D650" t="s">
        <v>1564</v>
      </c>
      <c r="E650">
        <v>0.1</v>
      </c>
      <c r="F650" s="9" t="s">
        <v>545</v>
      </c>
      <c r="G650" s="9" t="s">
        <v>545</v>
      </c>
      <c r="H650" s="9" t="s">
        <v>545</v>
      </c>
      <c r="I650" s="9" t="s">
        <v>545</v>
      </c>
      <c r="K650" t="s">
        <v>2355</v>
      </c>
      <c r="L650" t="s">
        <v>2171</v>
      </c>
    </row>
    <row r="651" spans="1:12" x14ac:dyDescent="0.3">
      <c r="A651" t="s">
        <v>2444</v>
      </c>
      <c r="B651" t="s">
        <v>2445</v>
      </c>
      <c r="C651">
        <v>36.200000000000003</v>
      </c>
      <c r="D651" t="s">
        <v>1564</v>
      </c>
      <c r="E651">
        <v>0.6</v>
      </c>
      <c r="F651" s="9" t="s">
        <v>545</v>
      </c>
      <c r="G651" s="9" t="s">
        <v>545</v>
      </c>
      <c r="H651" s="9" t="s">
        <v>545</v>
      </c>
      <c r="I651" t="s">
        <v>1205</v>
      </c>
      <c r="K651" t="s">
        <v>2355</v>
      </c>
      <c r="L651" t="s">
        <v>2171</v>
      </c>
    </row>
    <row r="652" spans="1:12" x14ac:dyDescent="0.3">
      <c r="A652" t="s">
        <v>2444</v>
      </c>
      <c r="B652" t="s">
        <v>2445</v>
      </c>
      <c r="C652">
        <v>35.700000000000003</v>
      </c>
      <c r="D652" t="s">
        <v>1564</v>
      </c>
      <c r="E652">
        <v>0.6</v>
      </c>
      <c r="F652" s="9" t="s">
        <v>545</v>
      </c>
      <c r="G652" s="9" t="s">
        <v>545</v>
      </c>
      <c r="H652" s="9" t="s">
        <v>545</v>
      </c>
      <c r="I652" s="9" t="s">
        <v>545</v>
      </c>
      <c r="K652" t="s">
        <v>2355</v>
      </c>
      <c r="L652" t="s">
        <v>2171</v>
      </c>
    </row>
    <row r="653" spans="1:12" x14ac:dyDescent="0.3">
      <c r="A653" t="s">
        <v>2444</v>
      </c>
      <c r="B653" t="s">
        <v>2445</v>
      </c>
      <c r="C653">
        <v>27.6</v>
      </c>
      <c r="D653" t="s">
        <v>1564</v>
      </c>
      <c r="E653">
        <v>0.15</v>
      </c>
      <c r="F653" s="9" t="s">
        <v>545</v>
      </c>
      <c r="G653" s="9" t="s">
        <v>545</v>
      </c>
      <c r="H653" s="9" t="s">
        <v>545</v>
      </c>
      <c r="I653" s="9" t="s">
        <v>545</v>
      </c>
      <c r="K653" t="s">
        <v>2355</v>
      </c>
      <c r="L653" t="s">
        <v>2171</v>
      </c>
    </row>
    <row r="654" spans="1:12" x14ac:dyDescent="0.3">
      <c r="A654" t="s">
        <v>2444</v>
      </c>
      <c r="B654" t="s">
        <v>2445</v>
      </c>
      <c r="C654">
        <v>25.5</v>
      </c>
      <c r="D654" t="s">
        <v>1564</v>
      </c>
      <c r="E654">
        <v>2.2999999999999998</v>
      </c>
      <c r="F654" s="47" t="s">
        <v>1743</v>
      </c>
      <c r="G654" s="47"/>
      <c r="H654" s="9" t="s">
        <v>545</v>
      </c>
      <c r="I654" t="s">
        <v>1205</v>
      </c>
      <c r="K654" t="s">
        <v>2355</v>
      </c>
      <c r="L654" t="s">
        <v>2171</v>
      </c>
    </row>
    <row r="655" spans="1:12" x14ac:dyDescent="0.3">
      <c r="A655" t="s">
        <v>2444</v>
      </c>
      <c r="B655" t="s">
        <v>2445</v>
      </c>
      <c r="C655">
        <v>25.5</v>
      </c>
      <c r="D655" t="s">
        <v>1564</v>
      </c>
      <c r="E655">
        <v>4</v>
      </c>
      <c r="F655">
        <v>72</v>
      </c>
      <c r="G655" s="12" t="s">
        <v>545</v>
      </c>
      <c r="H655" s="9" t="s">
        <v>545</v>
      </c>
      <c r="I655" t="s">
        <v>1205</v>
      </c>
      <c r="K655" t="s">
        <v>2355</v>
      </c>
      <c r="L655" t="s">
        <v>2171</v>
      </c>
    </row>
    <row r="656" spans="1:12" x14ac:dyDescent="0.3">
      <c r="A656" t="s">
        <v>2444</v>
      </c>
      <c r="B656" t="s">
        <v>2445</v>
      </c>
      <c r="C656">
        <v>23</v>
      </c>
      <c r="D656" t="s">
        <v>1564</v>
      </c>
      <c r="E656">
        <v>0.7</v>
      </c>
      <c r="F656" s="9" t="s">
        <v>545</v>
      </c>
      <c r="G656" s="12" t="s">
        <v>545</v>
      </c>
      <c r="H656" s="12" t="s">
        <v>545</v>
      </c>
      <c r="I656" s="12" t="s">
        <v>545</v>
      </c>
      <c r="K656" t="s">
        <v>2355</v>
      </c>
      <c r="L656" t="s">
        <v>2171</v>
      </c>
    </row>
    <row r="657" spans="1:12" x14ac:dyDescent="0.3">
      <c r="A657" t="s">
        <v>2444</v>
      </c>
      <c r="B657" t="s">
        <v>2445</v>
      </c>
      <c r="C657">
        <v>22.8</v>
      </c>
      <c r="D657" t="s">
        <v>1564</v>
      </c>
      <c r="E657">
        <v>0.4</v>
      </c>
      <c r="F657" s="9" t="s">
        <v>545</v>
      </c>
      <c r="G657" s="12" t="s">
        <v>545</v>
      </c>
      <c r="H657" s="12" t="s">
        <v>545</v>
      </c>
      <c r="I657" s="12" t="s">
        <v>545</v>
      </c>
      <c r="K657" t="s">
        <v>2355</v>
      </c>
      <c r="L657" t="s">
        <v>2171</v>
      </c>
    </row>
    <row r="658" spans="1:12" x14ac:dyDescent="0.3">
      <c r="A658" t="s">
        <v>2444</v>
      </c>
      <c r="B658" t="s">
        <v>2445</v>
      </c>
      <c r="C658">
        <v>22</v>
      </c>
      <c r="D658" t="s">
        <v>1564</v>
      </c>
      <c r="E658">
        <v>0.2</v>
      </c>
      <c r="F658" s="9" t="s">
        <v>545</v>
      </c>
      <c r="G658" s="12" t="s">
        <v>545</v>
      </c>
      <c r="H658" s="12" t="s">
        <v>545</v>
      </c>
      <c r="I658" s="12" t="s">
        <v>545</v>
      </c>
      <c r="K658" t="s">
        <v>2355</v>
      </c>
      <c r="L658" t="s">
        <v>2171</v>
      </c>
    </row>
    <row r="659" spans="1:12" x14ac:dyDescent="0.3">
      <c r="A659" t="s">
        <v>2444</v>
      </c>
      <c r="B659" t="s">
        <v>2445</v>
      </c>
      <c r="C659">
        <v>21.6</v>
      </c>
      <c r="D659" t="s">
        <v>1564</v>
      </c>
      <c r="E659">
        <v>0.3</v>
      </c>
      <c r="F659" s="9" t="s">
        <v>545</v>
      </c>
      <c r="G659" s="12" t="s">
        <v>545</v>
      </c>
      <c r="H659" s="12" t="s">
        <v>545</v>
      </c>
      <c r="I659" s="12" t="s">
        <v>545</v>
      </c>
      <c r="K659" t="s">
        <v>2355</v>
      </c>
      <c r="L659" t="s">
        <v>2171</v>
      </c>
    </row>
    <row r="660" spans="1:12" x14ac:dyDescent="0.3">
      <c r="A660" t="s">
        <v>2444</v>
      </c>
      <c r="B660" t="s">
        <v>2445</v>
      </c>
      <c r="C660">
        <v>21.3</v>
      </c>
      <c r="D660" t="s">
        <v>1564</v>
      </c>
      <c r="E660">
        <v>0.3</v>
      </c>
      <c r="F660" s="9" t="s">
        <v>545</v>
      </c>
      <c r="G660" s="12" t="s">
        <v>545</v>
      </c>
      <c r="H660" s="12" t="s">
        <v>545</v>
      </c>
      <c r="I660" s="12" t="s">
        <v>545</v>
      </c>
      <c r="K660" t="s">
        <v>2355</v>
      </c>
      <c r="L660" t="s">
        <v>2171</v>
      </c>
    </row>
    <row r="661" spans="1:12" x14ac:dyDescent="0.3">
      <c r="A661" t="s">
        <v>2444</v>
      </c>
      <c r="B661" t="s">
        <v>2445</v>
      </c>
      <c r="C661">
        <v>21</v>
      </c>
      <c r="D661" t="s">
        <v>1564</v>
      </c>
      <c r="E661">
        <v>0.1</v>
      </c>
      <c r="F661" s="9" t="s">
        <v>545</v>
      </c>
      <c r="G661" s="12" t="s">
        <v>545</v>
      </c>
      <c r="H661" s="12" t="s">
        <v>545</v>
      </c>
      <c r="I661" s="12" t="s">
        <v>545</v>
      </c>
      <c r="K661" t="s">
        <v>2355</v>
      </c>
      <c r="L661" t="s">
        <v>2171</v>
      </c>
    </row>
    <row r="662" spans="1:12" x14ac:dyDescent="0.3">
      <c r="A662" t="s">
        <v>2444</v>
      </c>
      <c r="B662" t="s">
        <v>2445</v>
      </c>
      <c r="C662">
        <v>20</v>
      </c>
      <c r="D662" t="s">
        <v>1564</v>
      </c>
      <c r="E662">
        <v>0.2</v>
      </c>
      <c r="F662" s="9" t="s">
        <v>545</v>
      </c>
      <c r="G662" s="12" t="s">
        <v>545</v>
      </c>
      <c r="H662" s="12" t="s">
        <v>545</v>
      </c>
      <c r="I662" s="12" t="s">
        <v>545</v>
      </c>
      <c r="K662" t="s">
        <v>2355</v>
      </c>
      <c r="L662" t="s">
        <v>2171</v>
      </c>
    </row>
    <row r="663" spans="1:12" x14ac:dyDescent="0.3">
      <c r="A663" t="s">
        <v>2444</v>
      </c>
      <c r="B663" t="s">
        <v>2445</v>
      </c>
      <c r="C663">
        <v>2.6</v>
      </c>
      <c r="D663" t="s">
        <v>1564</v>
      </c>
      <c r="E663">
        <v>0.15</v>
      </c>
      <c r="F663" s="9" t="s">
        <v>545</v>
      </c>
      <c r="G663" s="12" t="s">
        <v>545</v>
      </c>
      <c r="H663" s="12" t="s">
        <v>545</v>
      </c>
      <c r="I663" s="12" t="s">
        <v>545</v>
      </c>
      <c r="K663" t="s">
        <v>2355</v>
      </c>
      <c r="L663" t="s">
        <v>2171</v>
      </c>
    </row>
    <row r="664" spans="1:12" x14ac:dyDescent="0.3">
      <c r="A664" t="s">
        <v>2444</v>
      </c>
      <c r="B664" t="s">
        <v>2445</v>
      </c>
      <c r="C664">
        <v>2.6</v>
      </c>
      <c r="D664" t="s">
        <v>1564</v>
      </c>
      <c r="E664">
        <v>0.15</v>
      </c>
      <c r="F664" s="9" t="s">
        <v>545</v>
      </c>
      <c r="G664" s="12" t="s">
        <v>545</v>
      </c>
      <c r="H664" s="12" t="s">
        <v>545</v>
      </c>
      <c r="I664" s="12" t="s">
        <v>545</v>
      </c>
      <c r="K664" t="s">
        <v>2355</v>
      </c>
      <c r="L664" t="s">
        <v>2171</v>
      </c>
    </row>
    <row r="665" spans="1:12" x14ac:dyDescent="0.3">
      <c r="A665" t="s">
        <v>2444</v>
      </c>
      <c r="B665" t="s">
        <v>2445</v>
      </c>
      <c r="C665">
        <v>2.6</v>
      </c>
      <c r="D665" t="s">
        <v>1564</v>
      </c>
      <c r="E665">
        <v>0.15</v>
      </c>
      <c r="F665" s="9" t="s">
        <v>545</v>
      </c>
      <c r="G665" s="12" t="s">
        <v>545</v>
      </c>
      <c r="H665" s="12" t="s">
        <v>545</v>
      </c>
      <c r="I665" s="12" t="s">
        <v>545</v>
      </c>
      <c r="K665" t="s">
        <v>2355</v>
      </c>
      <c r="L665" t="s">
        <v>2171</v>
      </c>
    </row>
    <row r="666" spans="1:12" x14ac:dyDescent="0.3">
      <c r="A666" t="s">
        <v>2444</v>
      </c>
      <c r="B666" t="s">
        <v>2445</v>
      </c>
      <c r="C666">
        <v>23.2</v>
      </c>
      <c r="D666" t="s">
        <v>1990</v>
      </c>
      <c r="E666" s="9" t="s">
        <v>545</v>
      </c>
      <c r="F666" s="9" t="s">
        <v>545</v>
      </c>
      <c r="G666" s="12" t="s">
        <v>545</v>
      </c>
      <c r="H666" s="12" t="s">
        <v>545</v>
      </c>
      <c r="I666" s="12" t="s">
        <v>545</v>
      </c>
      <c r="K666" t="s">
        <v>2362</v>
      </c>
      <c r="L666" t="s">
        <v>2171</v>
      </c>
    </row>
    <row r="667" spans="1:12" x14ac:dyDescent="0.3">
      <c r="A667" t="s">
        <v>2444</v>
      </c>
      <c r="B667" t="s">
        <v>2445</v>
      </c>
      <c r="C667">
        <v>43.2</v>
      </c>
      <c r="D667" t="s">
        <v>2077</v>
      </c>
      <c r="E667" s="9" t="s">
        <v>545</v>
      </c>
      <c r="F667" s="9" t="s">
        <v>545</v>
      </c>
      <c r="G667">
        <v>1</v>
      </c>
      <c r="H667" s="12" t="s">
        <v>545</v>
      </c>
      <c r="I667" s="12" t="s">
        <v>545</v>
      </c>
      <c r="K667" t="s">
        <v>2355</v>
      </c>
      <c r="L667" t="s">
        <v>591</v>
      </c>
    </row>
    <row r="668" spans="1:12" x14ac:dyDescent="0.3">
      <c r="A668" t="s">
        <v>2444</v>
      </c>
      <c r="B668" t="s">
        <v>2445</v>
      </c>
      <c r="C668">
        <v>30.8</v>
      </c>
      <c r="D668" t="s">
        <v>2078</v>
      </c>
      <c r="E668" s="9" t="s">
        <v>545</v>
      </c>
      <c r="F668" s="9" t="s">
        <v>545</v>
      </c>
      <c r="G668">
        <v>1</v>
      </c>
      <c r="H668" s="12" t="s">
        <v>545</v>
      </c>
      <c r="I668" s="12" t="s">
        <v>545</v>
      </c>
      <c r="K668" t="s">
        <v>2355</v>
      </c>
      <c r="L668" t="s">
        <v>591</v>
      </c>
    </row>
    <row r="669" spans="1:12" x14ac:dyDescent="0.3">
      <c r="A669" t="s">
        <v>2444</v>
      </c>
      <c r="B669" t="s">
        <v>2445</v>
      </c>
      <c r="C669">
        <v>46.6</v>
      </c>
      <c r="D669" t="s">
        <v>1205</v>
      </c>
      <c r="E669" s="9" t="s">
        <v>545</v>
      </c>
      <c r="F669" s="9" t="s">
        <v>545</v>
      </c>
      <c r="G669">
        <v>1</v>
      </c>
      <c r="H669" s="12" t="s">
        <v>545</v>
      </c>
      <c r="I669" s="12" t="s">
        <v>545</v>
      </c>
      <c r="K669" t="s">
        <v>2362</v>
      </c>
      <c r="L669" t="s">
        <v>591</v>
      </c>
    </row>
    <row r="670" spans="1:12" x14ac:dyDescent="0.3">
      <c r="A670" t="s">
        <v>2444</v>
      </c>
      <c r="B670" t="s">
        <v>2445</v>
      </c>
      <c r="C670">
        <v>29.8</v>
      </c>
      <c r="D670" t="s">
        <v>1205</v>
      </c>
      <c r="E670" s="9" t="s">
        <v>545</v>
      </c>
      <c r="F670" s="9" t="s">
        <v>545</v>
      </c>
      <c r="G670">
        <v>1</v>
      </c>
      <c r="H670" s="12" t="s">
        <v>545</v>
      </c>
      <c r="I670" s="12" t="s">
        <v>545</v>
      </c>
      <c r="K670" t="s">
        <v>2362</v>
      </c>
      <c r="L670" t="s">
        <v>591</v>
      </c>
    </row>
    <row r="671" spans="1:12" x14ac:dyDescent="0.3">
      <c r="A671" t="s">
        <v>2444</v>
      </c>
      <c r="B671" t="s">
        <v>2445</v>
      </c>
      <c r="C671">
        <v>26</v>
      </c>
      <c r="D671" t="s">
        <v>1205</v>
      </c>
      <c r="E671" s="9" t="s">
        <v>545</v>
      </c>
      <c r="F671" s="9" t="s">
        <v>545</v>
      </c>
      <c r="G671">
        <v>1</v>
      </c>
      <c r="H671" s="12" t="s">
        <v>545</v>
      </c>
      <c r="I671" s="12" t="s">
        <v>545</v>
      </c>
      <c r="K671" t="s">
        <v>2362</v>
      </c>
      <c r="L671" t="s">
        <v>591</v>
      </c>
    </row>
    <row r="672" spans="1:12" x14ac:dyDescent="0.3">
      <c r="A672" t="s">
        <v>2444</v>
      </c>
      <c r="B672" t="s">
        <v>2445</v>
      </c>
      <c r="C672">
        <v>25</v>
      </c>
      <c r="D672" t="s">
        <v>1205</v>
      </c>
      <c r="E672" s="9" t="s">
        <v>545</v>
      </c>
      <c r="F672" s="9" t="s">
        <v>545</v>
      </c>
      <c r="G672">
        <v>1</v>
      </c>
      <c r="H672" s="12" t="s">
        <v>545</v>
      </c>
      <c r="I672" s="12" t="s">
        <v>545</v>
      </c>
      <c r="K672" t="s">
        <v>2362</v>
      </c>
      <c r="L672" t="s">
        <v>591</v>
      </c>
    </row>
    <row r="673" spans="1:12" x14ac:dyDescent="0.3">
      <c r="A673" t="s">
        <v>2444</v>
      </c>
      <c r="B673" t="s">
        <v>2445</v>
      </c>
      <c r="C673">
        <v>20.7</v>
      </c>
      <c r="D673" t="s">
        <v>1205</v>
      </c>
      <c r="E673" s="9" t="s">
        <v>545</v>
      </c>
      <c r="F673" s="9" t="s">
        <v>545</v>
      </c>
      <c r="G673">
        <v>1</v>
      </c>
      <c r="H673" s="12" t="s">
        <v>545</v>
      </c>
      <c r="I673" s="12" t="s">
        <v>545</v>
      </c>
      <c r="K673" t="s">
        <v>2362</v>
      </c>
      <c r="L673" t="s">
        <v>591</v>
      </c>
    </row>
    <row r="674" spans="1:12" x14ac:dyDescent="0.3">
      <c r="A674" t="s">
        <v>2444</v>
      </c>
      <c r="B674" t="s">
        <v>2445</v>
      </c>
      <c r="C674">
        <v>14.7</v>
      </c>
      <c r="D674" t="s">
        <v>1205</v>
      </c>
      <c r="E674" s="9" t="s">
        <v>545</v>
      </c>
      <c r="F674" s="9" t="s">
        <v>545</v>
      </c>
      <c r="G674">
        <v>1</v>
      </c>
      <c r="H674" s="12" t="s">
        <v>545</v>
      </c>
      <c r="I674" s="12" t="s">
        <v>545</v>
      </c>
      <c r="K674" t="s">
        <v>2362</v>
      </c>
      <c r="L674" t="s">
        <v>591</v>
      </c>
    </row>
    <row r="675" spans="1:12" x14ac:dyDescent="0.3">
      <c r="A675" t="s">
        <v>2444</v>
      </c>
      <c r="B675" t="s">
        <v>2445</v>
      </c>
      <c r="C675">
        <v>12.6</v>
      </c>
      <c r="D675" t="s">
        <v>1205</v>
      </c>
      <c r="E675" s="9" t="s">
        <v>545</v>
      </c>
      <c r="F675" s="9" t="s">
        <v>545</v>
      </c>
      <c r="G675">
        <v>1</v>
      </c>
      <c r="H675" s="12" t="s">
        <v>545</v>
      </c>
      <c r="I675" s="12" t="s">
        <v>545</v>
      </c>
      <c r="K675" t="s">
        <v>2362</v>
      </c>
      <c r="L675" t="s">
        <v>591</v>
      </c>
    </row>
    <row r="676" spans="1:12" x14ac:dyDescent="0.3">
      <c r="A676" t="s">
        <v>2444</v>
      </c>
      <c r="B676" t="s">
        <v>2445</v>
      </c>
      <c r="C676">
        <v>2.1</v>
      </c>
      <c r="D676" t="s">
        <v>1205</v>
      </c>
      <c r="E676" s="9" t="s">
        <v>545</v>
      </c>
      <c r="F676" s="9" t="s">
        <v>545</v>
      </c>
      <c r="G676">
        <v>1</v>
      </c>
      <c r="H676" s="12" t="s">
        <v>545</v>
      </c>
      <c r="I676" s="12" t="s">
        <v>545</v>
      </c>
      <c r="K676" t="s">
        <v>2362</v>
      </c>
      <c r="L676" t="s">
        <v>591</v>
      </c>
    </row>
    <row r="677" spans="1:12" x14ac:dyDescent="0.3">
      <c r="A677" t="s">
        <v>2444</v>
      </c>
      <c r="B677" t="s">
        <v>2445</v>
      </c>
      <c r="C677">
        <v>18.2</v>
      </c>
      <c r="D677" t="s">
        <v>2076</v>
      </c>
      <c r="E677" s="9" t="s">
        <v>545</v>
      </c>
      <c r="F677" s="9" t="s">
        <v>545</v>
      </c>
      <c r="G677">
        <v>1</v>
      </c>
      <c r="H677" s="12" t="s">
        <v>545</v>
      </c>
      <c r="I677" s="12" t="s">
        <v>545</v>
      </c>
      <c r="K677" t="s">
        <v>2355</v>
      </c>
      <c r="L677" t="s">
        <v>591</v>
      </c>
    </row>
    <row r="678" spans="1:12" x14ac:dyDescent="0.3">
      <c r="A678" t="s">
        <v>2444</v>
      </c>
      <c r="B678" t="s">
        <v>2445</v>
      </c>
      <c r="C678">
        <v>10.4</v>
      </c>
      <c r="D678" t="s">
        <v>2076</v>
      </c>
      <c r="E678" s="9" t="s">
        <v>545</v>
      </c>
      <c r="F678" s="9" t="s">
        <v>545</v>
      </c>
      <c r="G678">
        <v>1</v>
      </c>
      <c r="H678" s="12" t="s">
        <v>545</v>
      </c>
      <c r="I678" s="12" t="s">
        <v>545</v>
      </c>
      <c r="K678" t="s">
        <v>2355</v>
      </c>
      <c r="L678" t="s">
        <v>591</v>
      </c>
    </row>
    <row r="679" spans="1:12" x14ac:dyDescent="0.3">
      <c r="A679" t="s">
        <v>2444</v>
      </c>
      <c r="B679" t="s">
        <v>2445</v>
      </c>
      <c r="C679">
        <v>9.4</v>
      </c>
      <c r="D679" t="s">
        <v>2076</v>
      </c>
      <c r="E679" s="9" t="s">
        <v>545</v>
      </c>
      <c r="F679" s="9" t="s">
        <v>545</v>
      </c>
      <c r="G679">
        <v>1</v>
      </c>
      <c r="H679" s="12" t="s">
        <v>545</v>
      </c>
      <c r="I679" s="12" t="s">
        <v>545</v>
      </c>
      <c r="K679" t="s">
        <v>2355</v>
      </c>
      <c r="L679" t="s">
        <v>591</v>
      </c>
    </row>
    <row r="680" spans="1:12" x14ac:dyDescent="0.3">
      <c r="A680" t="s">
        <v>2444</v>
      </c>
      <c r="B680" t="s">
        <v>2445</v>
      </c>
      <c r="C680">
        <v>8.6000000000000014</v>
      </c>
      <c r="D680" t="s">
        <v>2076</v>
      </c>
      <c r="E680" s="9" t="s">
        <v>545</v>
      </c>
      <c r="F680" s="9" t="s">
        <v>545</v>
      </c>
      <c r="G680">
        <v>1</v>
      </c>
      <c r="H680" s="12" t="s">
        <v>545</v>
      </c>
      <c r="I680" s="12" t="s">
        <v>545</v>
      </c>
      <c r="K680" t="s">
        <v>2355</v>
      </c>
      <c r="L680" t="s">
        <v>591</v>
      </c>
    </row>
    <row r="681" spans="1:12" x14ac:dyDescent="0.3">
      <c r="A681" t="s">
        <v>2444</v>
      </c>
      <c r="B681" t="s">
        <v>2445</v>
      </c>
      <c r="C681">
        <v>30.3</v>
      </c>
      <c r="D681" t="s">
        <v>2078</v>
      </c>
      <c r="E681" s="9" t="s">
        <v>545</v>
      </c>
      <c r="F681" s="9" t="s">
        <v>545</v>
      </c>
      <c r="G681">
        <v>2</v>
      </c>
      <c r="H681" s="12" t="s">
        <v>545</v>
      </c>
      <c r="I681" s="12" t="s">
        <v>545</v>
      </c>
      <c r="K681" t="s">
        <v>2355</v>
      </c>
      <c r="L681" t="s">
        <v>591</v>
      </c>
    </row>
    <row r="682" spans="1:12" x14ac:dyDescent="0.3">
      <c r="A682" t="s">
        <v>2444</v>
      </c>
      <c r="B682" t="s">
        <v>2445</v>
      </c>
      <c r="C682">
        <v>27</v>
      </c>
      <c r="D682" t="s">
        <v>2078</v>
      </c>
      <c r="E682" s="9" t="s">
        <v>545</v>
      </c>
      <c r="F682" s="9" t="s">
        <v>545</v>
      </c>
      <c r="G682">
        <v>2</v>
      </c>
      <c r="H682" s="12" t="s">
        <v>545</v>
      </c>
      <c r="I682" s="12" t="s">
        <v>545</v>
      </c>
      <c r="K682" t="s">
        <v>2355</v>
      </c>
      <c r="L682" t="s">
        <v>591</v>
      </c>
    </row>
    <row r="683" spans="1:12" x14ac:dyDescent="0.3">
      <c r="A683" t="s">
        <v>2444</v>
      </c>
      <c r="B683" t="s">
        <v>2445</v>
      </c>
      <c r="C683">
        <v>26</v>
      </c>
      <c r="D683" t="s">
        <v>2078</v>
      </c>
      <c r="E683" s="9" t="s">
        <v>545</v>
      </c>
      <c r="F683" s="9" t="s">
        <v>545</v>
      </c>
      <c r="G683">
        <v>2</v>
      </c>
      <c r="H683" s="12" t="s">
        <v>545</v>
      </c>
      <c r="I683" s="12" t="s">
        <v>545</v>
      </c>
      <c r="K683" t="s">
        <v>2355</v>
      </c>
      <c r="L683" t="s">
        <v>591</v>
      </c>
    </row>
    <row r="684" spans="1:12" x14ac:dyDescent="0.3">
      <c r="A684" t="s">
        <v>2444</v>
      </c>
      <c r="B684" t="s">
        <v>2445</v>
      </c>
      <c r="C684">
        <v>37.300000000000004</v>
      </c>
      <c r="D684" t="s">
        <v>1205</v>
      </c>
      <c r="E684" s="9" t="s">
        <v>545</v>
      </c>
      <c r="F684" s="9" t="s">
        <v>545</v>
      </c>
      <c r="G684">
        <v>2</v>
      </c>
      <c r="H684" s="12" t="s">
        <v>545</v>
      </c>
      <c r="I684" s="12" t="s">
        <v>545</v>
      </c>
      <c r="K684" t="s">
        <v>2362</v>
      </c>
      <c r="L684" t="s">
        <v>591</v>
      </c>
    </row>
    <row r="685" spans="1:12" x14ac:dyDescent="0.3">
      <c r="A685" t="s">
        <v>2444</v>
      </c>
      <c r="B685" t="s">
        <v>2445</v>
      </c>
      <c r="C685">
        <v>27</v>
      </c>
      <c r="D685" t="s">
        <v>1205</v>
      </c>
      <c r="E685" s="9" t="s">
        <v>545</v>
      </c>
      <c r="F685" s="9" t="s">
        <v>545</v>
      </c>
      <c r="G685">
        <v>2</v>
      </c>
      <c r="H685" s="12" t="s">
        <v>545</v>
      </c>
      <c r="I685" s="12" t="s">
        <v>545</v>
      </c>
      <c r="K685" t="s">
        <v>2362</v>
      </c>
      <c r="L685" t="s">
        <v>591</v>
      </c>
    </row>
    <row r="686" spans="1:12" x14ac:dyDescent="0.3">
      <c r="A686" t="s">
        <v>2444</v>
      </c>
      <c r="B686" t="s">
        <v>2445</v>
      </c>
      <c r="C686">
        <v>27</v>
      </c>
      <c r="D686" t="s">
        <v>1205</v>
      </c>
      <c r="E686" s="9" t="s">
        <v>545</v>
      </c>
      <c r="F686" s="9" t="s">
        <v>545</v>
      </c>
      <c r="G686">
        <v>2</v>
      </c>
      <c r="H686" s="12" t="s">
        <v>545</v>
      </c>
      <c r="I686" s="12" t="s">
        <v>545</v>
      </c>
      <c r="K686" t="s">
        <v>2362</v>
      </c>
      <c r="L686" t="s">
        <v>591</v>
      </c>
    </row>
    <row r="687" spans="1:12" x14ac:dyDescent="0.3">
      <c r="A687" t="s">
        <v>2444</v>
      </c>
      <c r="B687" t="s">
        <v>2445</v>
      </c>
      <c r="C687">
        <v>26</v>
      </c>
      <c r="D687" t="s">
        <v>1205</v>
      </c>
      <c r="E687" s="9" t="s">
        <v>545</v>
      </c>
      <c r="F687" s="9" t="s">
        <v>545</v>
      </c>
      <c r="G687">
        <v>2</v>
      </c>
      <c r="H687" s="12" t="s">
        <v>545</v>
      </c>
      <c r="I687" s="12" t="s">
        <v>545</v>
      </c>
      <c r="K687" t="s">
        <v>2362</v>
      </c>
      <c r="L687" t="s">
        <v>591</v>
      </c>
    </row>
    <row r="688" spans="1:12" x14ac:dyDescent="0.3">
      <c r="A688" t="s">
        <v>2444</v>
      </c>
      <c r="B688" t="s">
        <v>2445</v>
      </c>
      <c r="C688">
        <v>46.7</v>
      </c>
      <c r="D688" t="s">
        <v>2076</v>
      </c>
      <c r="E688" s="9" t="s">
        <v>545</v>
      </c>
      <c r="F688" s="9" t="s">
        <v>545</v>
      </c>
      <c r="G688">
        <v>2</v>
      </c>
      <c r="H688" s="12" t="s">
        <v>545</v>
      </c>
      <c r="I688" s="12" t="s">
        <v>545</v>
      </c>
      <c r="K688" t="s">
        <v>2355</v>
      </c>
      <c r="L688" t="s">
        <v>591</v>
      </c>
    </row>
    <row r="689" spans="1:12" x14ac:dyDescent="0.3">
      <c r="A689" t="s">
        <v>2444</v>
      </c>
      <c r="B689" t="s">
        <v>2445</v>
      </c>
      <c r="C689">
        <v>29</v>
      </c>
      <c r="D689" t="s">
        <v>2078</v>
      </c>
      <c r="E689" s="9" t="s">
        <v>545</v>
      </c>
      <c r="F689" s="9" t="s">
        <v>545</v>
      </c>
      <c r="G689">
        <v>3</v>
      </c>
      <c r="H689" s="12" t="s">
        <v>545</v>
      </c>
      <c r="I689" s="12" t="s">
        <v>545</v>
      </c>
      <c r="K689" t="s">
        <v>2355</v>
      </c>
      <c r="L689" t="s">
        <v>591</v>
      </c>
    </row>
    <row r="690" spans="1:12" x14ac:dyDescent="0.3">
      <c r="A690" t="s">
        <v>2444</v>
      </c>
      <c r="B690" t="s">
        <v>2445</v>
      </c>
      <c r="C690">
        <v>28</v>
      </c>
      <c r="D690" t="s">
        <v>2078</v>
      </c>
      <c r="E690" s="9" t="s">
        <v>545</v>
      </c>
      <c r="F690" s="9" t="s">
        <v>545</v>
      </c>
      <c r="G690">
        <v>3</v>
      </c>
      <c r="H690" s="12" t="s">
        <v>545</v>
      </c>
      <c r="I690" s="12" t="s">
        <v>545</v>
      </c>
      <c r="K690" t="s">
        <v>2355</v>
      </c>
      <c r="L690" t="s">
        <v>591</v>
      </c>
    </row>
    <row r="691" spans="1:12" x14ac:dyDescent="0.3">
      <c r="A691" t="s">
        <v>2444</v>
      </c>
      <c r="B691" t="s">
        <v>2445</v>
      </c>
      <c r="C691">
        <v>31.3</v>
      </c>
      <c r="D691" t="s">
        <v>1205</v>
      </c>
      <c r="E691" s="9" t="s">
        <v>545</v>
      </c>
      <c r="F691" s="9" t="s">
        <v>545</v>
      </c>
      <c r="G691">
        <v>3</v>
      </c>
      <c r="H691" s="12" t="s">
        <v>545</v>
      </c>
      <c r="I691" s="12" t="s">
        <v>545</v>
      </c>
      <c r="K691" t="s">
        <v>2362</v>
      </c>
      <c r="L691" t="s">
        <v>591</v>
      </c>
    </row>
    <row r="692" spans="1:12" x14ac:dyDescent="0.3">
      <c r="A692" t="s">
        <v>2444</v>
      </c>
      <c r="B692" t="s">
        <v>2445</v>
      </c>
      <c r="C692">
        <v>20</v>
      </c>
      <c r="D692" t="s">
        <v>1205</v>
      </c>
      <c r="E692" s="9" t="s">
        <v>545</v>
      </c>
      <c r="F692" s="9" t="s">
        <v>545</v>
      </c>
      <c r="G692">
        <v>3</v>
      </c>
      <c r="H692" s="12" t="s">
        <v>545</v>
      </c>
      <c r="I692" s="12" t="s">
        <v>545</v>
      </c>
      <c r="K692" t="s">
        <v>2362</v>
      </c>
      <c r="L692" t="s">
        <v>591</v>
      </c>
    </row>
    <row r="693" spans="1:12" x14ac:dyDescent="0.3">
      <c r="A693" t="s">
        <v>2444</v>
      </c>
      <c r="B693" t="s">
        <v>2445</v>
      </c>
      <c r="C693">
        <v>20</v>
      </c>
      <c r="D693" t="s">
        <v>1205</v>
      </c>
      <c r="E693" s="9" t="s">
        <v>545</v>
      </c>
      <c r="F693" s="9" t="s">
        <v>545</v>
      </c>
      <c r="G693">
        <v>3</v>
      </c>
      <c r="H693" s="12" t="s">
        <v>545</v>
      </c>
      <c r="I693" s="12" t="s">
        <v>545</v>
      </c>
      <c r="K693" t="s">
        <v>2362</v>
      </c>
      <c r="L693" t="s">
        <v>591</v>
      </c>
    </row>
    <row r="694" spans="1:12" x14ac:dyDescent="0.3">
      <c r="A694" t="s">
        <v>2444</v>
      </c>
      <c r="B694" t="s">
        <v>2445</v>
      </c>
      <c r="C694">
        <v>19</v>
      </c>
      <c r="D694" t="s">
        <v>1205</v>
      </c>
      <c r="E694" s="9" t="s">
        <v>545</v>
      </c>
      <c r="F694" s="9" t="s">
        <v>545</v>
      </c>
      <c r="G694">
        <v>3</v>
      </c>
      <c r="H694" s="12" t="s">
        <v>545</v>
      </c>
      <c r="I694" s="12" t="s">
        <v>545</v>
      </c>
      <c r="K694" t="s">
        <v>2362</v>
      </c>
      <c r="L694" t="s">
        <v>591</v>
      </c>
    </row>
    <row r="695" spans="1:12" x14ac:dyDescent="0.3">
      <c r="A695" t="s">
        <v>2444</v>
      </c>
      <c r="B695" t="s">
        <v>2445</v>
      </c>
      <c r="C695">
        <v>7</v>
      </c>
      <c r="D695" t="s">
        <v>1205</v>
      </c>
      <c r="E695" s="9" t="s">
        <v>545</v>
      </c>
      <c r="F695" s="9" t="s">
        <v>545</v>
      </c>
      <c r="G695">
        <v>3</v>
      </c>
      <c r="H695" s="12" t="s">
        <v>545</v>
      </c>
      <c r="I695" s="12" t="s">
        <v>545</v>
      </c>
      <c r="K695" t="s">
        <v>2362</v>
      </c>
      <c r="L695" t="s">
        <v>591</v>
      </c>
    </row>
    <row r="696" spans="1:12" x14ac:dyDescent="0.3">
      <c r="A696" t="s">
        <v>2444</v>
      </c>
      <c r="B696" t="s">
        <v>2445</v>
      </c>
      <c r="C696">
        <v>6</v>
      </c>
      <c r="D696" t="s">
        <v>1205</v>
      </c>
      <c r="E696" s="9" t="s">
        <v>545</v>
      </c>
      <c r="F696" s="9" t="s">
        <v>545</v>
      </c>
      <c r="G696">
        <v>3</v>
      </c>
      <c r="H696" s="12" t="s">
        <v>545</v>
      </c>
      <c r="I696" s="12" t="s">
        <v>545</v>
      </c>
      <c r="K696" t="s">
        <v>2362</v>
      </c>
      <c r="L696" t="s">
        <v>591</v>
      </c>
    </row>
    <row r="697" spans="1:12" x14ac:dyDescent="0.3">
      <c r="A697" t="s">
        <v>2444</v>
      </c>
      <c r="B697" t="s">
        <v>2445</v>
      </c>
      <c r="C697">
        <v>30.6</v>
      </c>
      <c r="D697" t="s">
        <v>2076</v>
      </c>
      <c r="E697" s="9" t="s">
        <v>545</v>
      </c>
      <c r="F697" s="9" t="s">
        <v>545</v>
      </c>
      <c r="G697">
        <v>3</v>
      </c>
      <c r="H697" s="12" t="s">
        <v>545</v>
      </c>
      <c r="I697" s="12" t="s">
        <v>545</v>
      </c>
      <c r="K697" t="s">
        <v>2355</v>
      </c>
      <c r="L697" t="s">
        <v>591</v>
      </c>
    </row>
    <row r="698" spans="1:12" x14ac:dyDescent="0.3">
      <c r="A698" t="s">
        <v>2444</v>
      </c>
      <c r="B698" t="s">
        <v>2445</v>
      </c>
      <c r="C698">
        <v>10.4</v>
      </c>
      <c r="D698" t="s">
        <v>2076</v>
      </c>
      <c r="E698" s="9" t="s">
        <v>545</v>
      </c>
      <c r="F698" s="9" t="s">
        <v>545</v>
      </c>
      <c r="G698">
        <v>3</v>
      </c>
      <c r="H698" s="12" t="s">
        <v>545</v>
      </c>
      <c r="I698" s="12" t="s">
        <v>545</v>
      </c>
      <c r="K698" t="s">
        <v>2355</v>
      </c>
      <c r="L698" t="s">
        <v>591</v>
      </c>
    </row>
    <row r="699" spans="1:12" x14ac:dyDescent="0.3">
      <c r="A699" t="s">
        <v>2444</v>
      </c>
      <c r="B699" t="s">
        <v>2445</v>
      </c>
      <c r="C699">
        <v>9.4</v>
      </c>
      <c r="D699" t="s">
        <v>2076</v>
      </c>
      <c r="E699" s="9" t="s">
        <v>545</v>
      </c>
      <c r="F699" s="9" t="s">
        <v>545</v>
      </c>
      <c r="G699">
        <v>3</v>
      </c>
      <c r="H699" s="12" t="s">
        <v>545</v>
      </c>
      <c r="I699" s="12" t="s">
        <v>545</v>
      </c>
      <c r="K699" t="s">
        <v>2355</v>
      </c>
      <c r="L699" t="s">
        <v>591</v>
      </c>
    </row>
    <row r="700" spans="1:12" x14ac:dyDescent="0.3">
      <c r="A700" t="s">
        <v>2444</v>
      </c>
      <c r="B700" t="s">
        <v>2445</v>
      </c>
      <c r="C700">
        <v>42.1</v>
      </c>
      <c r="D700" t="s">
        <v>1205</v>
      </c>
      <c r="E700" s="9" t="s">
        <v>545</v>
      </c>
      <c r="F700" s="9" t="s">
        <v>545</v>
      </c>
      <c r="G700">
        <v>4</v>
      </c>
      <c r="H700" s="12" t="s">
        <v>545</v>
      </c>
      <c r="I700" s="12" t="s">
        <v>545</v>
      </c>
      <c r="K700" t="s">
        <v>2362</v>
      </c>
      <c r="L700" t="s">
        <v>591</v>
      </c>
    </row>
    <row r="701" spans="1:12" x14ac:dyDescent="0.3">
      <c r="A701" t="s">
        <v>2444</v>
      </c>
      <c r="B701" t="s">
        <v>2445</v>
      </c>
      <c r="C701">
        <v>38</v>
      </c>
      <c r="D701" t="s">
        <v>1205</v>
      </c>
      <c r="E701" s="9" t="s">
        <v>545</v>
      </c>
      <c r="F701" s="9" t="s">
        <v>545</v>
      </c>
      <c r="G701">
        <v>4</v>
      </c>
      <c r="H701" s="12" t="s">
        <v>545</v>
      </c>
      <c r="I701" s="12" t="s">
        <v>545</v>
      </c>
      <c r="K701" t="s">
        <v>2362</v>
      </c>
      <c r="L701" t="s">
        <v>591</v>
      </c>
    </row>
    <row r="702" spans="1:12" x14ac:dyDescent="0.3">
      <c r="A702" t="s">
        <v>2444</v>
      </c>
      <c r="B702" t="s">
        <v>2445</v>
      </c>
      <c r="C702">
        <v>21</v>
      </c>
      <c r="D702" t="s">
        <v>1205</v>
      </c>
      <c r="E702" s="9" t="s">
        <v>545</v>
      </c>
      <c r="F702" s="9" t="s">
        <v>545</v>
      </c>
      <c r="G702">
        <v>4</v>
      </c>
      <c r="H702" s="12" t="s">
        <v>545</v>
      </c>
      <c r="I702" s="12" t="s">
        <v>545</v>
      </c>
      <c r="K702" t="s">
        <v>2362</v>
      </c>
      <c r="L702" t="s">
        <v>591</v>
      </c>
    </row>
    <row r="703" spans="1:12" x14ac:dyDescent="0.3">
      <c r="A703" t="s">
        <v>2444</v>
      </c>
      <c r="B703" t="s">
        <v>2445</v>
      </c>
      <c r="C703">
        <v>17</v>
      </c>
      <c r="D703" t="s">
        <v>1205</v>
      </c>
      <c r="E703" s="9" t="s">
        <v>545</v>
      </c>
      <c r="F703" s="9" t="s">
        <v>545</v>
      </c>
      <c r="G703">
        <v>4</v>
      </c>
      <c r="H703" s="12" t="s">
        <v>545</v>
      </c>
      <c r="I703" s="12" t="s">
        <v>545</v>
      </c>
      <c r="K703" t="s">
        <v>2362</v>
      </c>
      <c r="L703" t="s">
        <v>591</v>
      </c>
    </row>
    <row r="704" spans="1:12" x14ac:dyDescent="0.3">
      <c r="A704" t="s">
        <v>2444</v>
      </c>
      <c r="B704" t="s">
        <v>2445</v>
      </c>
      <c r="C704">
        <v>9</v>
      </c>
      <c r="D704" t="s">
        <v>1205</v>
      </c>
      <c r="E704" s="9" t="s">
        <v>545</v>
      </c>
      <c r="F704" s="9" t="s">
        <v>545</v>
      </c>
      <c r="G704">
        <v>4</v>
      </c>
      <c r="H704" s="12" t="s">
        <v>545</v>
      </c>
      <c r="I704" s="12" t="s">
        <v>545</v>
      </c>
      <c r="K704" t="s">
        <v>2362</v>
      </c>
      <c r="L704" t="s">
        <v>591</v>
      </c>
    </row>
    <row r="705" spans="1:12" x14ac:dyDescent="0.3">
      <c r="A705" t="s">
        <v>2444</v>
      </c>
      <c r="B705" t="s">
        <v>2445</v>
      </c>
      <c r="C705">
        <v>7.3</v>
      </c>
      <c r="D705" t="s">
        <v>2076</v>
      </c>
      <c r="E705" s="9" t="s">
        <v>545</v>
      </c>
      <c r="F705" s="9" t="s">
        <v>545</v>
      </c>
      <c r="G705">
        <v>4</v>
      </c>
      <c r="H705" s="12" t="s">
        <v>545</v>
      </c>
      <c r="I705" s="12" t="s">
        <v>545</v>
      </c>
      <c r="K705" t="s">
        <v>2355</v>
      </c>
      <c r="L705" t="s">
        <v>591</v>
      </c>
    </row>
    <row r="706" spans="1:12" x14ac:dyDescent="0.3">
      <c r="A706" t="s">
        <v>2444</v>
      </c>
      <c r="B706" t="s">
        <v>2445</v>
      </c>
      <c r="C706">
        <v>30</v>
      </c>
      <c r="D706" t="s">
        <v>2078</v>
      </c>
      <c r="E706" s="9" t="s">
        <v>545</v>
      </c>
      <c r="F706" s="9" t="s">
        <v>545</v>
      </c>
      <c r="G706">
        <v>5</v>
      </c>
      <c r="H706" s="12" t="s">
        <v>545</v>
      </c>
      <c r="I706" s="12" t="s">
        <v>545</v>
      </c>
      <c r="K706" t="s">
        <v>2355</v>
      </c>
      <c r="L706" t="s">
        <v>591</v>
      </c>
    </row>
    <row r="707" spans="1:12" x14ac:dyDescent="0.3">
      <c r="A707" t="s">
        <v>2444</v>
      </c>
      <c r="B707" t="s">
        <v>2445</v>
      </c>
      <c r="C707">
        <v>29</v>
      </c>
      <c r="D707" t="s">
        <v>2078</v>
      </c>
      <c r="E707" s="9" t="s">
        <v>545</v>
      </c>
      <c r="F707" s="9" t="s">
        <v>545</v>
      </c>
      <c r="G707">
        <v>5</v>
      </c>
      <c r="H707" s="12" t="s">
        <v>545</v>
      </c>
      <c r="I707" s="12" t="s">
        <v>545</v>
      </c>
      <c r="K707" t="s">
        <v>2355</v>
      </c>
      <c r="L707" t="s">
        <v>591</v>
      </c>
    </row>
    <row r="708" spans="1:12" x14ac:dyDescent="0.3">
      <c r="A708" t="s">
        <v>2444</v>
      </c>
      <c r="B708" t="s">
        <v>2445</v>
      </c>
      <c r="C708">
        <v>39</v>
      </c>
      <c r="D708" t="s">
        <v>1205</v>
      </c>
      <c r="E708" s="9" t="s">
        <v>545</v>
      </c>
      <c r="F708" s="9" t="s">
        <v>545</v>
      </c>
      <c r="G708">
        <v>5</v>
      </c>
      <c r="H708" s="12" t="s">
        <v>545</v>
      </c>
      <c r="I708" s="12" t="s">
        <v>545</v>
      </c>
      <c r="K708" t="s">
        <v>2362</v>
      </c>
      <c r="L708" t="s">
        <v>591</v>
      </c>
    </row>
    <row r="709" spans="1:12" x14ac:dyDescent="0.3">
      <c r="A709" t="s">
        <v>2444</v>
      </c>
      <c r="B709" t="s">
        <v>2445</v>
      </c>
      <c r="C709">
        <v>18</v>
      </c>
      <c r="D709" t="s">
        <v>1205</v>
      </c>
      <c r="E709" s="9" t="s">
        <v>545</v>
      </c>
      <c r="F709" s="9" t="s">
        <v>545</v>
      </c>
      <c r="G709">
        <v>5</v>
      </c>
      <c r="H709" s="12" t="s">
        <v>545</v>
      </c>
      <c r="I709" s="12" t="s">
        <v>545</v>
      </c>
      <c r="K709" t="s">
        <v>2362</v>
      </c>
      <c r="L709" t="s">
        <v>591</v>
      </c>
    </row>
    <row r="710" spans="1:12" x14ac:dyDescent="0.3">
      <c r="A710" t="s">
        <v>2444</v>
      </c>
      <c r="B710" t="s">
        <v>2445</v>
      </c>
      <c r="C710">
        <v>8.3000000000000007</v>
      </c>
      <c r="D710" t="s">
        <v>2076</v>
      </c>
      <c r="E710" s="9" t="s">
        <v>545</v>
      </c>
      <c r="F710" s="9" t="s">
        <v>545</v>
      </c>
      <c r="G710">
        <v>5</v>
      </c>
      <c r="H710" s="12" t="s">
        <v>545</v>
      </c>
      <c r="I710" s="12" t="s">
        <v>545</v>
      </c>
      <c r="K710" t="s">
        <v>2355</v>
      </c>
      <c r="L710" t="s">
        <v>591</v>
      </c>
    </row>
    <row r="711" spans="1:12" x14ac:dyDescent="0.3">
      <c r="A711" t="s">
        <v>2444</v>
      </c>
      <c r="B711" t="s">
        <v>2445</v>
      </c>
      <c r="C711">
        <v>28</v>
      </c>
      <c r="D711" t="s">
        <v>2078</v>
      </c>
      <c r="E711" s="9" t="s">
        <v>545</v>
      </c>
      <c r="F711" s="9" t="s">
        <v>545</v>
      </c>
      <c r="G711">
        <v>6</v>
      </c>
      <c r="H711" s="12" t="s">
        <v>545</v>
      </c>
      <c r="I711" s="12" t="s">
        <v>545</v>
      </c>
      <c r="K711" t="s">
        <v>2355</v>
      </c>
      <c r="L711" t="s">
        <v>591</v>
      </c>
    </row>
    <row r="712" spans="1:12" x14ac:dyDescent="0.3">
      <c r="A712" t="s">
        <v>2444</v>
      </c>
      <c r="B712" t="s">
        <v>2445</v>
      </c>
      <c r="C712">
        <v>27</v>
      </c>
      <c r="D712" t="s">
        <v>2078</v>
      </c>
      <c r="E712" s="9" t="s">
        <v>545</v>
      </c>
      <c r="F712" s="9" t="s">
        <v>545</v>
      </c>
      <c r="G712">
        <v>6</v>
      </c>
      <c r="H712" s="12" t="s">
        <v>545</v>
      </c>
      <c r="I712" s="12" t="s">
        <v>545</v>
      </c>
      <c r="K712" t="s">
        <v>2355</v>
      </c>
      <c r="L712" t="s">
        <v>591</v>
      </c>
    </row>
    <row r="713" spans="1:12" x14ac:dyDescent="0.3">
      <c r="A713" t="s">
        <v>2444</v>
      </c>
      <c r="B713" t="s">
        <v>2445</v>
      </c>
      <c r="C713">
        <v>8.3000000000000007</v>
      </c>
      <c r="D713" t="s">
        <v>1205</v>
      </c>
      <c r="E713" s="9" t="s">
        <v>545</v>
      </c>
      <c r="F713" s="9" t="s">
        <v>545</v>
      </c>
      <c r="G713">
        <v>6</v>
      </c>
      <c r="H713" s="12" t="s">
        <v>545</v>
      </c>
      <c r="I713" s="12" t="s">
        <v>545</v>
      </c>
      <c r="K713" t="s">
        <v>2362</v>
      </c>
      <c r="L713" t="s">
        <v>591</v>
      </c>
    </row>
    <row r="714" spans="1:12" x14ac:dyDescent="0.3">
      <c r="A714" t="s">
        <v>2444</v>
      </c>
      <c r="B714" t="s">
        <v>2445</v>
      </c>
      <c r="C714">
        <v>7.3</v>
      </c>
      <c r="D714" t="s">
        <v>1205</v>
      </c>
      <c r="E714" s="9" t="s">
        <v>545</v>
      </c>
      <c r="F714" s="9" t="s">
        <v>545</v>
      </c>
      <c r="G714">
        <v>6</v>
      </c>
      <c r="H714" s="12" t="s">
        <v>545</v>
      </c>
      <c r="I714" s="12" t="s">
        <v>545</v>
      </c>
      <c r="K714" t="s">
        <v>2362</v>
      </c>
      <c r="L714" t="s">
        <v>591</v>
      </c>
    </row>
    <row r="715" spans="1:12" x14ac:dyDescent="0.3">
      <c r="A715" t="s">
        <v>2444</v>
      </c>
      <c r="B715" t="s">
        <v>2445</v>
      </c>
      <c r="C715">
        <v>6</v>
      </c>
      <c r="D715" t="s">
        <v>1205</v>
      </c>
      <c r="E715" s="9" t="s">
        <v>545</v>
      </c>
      <c r="F715" s="9" t="s">
        <v>545</v>
      </c>
      <c r="G715">
        <v>7</v>
      </c>
      <c r="H715" s="12" t="s">
        <v>545</v>
      </c>
      <c r="I715" s="12" t="s">
        <v>545</v>
      </c>
      <c r="K715" t="s">
        <v>2362</v>
      </c>
      <c r="L715" t="s">
        <v>591</v>
      </c>
    </row>
    <row r="716" spans="1:12" x14ac:dyDescent="0.3">
      <c r="A716" t="s">
        <v>2444</v>
      </c>
      <c r="B716" t="s">
        <v>2445</v>
      </c>
      <c r="C716">
        <v>5</v>
      </c>
      <c r="D716" t="s">
        <v>1205</v>
      </c>
      <c r="E716" s="9" t="s">
        <v>545</v>
      </c>
      <c r="F716" s="9" t="s">
        <v>545</v>
      </c>
      <c r="G716">
        <v>7</v>
      </c>
      <c r="H716" s="12" t="s">
        <v>545</v>
      </c>
      <c r="I716" s="12" t="s">
        <v>545</v>
      </c>
      <c r="K716" t="s">
        <v>2362</v>
      </c>
      <c r="L716" t="s">
        <v>591</v>
      </c>
    </row>
    <row r="717" spans="1:12" x14ac:dyDescent="0.3">
      <c r="A717" t="s">
        <v>2444</v>
      </c>
      <c r="B717" t="s">
        <v>2445</v>
      </c>
      <c r="C717">
        <v>42</v>
      </c>
      <c r="D717" t="s">
        <v>1205</v>
      </c>
      <c r="E717" s="9" t="s">
        <v>545</v>
      </c>
      <c r="F717" s="9" t="s">
        <v>545</v>
      </c>
      <c r="G717">
        <v>8</v>
      </c>
      <c r="H717" s="12" t="s">
        <v>545</v>
      </c>
      <c r="I717" s="12" t="s">
        <v>545</v>
      </c>
      <c r="K717" t="s">
        <v>2362</v>
      </c>
      <c r="L717" t="s">
        <v>591</v>
      </c>
    </row>
    <row r="718" spans="1:12" x14ac:dyDescent="0.3">
      <c r="A718" t="s">
        <v>2444</v>
      </c>
      <c r="B718" t="s">
        <v>2445</v>
      </c>
      <c r="C718">
        <v>41</v>
      </c>
      <c r="D718" t="s">
        <v>1205</v>
      </c>
      <c r="E718" s="9" t="s">
        <v>545</v>
      </c>
      <c r="F718" s="9" t="s">
        <v>545</v>
      </c>
      <c r="G718">
        <v>8</v>
      </c>
      <c r="H718" s="12" t="s">
        <v>545</v>
      </c>
      <c r="I718" s="12" t="s">
        <v>545</v>
      </c>
      <c r="K718" t="s">
        <v>2362</v>
      </c>
      <c r="L718" t="s">
        <v>591</v>
      </c>
    </row>
    <row r="719" spans="1:12" x14ac:dyDescent="0.3">
      <c r="A719" t="s">
        <v>2444</v>
      </c>
      <c r="B719" t="s">
        <v>2445</v>
      </c>
      <c r="C719">
        <v>40</v>
      </c>
      <c r="D719" t="s">
        <v>1205</v>
      </c>
      <c r="E719" s="9" t="s">
        <v>545</v>
      </c>
      <c r="F719" s="9" t="s">
        <v>545</v>
      </c>
      <c r="G719">
        <v>9</v>
      </c>
      <c r="H719" s="12" t="s">
        <v>545</v>
      </c>
      <c r="I719" s="12" t="s">
        <v>545</v>
      </c>
      <c r="K719" t="s">
        <v>2362</v>
      </c>
      <c r="L719" t="s">
        <v>591</v>
      </c>
    </row>
    <row r="720" spans="1:12" x14ac:dyDescent="0.3">
      <c r="A720" t="s">
        <v>2444</v>
      </c>
      <c r="B720" t="s">
        <v>2445</v>
      </c>
      <c r="C720">
        <v>41</v>
      </c>
      <c r="D720" t="s">
        <v>1205</v>
      </c>
      <c r="E720" s="9" t="s">
        <v>545</v>
      </c>
      <c r="F720" s="9" t="s">
        <v>545</v>
      </c>
      <c r="G720">
        <v>10</v>
      </c>
      <c r="H720" s="12" t="s">
        <v>545</v>
      </c>
      <c r="I720" s="12" t="s">
        <v>545</v>
      </c>
      <c r="K720" t="s">
        <v>2362</v>
      </c>
      <c r="L720" t="s">
        <v>591</v>
      </c>
    </row>
    <row r="721" spans="1:12" x14ac:dyDescent="0.3">
      <c r="A721" t="s">
        <v>2444</v>
      </c>
      <c r="B721" t="s">
        <v>2445</v>
      </c>
      <c r="C721">
        <v>40</v>
      </c>
      <c r="D721" t="s">
        <v>1205</v>
      </c>
      <c r="E721" s="9" t="s">
        <v>545</v>
      </c>
      <c r="F721" s="9" t="s">
        <v>545</v>
      </c>
      <c r="G721">
        <v>10</v>
      </c>
      <c r="H721" s="12" t="s">
        <v>545</v>
      </c>
      <c r="I721" s="12" t="s">
        <v>545</v>
      </c>
      <c r="K721" t="s">
        <v>2362</v>
      </c>
      <c r="L721" t="s">
        <v>591</v>
      </c>
    </row>
    <row r="722" spans="1:12" x14ac:dyDescent="0.3">
      <c r="A722" t="s">
        <v>2444</v>
      </c>
      <c r="B722" t="s">
        <v>2445</v>
      </c>
      <c r="C722">
        <v>39</v>
      </c>
      <c r="D722" t="s">
        <v>1205</v>
      </c>
      <c r="E722" s="9" t="s">
        <v>545</v>
      </c>
      <c r="F722" s="9" t="s">
        <v>545</v>
      </c>
      <c r="G722">
        <v>10</v>
      </c>
      <c r="H722" s="12" t="s">
        <v>545</v>
      </c>
      <c r="I722" s="12" t="s">
        <v>545</v>
      </c>
      <c r="K722" t="s">
        <v>2362</v>
      </c>
      <c r="L722" t="s">
        <v>591</v>
      </c>
    </row>
    <row r="723" spans="1:12" x14ac:dyDescent="0.3">
      <c r="A723" t="s">
        <v>2444</v>
      </c>
      <c r="B723" t="s">
        <v>2445</v>
      </c>
      <c r="C723">
        <v>4</v>
      </c>
      <c r="D723" t="s">
        <v>1205</v>
      </c>
      <c r="E723" s="9" t="s">
        <v>545</v>
      </c>
      <c r="F723" s="9" t="s">
        <v>545</v>
      </c>
      <c r="G723">
        <v>12</v>
      </c>
      <c r="H723" s="12" t="s">
        <v>545</v>
      </c>
      <c r="I723" s="12" t="s">
        <v>545</v>
      </c>
      <c r="K723" t="s">
        <v>2362</v>
      </c>
      <c r="L723" t="s">
        <v>591</v>
      </c>
    </row>
    <row r="724" spans="1:12" x14ac:dyDescent="0.3">
      <c r="A724" t="s">
        <v>2444</v>
      </c>
      <c r="B724" t="s">
        <v>2445</v>
      </c>
      <c r="C724">
        <v>5</v>
      </c>
      <c r="D724" t="s">
        <v>1205</v>
      </c>
      <c r="E724" s="9" t="s">
        <v>545</v>
      </c>
      <c r="F724" s="9" t="s">
        <v>545</v>
      </c>
      <c r="G724">
        <v>13</v>
      </c>
      <c r="H724" s="12" t="s">
        <v>545</v>
      </c>
      <c r="I724" s="12" t="s">
        <v>545</v>
      </c>
      <c r="K724" t="s">
        <v>2362</v>
      </c>
      <c r="L724" t="s">
        <v>591</v>
      </c>
    </row>
    <row r="725" spans="1:12" x14ac:dyDescent="0.3">
      <c r="A725" t="s">
        <v>2444</v>
      </c>
      <c r="B725" t="s">
        <v>2445</v>
      </c>
      <c r="C725">
        <v>44.5</v>
      </c>
      <c r="D725" t="s">
        <v>2248</v>
      </c>
      <c r="E725">
        <v>1.1000000000000001</v>
      </c>
      <c r="F725" s="9" t="s">
        <v>545</v>
      </c>
      <c r="G725" s="9" t="s">
        <v>545</v>
      </c>
      <c r="H725" s="12" t="s">
        <v>545</v>
      </c>
      <c r="I725" s="12" t="s">
        <v>545</v>
      </c>
      <c r="J725" t="s">
        <v>2249</v>
      </c>
      <c r="K725" t="s">
        <v>2359</v>
      </c>
      <c r="L725" t="s">
        <v>591</v>
      </c>
    </row>
    <row r="726" spans="1:12" x14ac:dyDescent="0.3">
      <c r="A726" t="s">
        <v>2444</v>
      </c>
      <c r="B726" t="s">
        <v>2445</v>
      </c>
      <c r="C726">
        <v>40.6</v>
      </c>
      <c r="D726" t="s">
        <v>2248</v>
      </c>
      <c r="E726">
        <v>0.5</v>
      </c>
      <c r="F726" s="9" t="s">
        <v>545</v>
      </c>
      <c r="G726" s="9" t="s">
        <v>545</v>
      </c>
      <c r="H726" s="12" t="s">
        <v>545</v>
      </c>
      <c r="I726" s="12" t="s">
        <v>545</v>
      </c>
      <c r="J726" t="s">
        <v>2249</v>
      </c>
      <c r="K726" t="s">
        <v>2359</v>
      </c>
      <c r="L726" t="s">
        <v>591</v>
      </c>
    </row>
    <row r="727" spans="1:12" x14ac:dyDescent="0.3">
      <c r="A727" t="s">
        <v>2444</v>
      </c>
      <c r="B727" t="s">
        <v>2445</v>
      </c>
      <c r="C727">
        <v>40</v>
      </c>
      <c r="D727" t="s">
        <v>2248</v>
      </c>
      <c r="E727">
        <v>0.3</v>
      </c>
      <c r="F727" s="9" t="s">
        <v>545</v>
      </c>
      <c r="G727" s="9" t="s">
        <v>545</v>
      </c>
      <c r="H727" s="12" t="s">
        <v>545</v>
      </c>
      <c r="I727" s="12" t="s">
        <v>545</v>
      </c>
      <c r="J727" t="s">
        <v>2249</v>
      </c>
      <c r="K727" t="s">
        <v>2359</v>
      </c>
      <c r="L727" t="s">
        <v>591</v>
      </c>
    </row>
    <row r="728" spans="1:12" x14ac:dyDescent="0.3">
      <c r="A728" t="s">
        <v>2444</v>
      </c>
      <c r="B728" t="s">
        <v>2445</v>
      </c>
      <c r="C728">
        <v>37.9</v>
      </c>
      <c r="D728" t="s">
        <v>2248</v>
      </c>
      <c r="E728">
        <v>0.2</v>
      </c>
      <c r="F728" s="9" t="s">
        <v>545</v>
      </c>
      <c r="G728" s="9" t="s">
        <v>545</v>
      </c>
      <c r="H728" s="12" t="s">
        <v>545</v>
      </c>
      <c r="I728" s="12" t="s">
        <v>545</v>
      </c>
      <c r="J728" t="s">
        <v>2249</v>
      </c>
      <c r="K728" t="s">
        <v>2359</v>
      </c>
      <c r="L728" t="s">
        <v>591</v>
      </c>
    </row>
    <row r="729" spans="1:12" x14ac:dyDescent="0.3">
      <c r="A729" t="s">
        <v>2444</v>
      </c>
      <c r="B729" t="s">
        <v>2445</v>
      </c>
      <c r="C729">
        <v>37</v>
      </c>
      <c r="D729" t="s">
        <v>2077</v>
      </c>
      <c r="E729">
        <v>4</v>
      </c>
      <c r="F729">
        <v>23</v>
      </c>
      <c r="G729" s="9" t="s">
        <v>545</v>
      </c>
      <c r="H729" s="12" t="s">
        <v>545</v>
      </c>
      <c r="I729" t="s">
        <v>1205</v>
      </c>
      <c r="K729" t="s">
        <v>2355</v>
      </c>
      <c r="L729" t="s">
        <v>591</v>
      </c>
    </row>
    <row r="730" spans="1:12" x14ac:dyDescent="0.3">
      <c r="A730" t="s">
        <v>2444</v>
      </c>
      <c r="B730" t="s">
        <v>2445</v>
      </c>
      <c r="C730">
        <v>33.6</v>
      </c>
      <c r="D730" t="s">
        <v>2077</v>
      </c>
      <c r="E730">
        <v>0.2</v>
      </c>
      <c r="F730" s="9" t="s">
        <v>545</v>
      </c>
      <c r="G730" s="9" t="s">
        <v>545</v>
      </c>
      <c r="H730" s="12" t="s">
        <v>545</v>
      </c>
      <c r="I730" s="12" t="s">
        <v>545</v>
      </c>
      <c r="K730" t="s">
        <v>2355</v>
      </c>
      <c r="L730" t="s">
        <v>591</v>
      </c>
    </row>
    <row r="731" spans="1:12" x14ac:dyDescent="0.3">
      <c r="A731" t="s">
        <v>2444</v>
      </c>
      <c r="B731" t="s">
        <v>2445</v>
      </c>
      <c r="C731">
        <v>33.300000000000004</v>
      </c>
      <c r="D731" t="s">
        <v>2077</v>
      </c>
      <c r="E731">
        <v>2.6</v>
      </c>
      <c r="F731">
        <v>19</v>
      </c>
      <c r="G731" s="9" t="s">
        <v>545</v>
      </c>
      <c r="H731" s="12" t="s">
        <v>545</v>
      </c>
      <c r="I731" s="12" t="s">
        <v>545</v>
      </c>
      <c r="K731" t="s">
        <v>2355</v>
      </c>
      <c r="L731" t="s">
        <v>591</v>
      </c>
    </row>
    <row r="732" spans="1:12" x14ac:dyDescent="0.3">
      <c r="A732" t="s">
        <v>2444</v>
      </c>
      <c r="B732" t="s">
        <v>2445</v>
      </c>
      <c r="C732">
        <v>33.200000000000003</v>
      </c>
      <c r="D732" t="s">
        <v>2077</v>
      </c>
      <c r="E732">
        <v>1.5</v>
      </c>
      <c r="F732">
        <v>8</v>
      </c>
      <c r="G732" s="9" t="s">
        <v>545</v>
      </c>
      <c r="H732" s="12" t="s">
        <v>545</v>
      </c>
      <c r="I732" s="12" t="s">
        <v>545</v>
      </c>
      <c r="K732" t="s">
        <v>2355</v>
      </c>
      <c r="L732" t="s">
        <v>591</v>
      </c>
    </row>
    <row r="733" spans="1:12" x14ac:dyDescent="0.3">
      <c r="A733" t="s">
        <v>2444</v>
      </c>
      <c r="B733" t="s">
        <v>2445</v>
      </c>
      <c r="C733">
        <v>7.1</v>
      </c>
      <c r="D733" t="s">
        <v>2077</v>
      </c>
      <c r="E733">
        <v>1.2</v>
      </c>
      <c r="F733" s="9" t="s">
        <v>545</v>
      </c>
      <c r="G733" s="9" t="s">
        <v>545</v>
      </c>
      <c r="H733" s="12" t="s">
        <v>545</v>
      </c>
      <c r="I733" t="s">
        <v>1205</v>
      </c>
      <c r="K733" t="s">
        <v>2355</v>
      </c>
      <c r="L733" t="s">
        <v>591</v>
      </c>
    </row>
    <row r="734" spans="1:12" x14ac:dyDescent="0.3">
      <c r="A734" t="s">
        <v>2444</v>
      </c>
      <c r="B734" t="s">
        <v>2445</v>
      </c>
      <c r="C734">
        <v>29.6</v>
      </c>
      <c r="D734" t="s">
        <v>2078</v>
      </c>
      <c r="E734">
        <v>0.35</v>
      </c>
      <c r="F734" s="9" t="s">
        <v>545</v>
      </c>
      <c r="G734" s="9" t="s">
        <v>545</v>
      </c>
      <c r="H734" s="12" t="s">
        <v>545</v>
      </c>
      <c r="I734" s="12" t="s">
        <v>545</v>
      </c>
      <c r="K734" t="s">
        <v>2355</v>
      </c>
      <c r="L734" t="s">
        <v>591</v>
      </c>
    </row>
    <row r="735" spans="1:12" x14ac:dyDescent="0.3">
      <c r="A735" t="s">
        <v>2444</v>
      </c>
      <c r="B735" t="s">
        <v>2445</v>
      </c>
      <c r="C735">
        <v>27.2</v>
      </c>
      <c r="D735" t="s">
        <v>2078</v>
      </c>
      <c r="E735">
        <v>1</v>
      </c>
      <c r="F735" s="9" t="s">
        <v>545</v>
      </c>
      <c r="G735" s="9" t="s">
        <v>545</v>
      </c>
      <c r="H735" s="12" t="s">
        <v>545</v>
      </c>
      <c r="I735" s="12" t="s">
        <v>545</v>
      </c>
      <c r="K735" t="s">
        <v>2355</v>
      </c>
      <c r="L735" t="s">
        <v>591</v>
      </c>
    </row>
    <row r="736" spans="1:12" x14ac:dyDescent="0.3">
      <c r="A736" t="s">
        <v>2444</v>
      </c>
      <c r="B736" t="s">
        <v>2445</v>
      </c>
      <c r="C736">
        <v>25.9</v>
      </c>
      <c r="D736" t="s">
        <v>2078</v>
      </c>
      <c r="E736">
        <v>1.6</v>
      </c>
      <c r="F736">
        <v>8</v>
      </c>
      <c r="G736" s="9" t="s">
        <v>545</v>
      </c>
      <c r="H736" s="12" t="s">
        <v>545</v>
      </c>
      <c r="I736" t="s">
        <v>1205</v>
      </c>
      <c r="K736" t="s">
        <v>2355</v>
      </c>
      <c r="L736" t="s">
        <v>591</v>
      </c>
    </row>
    <row r="737" spans="1:12" x14ac:dyDescent="0.3">
      <c r="A737" t="s">
        <v>2444</v>
      </c>
      <c r="B737" t="s">
        <v>2445</v>
      </c>
      <c r="C737">
        <v>24.6</v>
      </c>
      <c r="D737" t="s">
        <v>2078</v>
      </c>
      <c r="E737">
        <v>3.6</v>
      </c>
      <c r="F737">
        <v>30</v>
      </c>
      <c r="G737" s="9" t="s">
        <v>545</v>
      </c>
      <c r="H737" s="12" t="s">
        <v>545</v>
      </c>
      <c r="I737" t="s">
        <v>1205</v>
      </c>
      <c r="K737" t="s">
        <v>2355</v>
      </c>
      <c r="L737" t="s">
        <v>591</v>
      </c>
    </row>
    <row r="738" spans="1:12" x14ac:dyDescent="0.3">
      <c r="A738" t="s">
        <v>2444</v>
      </c>
      <c r="B738" t="s">
        <v>2445</v>
      </c>
      <c r="C738">
        <v>6</v>
      </c>
      <c r="D738" t="s">
        <v>2250</v>
      </c>
      <c r="E738" s="9" t="s">
        <v>545</v>
      </c>
      <c r="F738" s="9" t="s">
        <v>545</v>
      </c>
      <c r="G738" s="9" t="s">
        <v>545</v>
      </c>
      <c r="H738" s="12" t="s">
        <v>545</v>
      </c>
      <c r="I738" s="12" t="s">
        <v>545</v>
      </c>
      <c r="J738" t="s">
        <v>2082</v>
      </c>
      <c r="K738" t="s">
        <v>2355</v>
      </c>
      <c r="L738" t="s">
        <v>591</v>
      </c>
    </row>
    <row r="739" spans="1:12" x14ac:dyDescent="0.3">
      <c r="A739" t="s">
        <v>2444</v>
      </c>
      <c r="B739" t="s">
        <v>2445</v>
      </c>
      <c r="C739">
        <v>49</v>
      </c>
      <c r="D739" t="s">
        <v>1205</v>
      </c>
      <c r="E739" s="9" t="s">
        <v>545</v>
      </c>
      <c r="F739" s="9" t="s">
        <v>545</v>
      </c>
      <c r="G739" s="9" t="s">
        <v>545</v>
      </c>
      <c r="H739" s="12" t="s">
        <v>545</v>
      </c>
      <c r="I739" s="12" t="s">
        <v>545</v>
      </c>
      <c r="J739" t="s">
        <v>1905</v>
      </c>
      <c r="K739" t="s">
        <v>2362</v>
      </c>
      <c r="L739" t="s">
        <v>591</v>
      </c>
    </row>
    <row r="740" spans="1:12" x14ac:dyDescent="0.3">
      <c r="A740" t="s">
        <v>2444</v>
      </c>
      <c r="B740" t="s">
        <v>2445</v>
      </c>
      <c r="C740">
        <v>48</v>
      </c>
      <c r="D740" t="s">
        <v>1205</v>
      </c>
      <c r="E740" s="9" t="s">
        <v>545</v>
      </c>
      <c r="F740" s="9" t="s">
        <v>545</v>
      </c>
      <c r="G740" s="9" t="s">
        <v>545</v>
      </c>
      <c r="H740" s="12" t="s">
        <v>545</v>
      </c>
      <c r="I740" s="12" t="s">
        <v>545</v>
      </c>
      <c r="J740" t="s">
        <v>1905</v>
      </c>
      <c r="K740" t="s">
        <v>2362</v>
      </c>
      <c r="L740" t="s">
        <v>591</v>
      </c>
    </row>
    <row r="741" spans="1:12" x14ac:dyDescent="0.3">
      <c r="A741" t="s">
        <v>2444</v>
      </c>
      <c r="B741" t="s">
        <v>2445</v>
      </c>
      <c r="C741">
        <v>46.6</v>
      </c>
      <c r="D741" t="s">
        <v>1205</v>
      </c>
      <c r="E741" s="9" t="s">
        <v>545</v>
      </c>
      <c r="F741" s="9" t="s">
        <v>545</v>
      </c>
      <c r="G741" s="9" t="s">
        <v>545</v>
      </c>
      <c r="H741" s="12" t="s">
        <v>545</v>
      </c>
      <c r="I741" s="12" t="s">
        <v>545</v>
      </c>
      <c r="J741" t="s">
        <v>1915</v>
      </c>
      <c r="K741" t="s">
        <v>2362</v>
      </c>
      <c r="L741" t="s">
        <v>591</v>
      </c>
    </row>
    <row r="742" spans="1:12" x14ac:dyDescent="0.3">
      <c r="A742" t="s">
        <v>2444</v>
      </c>
      <c r="B742" t="s">
        <v>2445</v>
      </c>
      <c r="C742">
        <v>46</v>
      </c>
      <c r="D742" t="s">
        <v>1205</v>
      </c>
      <c r="E742" s="9" t="s">
        <v>545</v>
      </c>
      <c r="F742" s="9" t="s">
        <v>545</v>
      </c>
      <c r="G742" s="9" t="s">
        <v>545</v>
      </c>
      <c r="H742" s="12" t="s">
        <v>545</v>
      </c>
      <c r="I742" s="12" t="s">
        <v>545</v>
      </c>
      <c r="J742" t="s">
        <v>1916</v>
      </c>
      <c r="K742" t="s">
        <v>2362</v>
      </c>
      <c r="L742" t="s">
        <v>591</v>
      </c>
    </row>
    <row r="743" spans="1:12" x14ac:dyDescent="0.3">
      <c r="A743" t="s">
        <v>2444</v>
      </c>
      <c r="B743" t="s">
        <v>2445</v>
      </c>
      <c r="C743">
        <v>43</v>
      </c>
      <c r="D743" t="s">
        <v>1205</v>
      </c>
      <c r="E743" s="9" t="s">
        <v>545</v>
      </c>
      <c r="F743" s="9" t="s">
        <v>545</v>
      </c>
      <c r="G743" s="9" t="s">
        <v>545</v>
      </c>
      <c r="H743" s="12" t="s">
        <v>545</v>
      </c>
      <c r="I743" s="12" t="s">
        <v>545</v>
      </c>
      <c r="J743" t="s">
        <v>1905</v>
      </c>
      <c r="K743" t="s">
        <v>2362</v>
      </c>
      <c r="L743" t="s">
        <v>591</v>
      </c>
    </row>
    <row r="744" spans="1:12" x14ac:dyDescent="0.3">
      <c r="A744" t="s">
        <v>2444</v>
      </c>
      <c r="B744" t="s">
        <v>2445</v>
      </c>
      <c r="C744">
        <v>42</v>
      </c>
      <c r="D744" t="s">
        <v>1205</v>
      </c>
      <c r="E744" s="9" t="s">
        <v>545</v>
      </c>
      <c r="F744" s="9" t="s">
        <v>545</v>
      </c>
      <c r="G744" s="9" t="s">
        <v>545</v>
      </c>
      <c r="H744" s="12" t="s">
        <v>545</v>
      </c>
      <c r="I744" s="12" t="s">
        <v>545</v>
      </c>
      <c r="J744" t="s">
        <v>1905</v>
      </c>
      <c r="K744" t="s">
        <v>2362</v>
      </c>
      <c r="L744" t="s">
        <v>591</v>
      </c>
    </row>
    <row r="745" spans="1:12" x14ac:dyDescent="0.3">
      <c r="A745" t="s">
        <v>2444</v>
      </c>
      <c r="B745" t="s">
        <v>2445</v>
      </c>
      <c r="C745">
        <v>41.4</v>
      </c>
      <c r="D745" t="s">
        <v>1205</v>
      </c>
      <c r="E745">
        <v>0.2</v>
      </c>
      <c r="F745" s="9" t="s">
        <v>545</v>
      </c>
      <c r="G745" s="9" t="s">
        <v>545</v>
      </c>
      <c r="H745" s="12" t="s">
        <v>545</v>
      </c>
      <c r="I745" s="12" t="s">
        <v>545</v>
      </c>
      <c r="K745" t="s">
        <v>2362</v>
      </c>
      <c r="L745" t="s">
        <v>591</v>
      </c>
    </row>
    <row r="746" spans="1:12" x14ac:dyDescent="0.3">
      <c r="A746" t="s">
        <v>2444</v>
      </c>
      <c r="B746" t="s">
        <v>2445</v>
      </c>
      <c r="C746">
        <v>40.6</v>
      </c>
      <c r="D746" t="s">
        <v>1205</v>
      </c>
      <c r="E746">
        <v>0.25</v>
      </c>
      <c r="F746" s="9" t="s">
        <v>545</v>
      </c>
      <c r="G746" s="9" t="s">
        <v>545</v>
      </c>
      <c r="H746" s="12" t="s">
        <v>545</v>
      </c>
      <c r="I746" s="12" t="s">
        <v>545</v>
      </c>
      <c r="K746" t="s">
        <v>2362</v>
      </c>
      <c r="L746" t="s">
        <v>591</v>
      </c>
    </row>
    <row r="747" spans="1:12" x14ac:dyDescent="0.3">
      <c r="A747" t="s">
        <v>2444</v>
      </c>
      <c r="B747" t="s">
        <v>2445</v>
      </c>
      <c r="C747">
        <v>40.6</v>
      </c>
      <c r="D747" t="s">
        <v>1205</v>
      </c>
      <c r="E747" s="9" t="s">
        <v>545</v>
      </c>
      <c r="F747" s="9" t="s">
        <v>545</v>
      </c>
      <c r="G747" s="9" t="s">
        <v>545</v>
      </c>
      <c r="H747" s="12" t="s">
        <v>545</v>
      </c>
      <c r="I747" s="12" t="s">
        <v>545</v>
      </c>
      <c r="J747" t="s">
        <v>1916</v>
      </c>
      <c r="K747" t="s">
        <v>2362</v>
      </c>
      <c r="L747" t="s">
        <v>591</v>
      </c>
    </row>
    <row r="748" spans="1:12" x14ac:dyDescent="0.3">
      <c r="A748" t="s">
        <v>2444</v>
      </c>
      <c r="B748" t="s">
        <v>2445</v>
      </c>
      <c r="C748">
        <v>36.5</v>
      </c>
      <c r="D748" t="s">
        <v>1205</v>
      </c>
      <c r="E748">
        <v>0.15</v>
      </c>
      <c r="F748" s="9" t="s">
        <v>545</v>
      </c>
      <c r="G748" s="9" t="s">
        <v>545</v>
      </c>
      <c r="H748" s="12" t="s">
        <v>545</v>
      </c>
      <c r="I748" s="12" t="s">
        <v>545</v>
      </c>
      <c r="K748" t="s">
        <v>2362</v>
      </c>
      <c r="L748" t="s">
        <v>591</v>
      </c>
    </row>
    <row r="749" spans="1:12" x14ac:dyDescent="0.3">
      <c r="A749" t="s">
        <v>2444</v>
      </c>
      <c r="B749" t="s">
        <v>2445</v>
      </c>
      <c r="C749">
        <v>33</v>
      </c>
      <c r="D749" t="s">
        <v>1205</v>
      </c>
      <c r="E749" s="9" t="s">
        <v>545</v>
      </c>
      <c r="F749" s="9" t="s">
        <v>545</v>
      </c>
      <c r="G749" s="9" t="s">
        <v>545</v>
      </c>
      <c r="H749" s="12" t="s">
        <v>545</v>
      </c>
      <c r="I749" s="12" t="s">
        <v>545</v>
      </c>
      <c r="J749" t="s">
        <v>1917</v>
      </c>
      <c r="K749" t="s">
        <v>2362</v>
      </c>
      <c r="L749" t="s">
        <v>591</v>
      </c>
    </row>
    <row r="750" spans="1:12" x14ac:dyDescent="0.3">
      <c r="A750" t="s">
        <v>2444</v>
      </c>
      <c r="B750" t="s">
        <v>2445</v>
      </c>
      <c r="C750">
        <v>31.1</v>
      </c>
      <c r="D750" t="s">
        <v>1205</v>
      </c>
      <c r="E750" s="9" t="s">
        <v>545</v>
      </c>
      <c r="F750" s="9" t="s">
        <v>545</v>
      </c>
      <c r="G750" s="9" t="s">
        <v>545</v>
      </c>
      <c r="H750" s="12" t="s">
        <v>545</v>
      </c>
      <c r="I750" s="12" t="s">
        <v>545</v>
      </c>
      <c r="J750" t="s">
        <v>1918</v>
      </c>
      <c r="K750" t="s">
        <v>2362</v>
      </c>
      <c r="L750" t="s">
        <v>591</v>
      </c>
    </row>
    <row r="751" spans="1:12" x14ac:dyDescent="0.3">
      <c r="A751" t="s">
        <v>2444</v>
      </c>
      <c r="B751" t="s">
        <v>2445</v>
      </c>
      <c r="C751">
        <v>26.5</v>
      </c>
      <c r="D751" t="s">
        <v>1205</v>
      </c>
      <c r="E751" s="9" t="s">
        <v>545</v>
      </c>
      <c r="F751" s="9" t="s">
        <v>545</v>
      </c>
      <c r="G751" s="9" t="s">
        <v>545</v>
      </c>
      <c r="H751" s="12" t="s">
        <v>545</v>
      </c>
      <c r="I751" s="12" t="s">
        <v>545</v>
      </c>
      <c r="J751" t="s">
        <v>1919</v>
      </c>
      <c r="K751" t="s">
        <v>2362</v>
      </c>
      <c r="L751" t="s">
        <v>591</v>
      </c>
    </row>
    <row r="752" spans="1:12" x14ac:dyDescent="0.3">
      <c r="A752" t="s">
        <v>2444</v>
      </c>
      <c r="B752" t="s">
        <v>2445</v>
      </c>
      <c r="C752">
        <v>23</v>
      </c>
      <c r="D752" t="s">
        <v>1205</v>
      </c>
      <c r="E752" s="9" t="s">
        <v>545</v>
      </c>
      <c r="F752" s="9" t="s">
        <v>545</v>
      </c>
      <c r="G752" s="9" t="s">
        <v>545</v>
      </c>
      <c r="H752" s="12" t="s">
        <v>545</v>
      </c>
      <c r="I752" s="12" t="s">
        <v>545</v>
      </c>
      <c r="J752" t="s">
        <v>2092</v>
      </c>
      <c r="K752" t="s">
        <v>2362</v>
      </c>
      <c r="L752" t="s">
        <v>591</v>
      </c>
    </row>
    <row r="753" spans="1:12" x14ac:dyDescent="0.3">
      <c r="A753" t="s">
        <v>2444</v>
      </c>
      <c r="B753" t="s">
        <v>2445</v>
      </c>
      <c r="C753">
        <v>22</v>
      </c>
      <c r="D753" t="s">
        <v>1205</v>
      </c>
      <c r="E753" s="9" t="s">
        <v>545</v>
      </c>
      <c r="F753" s="9" t="s">
        <v>545</v>
      </c>
      <c r="G753" s="9" t="s">
        <v>545</v>
      </c>
      <c r="H753" s="12" t="s">
        <v>545</v>
      </c>
      <c r="I753" s="12" t="s">
        <v>545</v>
      </c>
      <c r="J753" t="s">
        <v>2092</v>
      </c>
      <c r="K753" t="s">
        <v>2362</v>
      </c>
      <c r="L753" t="s">
        <v>591</v>
      </c>
    </row>
    <row r="754" spans="1:12" x14ac:dyDescent="0.3">
      <c r="A754" t="s">
        <v>2444</v>
      </c>
      <c r="B754" t="s">
        <v>2445</v>
      </c>
      <c r="C754">
        <v>21.3</v>
      </c>
      <c r="D754" t="s">
        <v>1205</v>
      </c>
      <c r="E754" s="9" t="s">
        <v>545</v>
      </c>
      <c r="F754" s="9" t="s">
        <v>545</v>
      </c>
      <c r="G754" s="9" t="s">
        <v>545</v>
      </c>
      <c r="H754" s="12" t="s">
        <v>545</v>
      </c>
      <c r="I754" s="12" t="s">
        <v>545</v>
      </c>
      <c r="J754" t="s">
        <v>1917</v>
      </c>
      <c r="K754" t="s">
        <v>2362</v>
      </c>
      <c r="L754" t="s">
        <v>591</v>
      </c>
    </row>
    <row r="755" spans="1:12" x14ac:dyDescent="0.3">
      <c r="A755" t="s">
        <v>2444</v>
      </c>
      <c r="B755" t="s">
        <v>2445</v>
      </c>
      <c r="C755">
        <v>20</v>
      </c>
      <c r="D755" t="s">
        <v>1205</v>
      </c>
      <c r="E755" s="9" t="s">
        <v>545</v>
      </c>
      <c r="F755" s="9" t="s">
        <v>545</v>
      </c>
      <c r="G755" s="9" t="s">
        <v>545</v>
      </c>
      <c r="H755" s="12" t="s">
        <v>545</v>
      </c>
      <c r="I755" s="12" t="s">
        <v>545</v>
      </c>
      <c r="J755" t="s">
        <v>1917</v>
      </c>
      <c r="K755" t="s">
        <v>2362</v>
      </c>
      <c r="L755" t="s">
        <v>591</v>
      </c>
    </row>
    <row r="756" spans="1:12" x14ac:dyDescent="0.3">
      <c r="A756" t="s">
        <v>2444</v>
      </c>
      <c r="B756" t="s">
        <v>2445</v>
      </c>
      <c r="C756">
        <v>20</v>
      </c>
      <c r="D756" t="s">
        <v>1205</v>
      </c>
      <c r="E756" s="9" t="s">
        <v>545</v>
      </c>
      <c r="F756" s="9" t="s">
        <v>545</v>
      </c>
      <c r="G756" s="9" t="s">
        <v>545</v>
      </c>
      <c r="H756" s="12" t="s">
        <v>545</v>
      </c>
      <c r="I756" s="12" t="s">
        <v>545</v>
      </c>
      <c r="J756" t="s">
        <v>2092</v>
      </c>
      <c r="K756" t="s">
        <v>2362</v>
      </c>
      <c r="L756" t="s">
        <v>591</v>
      </c>
    </row>
    <row r="757" spans="1:12" x14ac:dyDescent="0.3">
      <c r="A757" t="s">
        <v>2444</v>
      </c>
      <c r="B757" t="s">
        <v>2445</v>
      </c>
      <c r="C757">
        <v>19</v>
      </c>
      <c r="D757" t="s">
        <v>1205</v>
      </c>
      <c r="E757" s="9" t="s">
        <v>545</v>
      </c>
      <c r="F757" s="9" t="s">
        <v>545</v>
      </c>
      <c r="G757" s="9" t="s">
        <v>545</v>
      </c>
      <c r="H757" s="12" t="s">
        <v>545</v>
      </c>
      <c r="I757" s="12" t="s">
        <v>545</v>
      </c>
      <c r="J757" t="s">
        <v>2092</v>
      </c>
      <c r="K757" t="s">
        <v>2362</v>
      </c>
      <c r="L757" t="s">
        <v>591</v>
      </c>
    </row>
    <row r="758" spans="1:12" x14ac:dyDescent="0.3">
      <c r="A758" t="s">
        <v>2444</v>
      </c>
      <c r="B758" t="s">
        <v>2445</v>
      </c>
      <c r="C758">
        <v>18.899999999999999</v>
      </c>
      <c r="D758" t="s">
        <v>1205</v>
      </c>
      <c r="E758">
        <v>0.4</v>
      </c>
      <c r="F758" s="9" t="s">
        <v>545</v>
      </c>
      <c r="G758" s="9" t="s">
        <v>545</v>
      </c>
      <c r="H758" s="12" t="s">
        <v>545</v>
      </c>
      <c r="I758" s="12" t="s">
        <v>545</v>
      </c>
      <c r="K758" t="s">
        <v>2362</v>
      </c>
      <c r="L758" t="s">
        <v>591</v>
      </c>
    </row>
    <row r="759" spans="1:12" x14ac:dyDescent="0.3">
      <c r="A759" t="s">
        <v>2444</v>
      </c>
      <c r="B759" t="s">
        <v>2445</v>
      </c>
      <c r="C759">
        <v>16</v>
      </c>
      <c r="D759" t="s">
        <v>1205</v>
      </c>
      <c r="E759" s="9" t="s">
        <v>545</v>
      </c>
      <c r="F759" s="9" t="s">
        <v>545</v>
      </c>
      <c r="G759" s="9" t="s">
        <v>545</v>
      </c>
      <c r="H759" s="12" t="s">
        <v>545</v>
      </c>
      <c r="I759" s="12" t="s">
        <v>545</v>
      </c>
      <c r="J759" t="s">
        <v>2093</v>
      </c>
      <c r="K759" t="s">
        <v>2362</v>
      </c>
      <c r="L759" t="s">
        <v>591</v>
      </c>
    </row>
    <row r="760" spans="1:12" x14ac:dyDescent="0.3">
      <c r="A760" t="s">
        <v>2444</v>
      </c>
      <c r="B760" t="s">
        <v>2445</v>
      </c>
      <c r="C760">
        <v>15</v>
      </c>
      <c r="D760" t="s">
        <v>1205</v>
      </c>
      <c r="E760" s="9" t="s">
        <v>545</v>
      </c>
      <c r="F760" s="9" t="s">
        <v>545</v>
      </c>
      <c r="G760" s="9" t="s">
        <v>545</v>
      </c>
      <c r="H760" s="12" t="s">
        <v>545</v>
      </c>
      <c r="I760" s="12" t="s">
        <v>545</v>
      </c>
      <c r="J760" t="s">
        <v>2093</v>
      </c>
      <c r="K760" t="s">
        <v>2362</v>
      </c>
      <c r="L760" t="s">
        <v>591</v>
      </c>
    </row>
    <row r="761" spans="1:12" x14ac:dyDescent="0.3">
      <c r="A761" t="s">
        <v>2444</v>
      </c>
      <c r="B761" t="s">
        <v>2445</v>
      </c>
      <c r="C761">
        <v>13.4</v>
      </c>
      <c r="D761" t="s">
        <v>1205</v>
      </c>
      <c r="E761">
        <v>0.25</v>
      </c>
      <c r="F761" s="9" t="s">
        <v>545</v>
      </c>
      <c r="G761" s="9" t="s">
        <v>545</v>
      </c>
      <c r="H761" s="12" t="s">
        <v>545</v>
      </c>
      <c r="I761" s="12" t="s">
        <v>545</v>
      </c>
      <c r="K761" t="s">
        <v>2362</v>
      </c>
      <c r="L761" t="s">
        <v>591</v>
      </c>
    </row>
    <row r="762" spans="1:12" x14ac:dyDescent="0.3">
      <c r="A762" t="s">
        <v>2444</v>
      </c>
      <c r="B762" t="s">
        <v>2445</v>
      </c>
      <c r="C762">
        <v>13.1</v>
      </c>
      <c r="D762" t="s">
        <v>1205</v>
      </c>
      <c r="E762" s="9" t="s">
        <v>545</v>
      </c>
      <c r="F762" s="9" t="s">
        <v>545</v>
      </c>
      <c r="G762" s="9" t="s">
        <v>545</v>
      </c>
      <c r="H762" s="12" t="s">
        <v>545</v>
      </c>
      <c r="I762" s="12" t="s">
        <v>545</v>
      </c>
      <c r="J762" t="s">
        <v>2437</v>
      </c>
      <c r="K762" t="s">
        <v>2362</v>
      </c>
      <c r="L762" t="s">
        <v>591</v>
      </c>
    </row>
    <row r="763" spans="1:12" x14ac:dyDescent="0.3">
      <c r="A763" t="s">
        <v>2444</v>
      </c>
      <c r="B763" t="s">
        <v>2445</v>
      </c>
      <c r="C763">
        <v>7</v>
      </c>
      <c r="D763" t="s">
        <v>1205</v>
      </c>
      <c r="E763" s="9" t="s">
        <v>545</v>
      </c>
      <c r="F763" s="9" t="s">
        <v>545</v>
      </c>
      <c r="G763" s="9" t="s">
        <v>545</v>
      </c>
      <c r="H763" s="12" t="s">
        <v>545</v>
      </c>
      <c r="I763" s="12" t="s">
        <v>545</v>
      </c>
      <c r="J763" t="s">
        <v>1919</v>
      </c>
      <c r="K763" t="s">
        <v>2362</v>
      </c>
      <c r="L763" t="s">
        <v>591</v>
      </c>
    </row>
    <row r="764" spans="1:12" x14ac:dyDescent="0.3">
      <c r="A764" t="s">
        <v>2444</v>
      </c>
      <c r="B764" t="s">
        <v>2445</v>
      </c>
      <c r="C764">
        <v>6</v>
      </c>
      <c r="D764" t="s">
        <v>1205</v>
      </c>
      <c r="E764" s="9" t="s">
        <v>545</v>
      </c>
      <c r="F764" s="9" t="s">
        <v>545</v>
      </c>
      <c r="G764" s="9" t="s">
        <v>545</v>
      </c>
      <c r="H764" s="12" t="s">
        <v>545</v>
      </c>
      <c r="I764" s="12" t="s">
        <v>545</v>
      </c>
      <c r="J764" t="s">
        <v>1919</v>
      </c>
      <c r="K764" t="s">
        <v>2362</v>
      </c>
      <c r="L764" t="s">
        <v>591</v>
      </c>
    </row>
    <row r="765" spans="1:12" x14ac:dyDescent="0.3">
      <c r="A765" t="s">
        <v>2444</v>
      </c>
      <c r="B765" t="s">
        <v>2445</v>
      </c>
      <c r="C765">
        <v>5</v>
      </c>
      <c r="D765" t="s">
        <v>1205</v>
      </c>
      <c r="E765" s="9" t="s">
        <v>545</v>
      </c>
      <c r="F765" s="9" t="s">
        <v>545</v>
      </c>
      <c r="G765" s="9" t="s">
        <v>545</v>
      </c>
      <c r="H765" s="12" t="s">
        <v>545</v>
      </c>
      <c r="I765" s="12" t="s">
        <v>545</v>
      </c>
      <c r="J765" t="s">
        <v>1916</v>
      </c>
      <c r="K765" t="s">
        <v>2362</v>
      </c>
      <c r="L765" t="s">
        <v>591</v>
      </c>
    </row>
    <row r="766" spans="1:12" x14ac:dyDescent="0.3">
      <c r="A766" t="s">
        <v>2444</v>
      </c>
      <c r="B766" t="s">
        <v>2445</v>
      </c>
      <c r="C766">
        <v>2.2999999999999998</v>
      </c>
      <c r="D766" t="s">
        <v>1205</v>
      </c>
      <c r="E766" s="9" t="s">
        <v>545</v>
      </c>
      <c r="F766" s="9" t="s">
        <v>545</v>
      </c>
      <c r="G766" s="9" t="s">
        <v>545</v>
      </c>
      <c r="H766" s="12" t="s">
        <v>545</v>
      </c>
      <c r="I766" s="12" t="s">
        <v>545</v>
      </c>
      <c r="J766" t="s">
        <v>1916</v>
      </c>
      <c r="K766" t="s">
        <v>2362</v>
      </c>
      <c r="L766" t="s">
        <v>591</v>
      </c>
    </row>
    <row r="767" spans="1:12" x14ac:dyDescent="0.3">
      <c r="A767" t="s">
        <v>2444</v>
      </c>
      <c r="B767" t="s">
        <v>2445</v>
      </c>
      <c r="C767">
        <v>16</v>
      </c>
      <c r="D767" t="s">
        <v>2076</v>
      </c>
      <c r="E767">
        <v>9</v>
      </c>
      <c r="F767">
        <v>65</v>
      </c>
      <c r="G767" s="9" t="s">
        <v>545</v>
      </c>
      <c r="H767" s="12" t="s">
        <v>545</v>
      </c>
      <c r="I767" s="12" t="s">
        <v>545</v>
      </c>
      <c r="J767" t="s">
        <v>2438</v>
      </c>
      <c r="K767" t="s">
        <v>2355</v>
      </c>
      <c r="L767" t="s">
        <v>591</v>
      </c>
    </row>
    <row r="768" spans="1:12" x14ac:dyDescent="0.3">
      <c r="A768" t="s">
        <v>2444</v>
      </c>
      <c r="B768" t="s">
        <v>2445</v>
      </c>
      <c r="C768">
        <v>11.1</v>
      </c>
      <c r="D768" t="s">
        <v>2076</v>
      </c>
      <c r="E768">
        <v>3.9</v>
      </c>
      <c r="F768">
        <v>30</v>
      </c>
      <c r="G768" s="9" t="s">
        <v>545</v>
      </c>
      <c r="H768" s="12" t="s">
        <v>545</v>
      </c>
      <c r="I768" t="s">
        <v>1205</v>
      </c>
      <c r="K768" t="s">
        <v>2355</v>
      </c>
      <c r="L768" t="s">
        <v>591</v>
      </c>
    </row>
    <row r="769" spans="1:12" x14ac:dyDescent="0.3">
      <c r="A769" t="s">
        <v>2444</v>
      </c>
      <c r="B769" t="s">
        <v>2445</v>
      </c>
      <c r="C769">
        <v>10.6</v>
      </c>
      <c r="D769" t="s">
        <v>2076</v>
      </c>
      <c r="E769">
        <v>4.5</v>
      </c>
      <c r="F769">
        <v>91</v>
      </c>
      <c r="G769" s="9" t="s">
        <v>545</v>
      </c>
      <c r="H769" s="12" t="s">
        <v>545</v>
      </c>
      <c r="I769" s="12" t="s">
        <v>545</v>
      </c>
      <c r="K769" t="s">
        <v>2355</v>
      </c>
      <c r="L769" t="s">
        <v>591</v>
      </c>
    </row>
    <row r="770" spans="1:12" x14ac:dyDescent="0.3">
      <c r="A770" t="s">
        <v>2444</v>
      </c>
      <c r="B770" t="s">
        <v>2445</v>
      </c>
      <c r="C770">
        <v>5</v>
      </c>
      <c r="D770" t="s">
        <v>2279</v>
      </c>
      <c r="E770" s="9" t="s">
        <v>545</v>
      </c>
      <c r="F770" s="9" t="s">
        <v>545</v>
      </c>
      <c r="G770" s="9" t="s">
        <v>545</v>
      </c>
      <c r="H770" s="12" t="s">
        <v>545</v>
      </c>
      <c r="I770" s="12" t="s">
        <v>545</v>
      </c>
      <c r="K770" t="s">
        <v>589</v>
      </c>
      <c r="L770" t="s">
        <v>591</v>
      </c>
    </row>
    <row r="771" spans="1:12" x14ac:dyDescent="0.3">
      <c r="A771" t="s">
        <v>2444</v>
      </c>
      <c r="B771" t="s">
        <v>2445</v>
      </c>
      <c r="C771">
        <v>46.300000000000004</v>
      </c>
      <c r="D771" t="s">
        <v>2280</v>
      </c>
      <c r="E771">
        <v>0.1</v>
      </c>
      <c r="F771" s="9" t="s">
        <v>545</v>
      </c>
      <c r="G771" s="9" t="s">
        <v>545</v>
      </c>
      <c r="H771" s="12" t="s">
        <v>545</v>
      </c>
      <c r="I771" s="12" t="s">
        <v>545</v>
      </c>
      <c r="K771" t="s">
        <v>2359</v>
      </c>
      <c r="L771" t="s">
        <v>591</v>
      </c>
    </row>
    <row r="772" spans="1:12" x14ac:dyDescent="0.3">
      <c r="A772" t="s">
        <v>2444</v>
      </c>
      <c r="B772" t="s">
        <v>2445</v>
      </c>
      <c r="C772">
        <v>44.800000000000004</v>
      </c>
      <c r="D772" t="s">
        <v>2280</v>
      </c>
      <c r="E772">
        <v>0.5</v>
      </c>
      <c r="F772" s="9" t="s">
        <v>545</v>
      </c>
      <c r="G772" s="9" t="s">
        <v>545</v>
      </c>
      <c r="H772" s="12" t="s">
        <v>545</v>
      </c>
      <c r="I772" s="12" t="s">
        <v>545</v>
      </c>
      <c r="J772" t="s">
        <v>2276</v>
      </c>
      <c r="K772" t="s">
        <v>2359</v>
      </c>
      <c r="L772" t="s">
        <v>591</v>
      </c>
    </row>
    <row r="773" spans="1:12" x14ac:dyDescent="0.3">
      <c r="A773" t="s">
        <v>2444</v>
      </c>
      <c r="B773" t="s">
        <v>2445</v>
      </c>
      <c r="C773">
        <v>42.800000000000004</v>
      </c>
      <c r="D773" t="s">
        <v>2280</v>
      </c>
      <c r="E773">
        <v>0.1</v>
      </c>
      <c r="F773" s="9" t="s">
        <v>545</v>
      </c>
      <c r="G773" s="9" t="s">
        <v>545</v>
      </c>
      <c r="H773" s="12" t="s">
        <v>545</v>
      </c>
      <c r="I773" s="12" t="s">
        <v>545</v>
      </c>
      <c r="K773" t="s">
        <v>2359</v>
      </c>
      <c r="L773" t="s">
        <v>591</v>
      </c>
    </row>
    <row r="774" spans="1:12" x14ac:dyDescent="0.3">
      <c r="A774" t="s">
        <v>2444</v>
      </c>
      <c r="B774" t="s">
        <v>2445</v>
      </c>
      <c r="C774">
        <v>42.5</v>
      </c>
      <c r="D774" t="s">
        <v>2280</v>
      </c>
      <c r="E774">
        <v>0.1</v>
      </c>
      <c r="F774" s="9" t="s">
        <v>545</v>
      </c>
      <c r="G774" s="9" t="s">
        <v>545</v>
      </c>
      <c r="H774" s="12" t="s">
        <v>545</v>
      </c>
      <c r="I774" s="12" t="s">
        <v>545</v>
      </c>
      <c r="K774" t="s">
        <v>2359</v>
      </c>
      <c r="L774" t="s">
        <v>591</v>
      </c>
    </row>
    <row r="775" spans="1:12" x14ac:dyDescent="0.3">
      <c r="A775" t="s">
        <v>2444</v>
      </c>
      <c r="B775" t="s">
        <v>2445</v>
      </c>
      <c r="C775">
        <v>8.6000000000000014</v>
      </c>
      <c r="D775" t="s">
        <v>2280</v>
      </c>
      <c r="E775">
        <v>0.2</v>
      </c>
      <c r="F775" s="9" t="s">
        <v>545</v>
      </c>
      <c r="G775" s="9" t="s">
        <v>545</v>
      </c>
      <c r="H775" s="12" t="s">
        <v>545</v>
      </c>
      <c r="I775" s="12" t="s">
        <v>545</v>
      </c>
      <c r="K775" t="s">
        <v>2359</v>
      </c>
      <c r="L775" t="s">
        <v>591</v>
      </c>
    </row>
    <row r="776" spans="1:12" x14ac:dyDescent="0.3">
      <c r="A776" t="s">
        <v>2444</v>
      </c>
      <c r="B776" t="s">
        <v>2445</v>
      </c>
      <c r="C776">
        <v>0</v>
      </c>
      <c r="D776" t="s">
        <v>2280</v>
      </c>
      <c r="E776">
        <v>0.2</v>
      </c>
      <c r="F776" s="9" t="s">
        <v>545</v>
      </c>
      <c r="G776" s="9" t="s">
        <v>545</v>
      </c>
      <c r="H776" s="12" t="s">
        <v>545</v>
      </c>
      <c r="I776" s="12" t="s">
        <v>545</v>
      </c>
      <c r="K776" t="s">
        <v>2359</v>
      </c>
      <c r="L776" t="s">
        <v>591</v>
      </c>
    </row>
    <row r="777" spans="1:12" x14ac:dyDescent="0.3">
      <c r="A777" t="s">
        <v>2444</v>
      </c>
      <c r="B777" t="s">
        <v>2445</v>
      </c>
      <c r="C777">
        <v>35.1</v>
      </c>
      <c r="D777" t="s">
        <v>2277</v>
      </c>
      <c r="E777">
        <v>7</v>
      </c>
      <c r="F777">
        <v>154</v>
      </c>
      <c r="G777" s="9" t="s">
        <v>545</v>
      </c>
      <c r="H777" s="12" t="s">
        <v>545</v>
      </c>
      <c r="I777" s="47" t="s">
        <v>2278</v>
      </c>
      <c r="J777" s="47"/>
      <c r="K777" t="s">
        <v>2355</v>
      </c>
      <c r="L777" t="s">
        <v>591</v>
      </c>
    </row>
    <row r="778" spans="1:12" x14ac:dyDescent="0.3">
      <c r="A778" t="s">
        <v>2444</v>
      </c>
      <c r="B778" t="s">
        <v>2445</v>
      </c>
      <c r="C778">
        <v>6.8</v>
      </c>
      <c r="D778" t="s">
        <v>2441</v>
      </c>
      <c r="E778" s="9" t="s">
        <v>545</v>
      </c>
      <c r="F778" s="9" t="s">
        <v>545</v>
      </c>
      <c r="G778" s="9" t="s">
        <v>545</v>
      </c>
      <c r="H778" s="12" t="s">
        <v>545</v>
      </c>
      <c r="I778" s="12" t="s">
        <v>545</v>
      </c>
      <c r="K778" t="s">
        <v>2002</v>
      </c>
      <c r="L778" t="s">
        <v>2002</v>
      </c>
    </row>
    <row r="779" spans="1:12" x14ac:dyDescent="0.3">
      <c r="A779" t="s">
        <v>2444</v>
      </c>
      <c r="B779" t="s">
        <v>2445</v>
      </c>
      <c r="C779">
        <v>14</v>
      </c>
      <c r="D779" t="s">
        <v>2442</v>
      </c>
      <c r="E779" s="9" t="s">
        <v>545</v>
      </c>
      <c r="F779" s="9" t="s">
        <v>545</v>
      </c>
      <c r="G779" s="9" t="s">
        <v>545</v>
      </c>
      <c r="H779" s="12" t="s">
        <v>545</v>
      </c>
      <c r="I779" s="12" t="s">
        <v>545</v>
      </c>
      <c r="K779" t="s">
        <v>2002</v>
      </c>
      <c r="L779" t="s">
        <v>2002</v>
      </c>
    </row>
    <row r="780" spans="1:12" x14ac:dyDescent="0.3">
      <c r="A780" t="s">
        <v>2444</v>
      </c>
      <c r="B780" t="s">
        <v>2445</v>
      </c>
      <c r="C780">
        <v>12.5</v>
      </c>
      <c r="D780" t="s">
        <v>2442</v>
      </c>
      <c r="E780" s="9" t="s">
        <v>545</v>
      </c>
      <c r="F780" s="9" t="s">
        <v>545</v>
      </c>
      <c r="G780" s="9" t="s">
        <v>545</v>
      </c>
      <c r="H780" s="12" t="s">
        <v>545</v>
      </c>
      <c r="I780" s="12" t="s">
        <v>545</v>
      </c>
      <c r="K780" t="s">
        <v>2002</v>
      </c>
      <c r="L780" t="s">
        <v>2002</v>
      </c>
    </row>
    <row r="781" spans="1:12" x14ac:dyDescent="0.3">
      <c r="A781" t="s">
        <v>2444</v>
      </c>
      <c r="B781" t="s">
        <v>2445</v>
      </c>
      <c r="C781">
        <v>11.7</v>
      </c>
      <c r="D781" t="s">
        <v>2442</v>
      </c>
      <c r="E781">
        <v>5.0999999999999996</v>
      </c>
      <c r="F781">
        <v>42</v>
      </c>
      <c r="G781" s="9" t="s">
        <v>545</v>
      </c>
      <c r="H781" s="12" t="s">
        <v>545</v>
      </c>
      <c r="I781" t="s">
        <v>1205</v>
      </c>
      <c r="K781" t="s">
        <v>2002</v>
      </c>
      <c r="L781" t="s">
        <v>2002</v>
      </c>
    </row>
    <row r="782" spans="1:12" x14ac:dyDescent="0.3">
      <c r="A782" t="s">
        <v>943</v>
      </c>
      <c r="B782" t="s">
        <v>1297</v>
      </c>
      <c r="C782">
        <v>4.5</v>
      </c>
      <c r="D782" t="s">
        <v>468</v>
      </c>
      <c r="E782" s="9" t="s">
        <v>545</v>
      </c>
      <c r="F782" s="9" t="s">
        <v>545</v>
      </c>
      <c r="G782" s="9" t="s">
        <v>545</v>
      </c>
      <c r="H782" s="12" t="s">
        <v>545</v>
      </c>
      <c r="I782" s="12" t="s">
        <v>545</v>
      </c>
      <c r="K782" t="s">
        <v>2003</v>
      </c>
      <c r="L782" t="s">
        <v>2003</v>
      </c>
    </row>
    <row r="783" spans="1:12" x14ac:dyDescent="0.3">
      <c r="A783" t="s">
        <v>943</v>
      </c>
      <c r="B783" t="s">
        <v>1297</v>
      </c>
      <c r="C783">
        <v>12.3</v>
      </c>
      <c r="D783" t="s">
        <v>1516</v>
      </c>
      <c r="E783" s="9" t="s">
        <v>545</v>
      </c>
      <c r="F783" s="9" t="s">
        <v>545</v>
      </c>
      <c r="G783">
        <v>1</v>
      </c>
      <c r="H783" s="12" t="s">
        <v>545</v>
      </c>
      <c r="I783" s="12" t="s">
        <v>545</v>
      </c>
      <c r="K783" t="s">
        <v>2356</v>
      </c>
      <c r="L783" t="s">
        <v>2358</v>
      </c>
    </row>
    <row r="784" spans="1:12" x14ac:dyDescent="0.3">
      <c r="A784" t="s">
        <v>943</v>
      </c>
      <c r="B784" t="s">
        <v>1297</v>
      </c>
      <c r="C784">
        <v>11.2</v>
      </c>
      <c r="D784" t="s">
        <v>1516</v>
      </c>
      <c r="E784" s="9" t="s">
        <v>545</v>
      </c>
      <c r="F784" s="9" t="s">
        <v>545</v>
      </c>
      <c r="G784">
        <v>1</v>
      </c>
      <c r="H784" s="12" t="s">
        <v>545</v>
      </c>
      <c r="I784" s="12" t="s">
        <v>545</v>
      </c>
      <c r="K784" t="s">
        <v>2356</v>
      </c>
      <c r="L784" t="s">
        <v>2358</v>
      </c>
    </row>
    <row r="785" spans="1:12" x14ac:dyDescent="0.3">
      <c r="A785" t="s">
        <v>943</v>
      </c>
      <c r="B785" t="s">
        <v>1297</v>
      </c>
      <c r="C785">
        <v>10.5</v>
      </c>
      <c r="D785" t="s">
        <v>1516</v>
      </c>
      <c r="E785" s="9" t="s">
        <v>545</v>
      </c>
      <c r="F785" s="9" t="s">
        <v>545</v>
      </c>
      <c r="G785">
        <v>1</v>
      </c>
      <c r="H785" s="12" t="s">
        <v>545</v>
      </c>
      <c r="I785" s="12" t="s">
        <v>545</v>
      </c>
      <c r="K785" t="s">
        <v>2356</v>
      </c>
      <c r="L785" t="s">
        <v>2358</v>
      </c>
    </row>
    <row r="786" spans="1:12" x14ac:dyDescent="0.3">
      <c r="A786" t="s">
        <v>943</v>
      </c>
      <c r="B786" t="s">
        <v>1297</v>
      </c>
      <c r="C786">
        <v>8.9</v>
      </c>
      <c r="D786" t="s">
        <v>1951</v>
      </c>
      <c r="E786" s="9" t="s">
        <v>545</v>
      </c>
      <c r="F786" s="9" t="s">
        <v>545</v>
      </c>
      <c r="G786">
        <v>1</v>
      </c>
      <c r="H786" s="12" t="s">
        <v>545</v>
      </c>
      <c r="I786" s="12" t="s">
        <v>545</v>
      </c>
      <c r="K786" t="s">
        <v>2356</v>
      </c>
      <c r="L786" t="s">
        <v>2358</v>
      </c>
    </row>
    <row r="787" spans="1:12" x14ac:dyDescent="0.3">
      <c r="A787" t="s">
        <v>943</v>
      </c>
      <c r="B787" t="s">
        <v>1297</v>
      </c>
      <c r="C787">
        <v>2.7</v>
      </c>
      <c r="D787" t="s">
        <v>1951</v>
      </c>
      <c r="E787" s="9" t="s">
        <v>545</v>
      </c>
      <c r="F787" s="9" t="s">
        <v>545</v>
      </c>
      <c r="G787">
        <v>1</v>
      </c>
      <c r="H787" s="12" t="s">
        <v>545</v>
      </c>
      <c r="I787" s="12" t="s">
        <v>545</v>
      </c>
      <c r="K787" t="s">
        <v>2356</v>
      </c>
      <c r="L787" t="s">
        <v>2358</v>
      </c>
    </row>
    <row r="788" spans="1:12" x14ac:dyDescent="0.3">
      <c r="A788" t="s">
        <v>943</v>
      </c>
      <c r="B788" t="s">
        <v>1297</v>
      </c>
      <c r="C788">
        <v>2.4</v>
      </c>
      <c r="D788" t="s">
        <v>1516</v>
      </c>
      <c r="E788" s="9" t="s">
        <v>545</v>
      </c>
      <c r="F788" s="9" t="s">
        <v>545</v>
      </c>
      <c r="G788">
        <v>1</v>
      </c>
      <c r="H788" s="12" t="s">
        <v>545</v>
      </c>
      <c r="I788" s="12" t="s">
        <v>545</v>
      </c>
      <c r="K788" t="s">
        <v>2356</v>
      </c>
      <c r="L788" t="s">
        <v>2358</v>
      </c>
    </row>
    <row r="789" spans="1:12" x14ac:dyDescent="0.3">
      <c r="A789" t="s">
        <v>943</v>
      </c>
      <c r="B789" t="s">
        <v>1297</v>
      </c>
      <c r="C789">
        <v>48.3</v>
      </c>
      <c r="D789" t="s">
        <v>1516</v>
      </c>
      <c r="E789">
        <v>0.1</v>
      </c>
      <c r="F789" s="9" t="s">
        <v>545</v>
      </c>
      <c r="G789" s="9" t="s">
        <v>545</v>
      </c>
      <c r="H789" s="12" t="s">
        <v>545</v>
      </c>
      <c r="I789" s="12" t="s">
        <v>545</v>
      </c>
      <c r="K789" t="s">
        <v>2356</v>
      </c>
      <c r="L789" t="s">
        <v>2358</v>
      </c>
    </row>
    <row r="790" spans="1:12" x14ac:dyDescent="0.3">
      <c r="A790" t="s">
        <v>943</v>
      </c>
      <c r="B790" t="s">
        <v>1297</v>
      </c>
      <c r="C790">
        <v>45.5</v>
      </c>
      <c r="D790" t="s">
        <v>1951</v>
      </c>
      <c r="E790">
        <v>6.8</v>
      </c>
      <c r="F790" t="s">
        <v>926</v>
      </c>
      <c r="G790" s="9" t="s">
        <v>545</v>
      </c>
      <c r="H790" s="12" t="s">
        <v>545</v>
      </c>
      <c r="I790" t="s">
        <v>1164</v>
      </c>
      <c r="K790" t="s">
        <v>2356</v>
      </c>
      <c r="L790" t="s">
        <v>2358</v>
      </c>
    </row>
    <row r="791" spans="1:12" x14ac:dyDescent="0.3">
      <c r="A791" t="s">
        <v>943</v>
      </c>
      <c r="B791" t="s">
        <v>1297</v>
      </c>
      <c r="C791">
        <v>45.1</v>
      </c>
      <c r="D791" t="s">
        <v>1516</v>
      </c>
      <c r="E791">
        <v>0.4</v>
      </c>
      <c r="F791" s="9" t="s">
        <v>545</v>
      </c>
      <c r="G791" s="9" t="s">
        <v>545</v>
      </c>
      <c r="H791" s="12" t="s">
        <v>545</v>
      </c>
      <c r="I791" s="12" t="s">
        <v>545</v>
      </c>
      <c r="K791" t="s">
        <v>2356</v>
      </c>
      <c r="L791" t="s">
        <v>2358</v>
      </c>
    </row>
    <row r="792" spans="1:12" x14ac:dyDescent="0.3">
      <c r="A792" t="s">
        <v>943</v>
      </c>
      <c r="B792" t="s">
        <v>1297</v>
      </c>
      <c r="C792">
        <v>43.6</v>
      </c>
      <c r="D792" t="s">
        <v>1951</v>
      </c>
      <c r="E792">
        <v>1.1000000000000001</v>
      </c>
      <c r="F792" s="9" t="s">
        <v>545</v>
      </c>
      <c r="G792" s="9" t="s">
        <v>545</v>
      </c>
      <c r="H792" s="12" t="s">
        <v>545</v>
      </c>
      <c r="I792" s="12" t="s">
        <v>545</v>
      </c>
      <c r="K792" t="s">
        <v>2356</v>
      </c>
      <c r="L792" t="s">
        <v>2358</v>
      </c>
    </row>
    <row r="793" spans="1:12" x14ac:dyDescent="0.3">
      <c r="A793" t="s">
        <v>943</v>
      </c>
      <c r="B793" t="s">
        <v>1297</v>
      </c>
      <c r="C793">
        <v>38.9</v>
      </c>
      <c r="D793" t="s">
        <v>1516</v>
      </c>
      <c r="E793">
        <v>4.3</v>
      </c>
      <c r="F793">
        <v>38</v>
      </c>
      <c r="G793" s="9" t="s">
        <v>545</v>
      </c>
      <c r="H793" s="12" t="s">
        <v>545</v>
      </c>
      <c r="I793" s="12" t="s">
        <v>545</v>
      </c>
      <c r="K793" t="s">
        <v>2356</v>
      </c>
      <c r="L793" t="s">
        <v>2358</v>
      </c>
    </row>
    <row r="794" spans="1:12" x14ac:dyDescent="0.3">
      <c r="A794" t="s">
        <v>943</v>
      </c>
      <c r="B794" t="s">
        <v>1297</v>
      </c>
      <c r="C794">
        <v>38.6</v>
      </c>
      <c r="D794" t="s">
        <v>1516</v>
      </c>
      <c r="E794">
        <v>0.7</v>
      </c>
      <c r="F794" s="9" t="s">
        <v>545</v>
      </c>
      <c r="G794" s="9" t="s">
        <v>545</v>
      </c>
      <c r="H794" s="12" t="s">
        <v>545</v>
      </c>
      <c r="I794" s="12" t="s">
        <v>545</v>
      </c>
      <c r="K794" t="s">
        <v>2356</v>
      </c>
      <c r="L794" t="s">
        <v>2358</v>
      </c>
    </row>
    <row r="795" spans="1:12" x14ac:dyDescent="0.3">
      <c r="A795" t="s">
        <v>943</v>
      </c>
      <c r="B795" t="s">
        <v>1297</v>
      </c>
      <c r="C795">
        <v>38.200000000000003</v>
      </c>
      <c r="D795" t="s">
        <v>1951</v>
      </c>
      <c r="E795">
        <v>0.6</v>
      </c>
      <c r="F795" s="9" t="s">
        <v>545</v>
      </c>
      <c r="G795" s="9" t="s">
        <v>545</v>
      </c>
      <c r="H795" s="12" t="s">
        <v>545</v>
      </c>
      <c r="I795" s="12" t="s">
        <v>545</v>
      </c>
      <c r="K795" t="s">
        <v>2356</v>
      </c>
      <c r="L795" t="s">
        <v>2358</v>
      </c>
    </row>
    <row r="796" spans="1:12" x14ac:dyDescent="0.3">
      <c r="A796" t="s">
        <v>943</v>
      </c>
      <c r="B796" t="s">
        <v>1297</v>
      </c>
      <c r="C796">
        <v>37.700000000000003</v>
      </c>
      <c r="D796" t="s">
        <v>1951</v>
      </c>
      <c r="E796">
        <v>0.4</v>
      </c>
      <c r="F796" s="9" t="s">
        <v>545</v>
      </c>
      <c r="G796" s="9" t="s">
        <v>545</v>
      </c>
      <c r="H796" s="12" t="s">
        <v>545</v>
      </c>
      <c r="I796" s="12" t="s">
        <v>545</v>
      </c>
      <c r="K796" t="s">
        <v>2356</v>
      </c>
      <c r="L796" t="s">
        <v>2358</v>
      </c>
    </row>
    <row r="797" spans="1:12" x14ac:dyDescent="0.3">
      <c r="A797" t="s">
        <v>943</v>
      </c>
      <c r="B797" t="s">
        <v>1297</v>
      </c>
      <c r="C797">
        <v>37</v>
      </c>
      <c r="D797" t="s">
        <v>1951</v>
      </c>
      <c r="E797">
        <v>1.9</v>
      </c>
      <c r="F797">
        <v>16</v>
      </c>
      <c r="G797" s="9" t="s">
        <v>545</v>
      </c>
      <c r="H797" t="s">
        <v>1164</v>
      </c>
      <c r="I797" s="12" t="s">
        <v>545</v>
      </c>
      <c r="K797" t="s">
        <v>2356</v>
      </c>
      <c r="L797" t="s">
        <v>2358</v>
      </c>
    </row>
    <row r="798" spans="1:12" x14ac:dyDescent="0.3">
      <c r="A798" t="s">
        <v>943</v>
      </c>
      <c r="B798" t="s">
        <v>1297</v>
      </c>
      <c r="C798">
        <v>36.9</v>
      </c>
      <c r="D798" t="s">
        <v>1516</v>
      </c>
      <c r="E798">
        <v>2.2000000000000002</v>
      </c>
      <c r="F798">
        <v>17</v>
      </c>
      <c r="G798" s="9" t="s">
        <v>545</v>
      </c>
      <c r="H798" s="9" t="s">
        <v>545</v>
      </c>
      <c r="I798" s="12" t="s">
        <v>545</v>
      </c>
      <c r="K798" t="s">
        <v>2356</v>
      </c>
      <c r="L798" t="s">
        <v>2358</v>
      </c>
    </row>
    <row r="799" spans="1:12" x14ac:dyDescent="0.3">
      <c r="A799" t="s">
        <v>943</v>
      </c>
      <c r="B799" t="s">
        <v>1297</v>
      </c>
      <c r="C799">
        <v>36.200000000000003</v>
      </c>
      <c r="D799" t="s">
        <v>1516</v>
      </c>
      <c r="E799">
        <v>0.2</v>
      </c>
      <c r="F799" s="9" t="s">
        <v>545</v>
      </c>
      <c r="G799" s="9" t="s">
        <v>545</v>
      </c>
      <c r="H799" s="9" t="s">
        <v>545</v>
      </c>
      <c r="I799" s="12" t="s">
        <v>545</v>
      </c>
      <c r="K799" t="s">
        <v>2356</v>
      </c>
      <c r="L799" t="s">
        <v>2358</v>
      </c>
    </row>
    <row r="800" spans="1:12" x14ac:dyDescent="0.3">
      <c r="A800" t="s">
        <v>943</v>
      </c>
      <c r="B800" t="s">
        <v>1297</v>
      </c>
      <c r="C800">
        <v>35.200000000000003</v>
      </c>
      <c r="D800" t="s">
        <v>1516</v>
      </c>
      <c r="E800">
        <v>4.0999999999999996</v>
      </c>
      <c r="F800" t="s">
        <v>235</v>
      </c>
      <c r="G800" s="9" t="s">
        <v>545</v>
      </c>
      <c r="H800" t="s">
        <v>236</v>
      </c>
      <c r="I800" s="12" t="s">
        <v>545</v>
      </c>
      <c r="K800" t="s">
        <v>2356</v>
      </c>
      <c r="L800" t="s">
        <v>2358</v>
      </c>
    </row>
    <row r="801" spans="1:12" x14ac:dyDescent="0.3">
      <c r="A801" t="s">
        <v>943</v>
      </c>
      <c r="B801" t="s">
        <v>1297</v>
      </c>
      <c r="C801">
        <v>32.700000000000003</v>
      </c>
      <c r="D801" t="s">
        <v>1516</v>
      </c>
      <c r="E801">
        <v>1.5</v>
      </c>
      <c r="F801">
        <v>9</v>
      </c>
      <c r="G801" s="9" t="s">
        <v>545</v>
      </c>
      <c r="H801" s="9" t="s">
        <v>545</v>
      </c>
      <c r="I801" s="12" t="s">
        <v>545</v>
      </c>
      <c r="K801" t="s">
        <v>2356</v>
      </c>
      <c r="L801" t="s">
        <v>2358</v>
      </c>
    </row>
    <row r="802" spans="1:12" x14ac:dyDescent="0.3">
      <c r="A802" t="s">
        <v>943</v>
      </c>
      <c r="B802" t="s">
        <v>1297</v>
      </c>
      <c r="C802">
        <v>30.9</v>
      </c>
      <c r="D802" t="s">
        <v>1516</v>
      </c>
      <c r="E802">
        <v>4.2</v>
      </c>
      <c r="F802">
        <v>71</v>
      </c>
      <c r="G802" s="9" t="s">
        <v>545</v>
      </c>
      <c r="H802" s="9" t="s">
        <v>545</v>
      </c>
      <c r="I802" s="12" t="s">
        <v>545</v>
      </c>
      <c r="K802" t="s">
        <v>2356</v>
      </c>
      <c r="L802" t="s">
        <v>2358</v>
      </c>
    </row>
    <row r="803" spans="1:12" x14ac:dyDescent="0.3">
      <c r="A803" t="s">
        <v>943</v>
      </c>
      <c r="B803" t="s">
        <v>1297</v>
      </c>
      <c r="C803">
        <v>30.2</v>
      </c>
      <c r="D803" t="s">
        <v>1516</v>
      </c>
      <c r="E803">
        <v>0.4</v>
      </c>
      <c r="F803" s="9" t="s">
        <v>545</v>
      </c>
      <c r="G803" s="9" t="s">
        <v>545</v>
      </c>
      <c r="H803" s="9" t="s">
        <v>545</v>
      </c>
      <c r="I803" s="12" t="s">
        <v>545</v>
      </c>
      <c r="K803" t="s">
        <v>2356</v>
      </c>
      <c r="L803" t="s">
        <v>2358</v>
      </c>
    </row>
    <row r="804" spans="1:12" x14ac:dyDescent="0.3">
      <c r="A804" t="s">
        <v>943</v>
      </c>
      <c r="B804" t="s">
        <v>1297</v>
      </c>
      <c r="C804">
        <v>23.9</v>
      </c>
      <c r="D804" t="s">
        <v>1516</v>
      </c>
      <c r="E804">
        <v>0.8</v>
      </c>
      <c r="F804" s="9" t="s">
        <v>545</v>
      </c>
      <c r="G804" s="9" t="s">
        <v>545</v>
      </c>
      <c r="H804" s="9" t="s">
        <v>545</v>
      </c>
      <c r="I804" s="12" t="s">
        <v>545</v>
      </c>
      <c r="K804" t="s">
        <v>2356</v>
      </c>
      <c r="L804" t="s">
        <v>2358</v>
      </c>
    </row>
    <row r="805" spans="1:12" x14ac:dyDescent="0.3">
      <c r="A805" t="s">
        <v>943</v>
      </c>
      <c r="B805" t="s">
        <v>1297</v>
      </c>
      <c r="C805">
        <v>22.8</v>
      </c>
      <c r="D805" t="s">
        <v>1516</v>
      </c>
      <c r="E805">
        <v>0.1</v>
      </c>
      <c r="F805" s="9" t="s">
        <v>545</v>
      </c>
      <c r="G805" s="9" t="s">
        <v>545</v>
      </c>
      <c r="H805" s="9" t="s">
        <v>545</v>
      </c>
      <c r="I805" s="12" t="s">
        <v>545</v>
      </c>
      <c r="K805" t="s">
        <v>2356</v>
      </c>
      <c r="L805" t="s">
        <v>2358</v>
      </c>
    </row>
    <row r="806" spans="1:12" x14ac:dyDescent="0.3">
      <c r="A806" t="s">
        <v>943</v>
      </c>
      <c r="B806" t="s">
        <v>1297</v>
      </c>
      <c r="C806">
        <v>22.4</v>
      </c>
      <c r="D806" t="s">
        <v>1951</v>
      </c>
      <c r="E806">
        <v>0.4</v>
      </c>
      <c r="F806" s="9" t="s">
        <v>545</v>
      </c>
      <c r="G806" s="9" t="s">
        <v>545</v>
      </c>
      <c r="H806" s="9" t="s">
        <v>545</v>
      </c>
      <c r="I806" s="12" t="s">
        <v>545</v>
      </c>
      <c r="K806" t="s">
        <v>2356</v>
      </c>
      <c r="L806" t="s">
        <v>2358</v>
      </c>
    </row>
    <row r="807" spans="1:12" x14ac:dyDescent="0.3">
      <c r="A807" t="s">
        <v>943</v>
      </c>
      <c r="B807" t="s">
        <v>1297</v>
      </c>
      <c r="C807">
        <v>21.5</v>
      </c>
      <c r="D807" t="s">
        <v>1951</v>
      </c>
      <c r="E807">
        <v>5.5</v>
      </c>
      <c r="F807">
        <v>130</v>
      </c>
      <c r="G807" s="9" t="s">
        <v>545</v>
      </c>
      <c r="H807" s="9" t="s">
        <v>545</v>
      </c>
      <c r="I807" s="12" t="s">
        <v>545</v>
      </c>
      <c r="K807" t="s">
        <v>2356</v>
      </c>
      <c r="L807" t="s">
        <v>2358</v>
      </c>
    </row>
    <row r="808" spans="1:12" x14ac:dyDescent="0.3">
      <c r="A808" t="s">
        <v>943</v>
      </c>
      <c r="B808" t="s">
        <v>1297</v>
      </c>
      <c r="C808">
        <v>12.7</v>
      </c>
      <c r="D808" t="s">
        <v>1951</v>
      </c>
      <c r="E808">
        <v>7</v>
      </c>
      <c r="F808" t="s">
        <v>836</v>
      </c>
      <c r="G808" s="9" t="s">
        <v>545</v>
      </c>
      <c r="H808" s="9" t="s">
        <v>545</v>
      </c>
      <c r="I808" s="12" t="s">
        <v>545</v>
      </c>
      <c r="K808" t="s">
        <v>2356</v>
      </c>
      <c r="L808" t="s">
        <v>2358</v>
      </c>
    </row>
    <row r="809" spans="1:12" x14ac:dyDescent="0.3">
      <c r="A809" t="s">
        <v>943</v>
      </c>
      <c r="B809" t="s">
        <v>1297</v>
      </c>
      <c r="C809">
        <v>8.6</v>
      </c>
      <c r="D809" t="s">
        <v>1516</v>
      </c>
      <c r="E809">
        <v>10</v>
      </c>
      <c r="F809" t="s">
        <v>843</v>
      </c>
      <c r="G809" s="9" t="s">
        <v>545</v>
      </c>
      <c r="H809" s="9" t="s">
        <v>545</v>
      </c>
      <c r="I809" s="12" t="s">
        <v>545</v>
      </c>
      <c r="K809" t="s">
        <v>2356</v>
      </c>
      <c r="L809" t="s">
        <v>2358</v>
      </c>
    </row>
    <row r="810" spans="1:12" x14ac:dyDescent="0.3">
      <c r="A810" t="s">
        <v>943</v>
      </c>
      <c r="B810" t="s">
        <v>1297</v>
      </c>
      <c r="C810">
        <v>2</v>
      </c>
      <c r="D810" t="s">
        <v>1951</v>
      </c>
      <c r="E810">
        <v>7</v>
      </c>
      <c r="F810" t="s">
        <v>1952</v>
      </c>
      <c r="G810" s="9" t="s">
        <v>545</v>
      </c>
      <c r="H810" s="9" t="s">
        <v>545</v>
      </c>
      <c r="I810" t="s">
        <v>1953</v>
      </c>
      <c r="K810" t="s">
        <v>2356</v>
      </c>
      <c r="L810" t="s">
        <v>2358</v>
      </c>
    </row>
    <row r="811" spans="1:12" x14ac:dyDescent="0.3">
      <c r="A811" t="s">
        <v>943</v>
      </c>
      <c r="B811" t="s">
        <v>1297</v>
      </c>
      <c r="C811">
        <v>3.8</v>
      </c>
      <c r="D811" t="s">
        <v>844</v>
      </c>
      <c r="E811" s="9" t="s">
        <v>545</v>
      </c>
      <c r="F811" s="9" t="s">
        <v>545</v>
      </c>
      <c r="G811">
        <v>1</v>
      </c>
      <c r="H811" s="9" t="s">
        <v>545</v>
      </c>
      <c r="I811" s="9" t="s">
        <v>545</v>
      </c>
      <c r="K811" t="s">
        <v>2363</v>
      </c>
      <c r="L811" t="s">
        <v>2189</v>
      </c>
    </row>
    <row r="812" spans="1:12" x14ac:dyDescent="0.3">
      <c r="A812" t="s">
        <v>943</v>
      </c>
      <c r="B812" t="s">
        <v>1297</v>
      </c>
      <c r="C812">
        <v>3.4</v>
      </c>
      <c r="D812" t="s">
        <v>1020</v>
      </c>
      <c r="E812" s="9" t="s">
        <v>545</v>
      </c>
      <c r="F812" s="9" t="s">
        <v>545</v>
      </c>
      <c r="G812">
        <v>1</v>
      </c>
      <c r="H812" s="9" t="s">
        <v>545</v>
      </c>
      <c r="I812" s="9" t="s">
        <v>545</v>
      </c>
      <c r="K812" t="s">
        <v>2363</v>
      </c>
      <c r="L812" t="s">
        <v>2189</v>
      </c>
    </row>
    <row r="813" spans="1:12" x14ac:dyDescent="0.3">
      <c r="A813" t="s">
        <v>943</v>
      </c>
      <c r="B813" t="s">
        <v>1297</v>
      </c>
      <c r="C813">
        <v>0.4</v>
      </c>
      <c r="D813" t="s">
        <v>1020</v>
      </c>
      <c r="E813" s="9" t="s">
        <v>545</v>
      </c>
      <c r="F813" s="9" t="s">
        <v>545</v>
      </c>
      <c r="G813">
        <v>1</v>
      </c>
      <c r="H813" s="9" t="s">
        <v>545</v>
      </c>
      <c r="I813" s="9" t="s">
        <v>545</v>
      </c>
      <c r="K813" t="s">
        <v>2363</v>
      </c>
      <c r="L813" t="s">
        <v>2189</v>
      </c>
    </row>
    <row r="814" spans="1:12" x14ac:dyDescent="0.3">
      <c r="A814" t="s">
        <v>943</v>
      </c>
      <c r="B814" t="s">
        <v>1297</v>
      </c>
      <c r="C814">
        <v>48.5</v>
      </c>
      <c r="D814" t="s">
        <v>2693</v>
      </c>
      <c r="E814" s="9" t="s">
        <v>545</v>
      </c>
      <c r="F814" s="9" t="s">
        <v>545</v>
      </c>
      <c r="G814">
        <v>1</v>
      </c>
      <c r="H814" s="9" t="s">
        <v>545</v>
      </c>
      <c r="I814" s="9" t="s">
        <v>545</v>
      </c>
      <c r="K814" t="s">
        <v>2001</v>
      </c>
      <c r="L814" t="s">
        <v>2189</v>
      </c>
    </row>
    <row r="815" spans="1:12" x14ac:dyDescent="0.3">
      <c r="A815" t="s">
        <v>943</v>
      </c>
      <c r="B815" t="s">
        <v>1297</v>
      </c>
      <c r="C815">
        <v>46.7</v>
      </c>
      <c r="D815" t="s">
        <v>756</v>
      </c>
      <c r="E815" s="9" t="s">
        <v>545</v>
      </c>
      <c r="F815" s="9" t="s">
        <v>545</v>
      </c>
      <c r="G815">
        <v>1</v>
      </c>
      <c r="H815" s="9" t="s">
        <v>545</v>
      </c>
      <c r="I815" s="9" t="s">
        <v>545</v>
      </c>
      <c r="K815" t="s">
        <v>2001</v>
      </c>
      <c r="L815" t="s">
        <v>2189</v>
      </c>
    </row>
    <row r="816" spans="1:12" x14ac:dyDescent="0.3">
      <c r="A816" t="s">
        <v>943</v>
      </c>
      <c r="B816" t="s">
        <v>1297</v>
      </c>
      <c r="C816">
        <v>37.299999999999997</v>
      </c>
      <c r="D816" t="s">
        <v>756</v>
      </c>
      <c r="E816" s="9" t="s">
        <v>545</v>
      </c>
      <c r="F816" s="9" t="s">
        <v>545</v>
      </c>
      <c r="G816">
        <v>1</v>
      </c>
      <c r="H816" s="9" t="s">
        <v>545</v>
      </c>
      <c r="I816" s="9" t="s">
        <v>545</v>
      </c>
      <c r="K816" t="s">
        <v>2001</v>
      </c>
      <c r="L816" t="s">
        <v>2189</v>
      </c>
    </row>
    <row r="817" spans="1:12" x14ac:dyDescent="0.3">
      <c r="A817" t="s">
        <v>943</v>
      </c>
      <c r="B817" t="s">
        <v>1297</v>
      </c>
      <c r="C817">
        <v>36.6</v>
      </c>
      <c r="D817" t="s">
        <v>2693</v>
      </c>
      <c r="E817" s="9" t="s">
        <v>545</v>
      </c>
      <c r="F817" s="9" t="s">
        <v>545</v>
      </c>
      <c r="G817">
        <v>1</v>
      </c>
      <c r="H817" s="9" t="s">
        <v>545</v>
      </c>
      <c r="I817" s="9" t="s">
        <v>545</v>
      </c>
      <c r="K817" t="s">
        <v>2001</v>
      </c>
      <c r="L817" t="s">
        <v>2189</v>
      </c>
    </row>
    <row r="818" spans="1:12" x14ac:dyDescent="0.3">
      <c r="A818" t="s">
        <v>943</v>
      </c>
      <c r="B818" t="s">
        <v>1297</v>
      </c>
      <c r="C818">
        <v>36.200000000000003</v>
      </c>
      <c r="D818" t="s">
        <v>756</v>
      </c>
      <c r="E818" s="9" t="s">
        <v>545</v>
      </c>
      <c r="F818" s="9" t="s">
        <v>545</v>
      </c>
      <c r="G818">
        <v>1</v>
      </c>
      <c r="H818" s="9" t="s">
        <v>545</v>
      </c>
      <c r="I818" s="9" t="s">
        <v>545</v>
      </c>
      <c r="K818" t="s">
        <v>2001</v>
      </c>
      <c r="L818" t="s">
        <v>2189</v>
      </c>
    </row>
    <row r="819" spans="1:12" x14ac:dyDescent="0.3">
      <c r="A819" t="s">
        <v>943</v>
      </c>
      <c r="B819" t="s">
        <v>1297</v>
      </c>
      <c r="C819">
        <v>35.200000000000003</v>
      </c>
      <c r="D819" t="s">
        <v>2693</v>
      </c>
      <c r="E819" s="9" t="s">
        <v>545</v>
      </c>
      <c r="F819" s="9" t="s">
        <v>545</v>
      </c>
      <c r="G819">
        <v>1</v>
      </c>
      <c r="H819" s="9" t="s">
        <v>545</v>
      </c>
      <c r="I819" s="9" t="s">
        <v>545</v>
      </c>
      <c r="K819" t="s">
        <v>2001</v>
      </c>
      <c r="L819" t="s">
        <v>2189</v>
      </c>
    </row>
    <row r="820" spans="1:12" x14ac:dyDescent="0.3">
      <c r="A820" t="s">
        <v>943</v>
      </c>
      <c r="B820" t="s">
        <v>1297</v>
      </c>
      <c r="C820">
        <v>34.5</v>
      </c>
      <c r="D820" t="s">
        <v>2693</v>
      </c>
      <c r="E820" s="9" t="s">
        <v>545</v>
      </c>
      <c r="F820" s="9" t="s">
        <v>545</v>
      </c>
      <c r="G820">
        <v>1</v>
      </c>
      <c r="H820" s="9" t="s">
        <v>545</v>
      </c>
      <c r="I820" s="9" t="s">
        <v>545</v>
      </c>
      <c r="K820" t="s">
        <v>2001</v>
      </c>
      <c r="L820" t="s">
        <v>2189</v>
      </c>
    </row>
    <row r="821" spans="1:12" x14ac:dyDescent="0.3">
      <c r="A821" t="s">
        <v>943</v>
      </c>
      <c r="B821" t="s">
        <v>1297</v>
      </c>
      <c r="C821">
        <v>19.600000000000001</v>
      </c>
      <c r="D821" t="s">
        <v>2693</v>
      </c>
      <c r="E821" s="9" t="s">
        <v>545</v>
      </c>
      <c r="F821" s="9" t="s">
        <v>545</v>
      </c>
      <c r="G821">
        <v>1</v>
      </c>
      <c r="H821" s="9" t="s">
        <v>545</v>
      </c>
      <c r="I821" s="9" t="s">
        <v>545</v>
      </c>
      <c r="K821" t="s">
        <v>2001</v>
      </c>
      <c r="L821" t="s">
        <v>2189</v>
      </c>
    </row>
    <row r="822" spans="1:12" x14ac:dyDescent="0.3">
      <c r="A822" t="s">
        <v>943</v>
      </c>
      <c r="B822" t="s">
        <v>1297</v>
      </c>
      <c r="C822">
        <v>12.3</v>
      </c>
      <c r="D822" t="s">
        <v>2693</v>
      </c>
      <c r="E822" s="9" t="s">
        <v>545</v>
      </c>
      <c r="F822" s="9" t="s">
        <v>545</v>
      </c>
      <c r="G822">
        <v>1</v>
      </c>
      <c r="H822" s="9" t="s">
        <v>545</v>
      </c>
      <c r="I822" s="9" t="s">
        <v>545</v>
      </c>
      <c r="K822" t="s">
        <v>2001</v>
      </c>
      <c r="L822" t="s">
        <v>2189</v>
      </c>
    </row>
    <row r="823" spans="1:12" x14ac:dyDescent="0.3">
      <c r="A823" t="s">
        <v>943</v>
      </c>
      <c r="B823" t="s">
        <v>1297</v>
      </c>
      <c r="C823">
        <v>12.1</v>
      </c>
      <c r="D823" t="s">
        <v>2693</v>
      </c>
      <c r="E823" s="9" t="s">
        <v>545</v>
      </c>
      <c r="F823" s="9" t="s">
        <v>545</v>
      </c>
      <c r="G823">
        <v>1</v>
      </c>
      <c r="H823" s="9" t="s">
        <v>545</v>
      </c>
      <c r="I823" s="9" t="s">
        <v>545</v>
      </c>
      <c r="K823" t="s">
        <v>2001</v>
      </c>
      <c r="L823" t="s">
        <v>2189</v>
      </c>
    </row>
    <row r="824" spans="1:12" x14ac:dyDescent="0.3">
      <c r="A824" t="s">
        <v>943</v>
      </c>
      <c r="B824" t="s">
        <v>1297</v>
      </c>
      <c r="C824">
        <v>3.8</v>
      </c>
      <c r="D824" t="s">
        <v>756</v>
      </c>
      <c r="E824" s="9" t="s">
        <v>545</v>
      </c>
      <c r="F824" s="9" t="s">
        <v>545</v>
      </c>
      <c r="G824">
        <v>1</v>
      </c>
      <c r="H824" s="9" t="s">
        <v>545</v>
      </c>
      <c r="I824" s="9" t="s">
        <v>545</v>
      </c>
      <c r="K824" t="s">
        <v>2001</v>
      </c>
      <c r="L824" t="s">
        <v>2189</v>
      </c>
    </row>
    <row r="825" spans="1:12" x14ac:dyDescent="0.3">
      <c r="A825" t="s">
        <v>943</v>
      </c>
      <c r="B825" t="s">
        <v>1297</v>
      </c>
      <c r="C825">
        <v>0</v>
      </c>
      <c r="D825" t="s">
        <v>756</v>
      </c>
      <c r="E825" s="9" t="s">
        <v>545</v>
      </c>
      <c r="F825" s="9" t="s">
        <v>545</v>
      </c>
      <c r="G825">
        <v>1</v>
      </c>
      <c r="H825" s="9" t="s">
        <v>545</v>
      </c>
      <c r="I825" s="9" t="s">
        <v>545</v>
      </c>
      <c r="K825" t="s">
        <v>2001</v>
      </c>
      <c r="L825" t="s">
        <v>2189</v>
      </c>
    </row>
    <row r="826" spans="1:12" x14ac:dyDescent="0.3">
      <c r="A826" t="s">
        <v>943</v>
      </c>
      <c r="B826" t="s">
        <v>1297</v>
      </c>
      <c r="C826">
        <v>13.4</v>
      </c>
      <c r="D826" t="s">
        <v>2368</v>
      </c>
      <c r="E826" s="9" t="s">
        <v>545</v>
      </c>
      <c r="F826" s="9" t="s">
        <v>545</v>
      </c>
      <c r="G826">
        <v>1</v>
      </c>
      <c r="H826" s="9" t="s">
        <v>545</v>
      </c>
      <c r="I826" s="9" t="s">
        <v>545</v>
      </c>
      <c r="K826" t="s">
        <v>2363</v>
      </c>
      <c r="L826" t="s">
        <v>2189</v>
      </c>
    </row>
    <row r="827" spans="1:12" x14ac:dyDescent="0.3">
      <c r="A827" t="s">
        <v>943</v>
      </c>
      <c r="B827" t="s">
        <v>1297</v>
      </c>
      <c r="C827">
        <v>20.8</v>
      </c>
      <c r="D827" t="s">
        <v>415</v>
      </c>
      <c r="E827" s="9" t="s">
        <v>545</v>
      </c>
      <c r="F827" s="9" t="s">
        <v>545</v>
      </c>
      <c r="G827">
        <v>1</v>
      </c>
      <c r="H827" s="9" t="s">
        <v>545</v>
      </c>
      <c r="I827" s="9" t="s">
        <v>545</v>
      </c>
      <c r="K827" t="s">
        <v>2356</v>
      </c>
      <c r="L827" t="s">
        <v>2189</v>
      </c>
    </row>
    <row r="828" spans="1:12" x14ac:dyDescent="0.3">
      <c r="A828" t="s">
        <v>943</v>
      </c>
      <c r="B828" t="s">
        <v>1297</v>
      </c>
      <c r="C828">
        <v>19.600000000000001</v>
      </c>
      <c r="D828" t="s">
        <v>415</v>
      </c>
      <c r="E828" s="9" t="s">
        <v>545</v>
      </c>
      <c r="F828" s="9" t="s">
        <v>545</v>
      </c>
      <c r="G828">
        <v>1</v>
      </c>
      <c r="H828" s="9" t="s">
        <v>545</v>
      </c>
      <c r="I828" s="9" t="s">
        <v>545</v>
      </c>
      <c r="K828" t="s">
        <v>2356</v>
      </c>
      <c r="L828" t="s">
        <v>2189</v>
      </c>
    </row>
    <row r="829" spans="1:12" x14ac:dyDescent="0.3">
      <c r="A829" t="s">
        <v>943</v>
      </c>
      <c r="B829" t="s">
        <v>1297</v>
      </c>
      <c r="C829">
        <v>18.7</v>
      </c>
      <c r="D829" t="s">
        <v>742</v>
      </c>
      <c r="E829" s="9" t="s">
        <v>545</v>
      </c>
      <c r="F829" s="9" t="s">
        <v>545</v>
      </c>
      <c r="G829">
        <v>1</v>
      </c>
      <c r="H829" s="9" t="s">
        <v>545</v>
      </c>
      <c r="I829" s="9" t="s">
        <v>545</v>
      </c>
      <c r="K829" t="s">
        <v>2356</v>
      </c>
      <c r="L829" t="s">
        <v>2189</v>
      </c>
    </row>
    <row r="830" spans="1:12" x14ac:dyDescent="0.3">
      <c r="A830" t="s">
        <v>943</v>
      </c>
      <c r="B830" t="s">
        <v>1297</v>
      </c>
      <c r="C830">
        <v>11.1</v>
      </c>
      <c r="D830" t="s">
        <v>415</v>
      </c>
      <c r="E830" s="9" t="s">
        <v>545</v>
      </c>
      <c r="F830" s="9" t="s">
        <v>545</v>
      </c>
      <c r="G830">
        <v>1</v>
      </c>
      <c r="H830" s="9" t="s">
        <v>545</v>
      </c>
      <c r="I830" s="9" t="s">
        <v>545</v>
      </c>
      <c r="K830" t="s">
        <v>2356</v>
      </c>
      <c r="L830" t="s">
        <v>2189</v>
      </c>
    </row>
    <row r="831" spans="1:12" x14ac:dyDescent="0.3">
      <c r="A831" t="s">
        <v>943</v>
      </c>
      <c r="B831" t="s">
        <v>1297</v>
      </c>
      <c r="C831">
        <v>43</v>
      </c>
      <c r="D831" t="s">
        <v>2693</v>
      </c>
      <c r="E831" s="9" t="s">
        <v>545</v>
      </c>
      <c r="F831" s="9" t="s">
        <v>545</v>
      </c>
      <c r="G831">
        <v>2</v>
      </c>
      <c r="H831" s="9" t="s">
        <v>545</v>
      </c>
      <c r="I831" s="9" t="s">
        <v>545</v>
      </c>
      <c r="K831" t="s">
        <v>2001</v>
      </c>
      <c r="L831" t="s">
        <v>2189</v>
      </c>
    </row>
    <row r="832" spans="1:12" x14ac:dyDescent="0.3">
      <c r="A832" t="s">
        <v>943</v>
      </c>
      <c r="B832" t="s">
        <v>1297</v>
      </c>
      <c r="C832">
        <v>42</v>
      </c>
      <c r="D832" t="s">
        <v>756</v>
      </c>
      <c r="E832" s="9" t="s">
        <v>545</v>
      </c>
      <c r="F832" s="9" t="s">
        <v>545</v>
      </c>
      <c r="G832">
        <v>2</v>
      </c>
      <c r="H832" s="9" t="s">
        <v>545</v>
      </c>
      <c r="I832" s="9" t="s">
        <v>545</v>
      </c>
      <c r="K832" t="s">
        <v>2001</v>
      </c>
      <c r="L832" t="s">
        <v>2189</v>
      </c>
    </row>
    <row r="833" spans="1:12" x14ac:dyDescent="0.3">
      <c r="A833" t="s">
        <v>943</v>
      </c>
      <c r="B833" t="s">
        <v>1297</v>
      </c>
      <c r="C833">
        <v>33.9</v>
      </c>
      <c r="D833" t="s">
        <v>2693</v>
      </c>
      <c r="E833" s="9" t="s">
        <v>545</v>
      </c>
      <c r="F833" s="9" t="s">
        <v>545</v>
      </c>
      <c r="G833">
        <v>2</v>
      </c>
      <c r="H833" s="9" t="s">
        <v>545</v>
      </c>
      <c r="I833" s="9" t="s">
        <v>545</v>
      </c>
      <c r="K833" t="s">
        <v>2001</v>
      </c>
      <c r="L833" t="s">
        <v>2189</v>
      </c>
    </row>
    <row r="834" spans="1:12" x14ac:dyDescent="0.3">
      <c r="A834" t="s">
        <v>943</v>
      </c>
      <c r="B834" t="s">
        <v>1297</v>
      </c>
      <c r="C834">
        <v>8</v>
      </c>
      <c r="D834" t="s">
        <v>2693</v>
      </c>
      <c r="E834" s="9" t="s">
        <v>545</v>
      </c>
      <c r="F834" s="9" t="s">
        <v>545</v>
      </c>
      <c r="G834">
        <v>2</v>
      </c>
      <c r="H834" s="9" t="s">
        <v>545</v>
      </c>
      <c r="I834" s="9" t="s">
        <v>545</v>
      </c>
      <c r="K834" t="s">
        <v>2001</v>
      </c>
      <c r="L834" t="s">
        <v>2189</v>
      </c>
    </row>
    <row r="835" spans="1:12" x14ac:dyDescent="0.3">
      <c r="A835" t="s">
        <v>943</v>
      </c>
      <c r="B835" t="s">
        <v>1297</v>
      </c>
      <c r="C835">
        <v>7</v>
      </c>
      <c r="D835" t="s">
        <v>756</v>
      </c>
      <c r="E835" s="9" t="s">
        <v>545</v>
      </c>
      <c r="F835" s="9" t="s">
        <v>545</v>
      </c>
      <c r="G835">
        <v>2</v>
      </c>
      <c r="H835" s="9" t="s">
        <v>545</v>
      </c>
      <c r="I835" s="9" t="s">
        <v>545</v>
      </c>
      <c r="K835" t="s">
        <v>2001</v>
      </c>
      <c r="L835" t="s">
        <v>2189</v>
      </c>
    </row>
    <row r="836" spans="1:12" x14ac:dyDescent="0.3">
      <c r="A836" t="s">
        <v>943</v>
      </c>
      <c r="B836" t="s">
        <v>1297</v>
      </c>
      <c r="C836">
        <v>1</v>
      </c>
      <c r="D836" t="s">
        <v>756</v>
      </c>
      <c r="E836" s="9" t="s">
        <v>545</v>
      </c>
      <c r="F836" s="9" t="s">
        <v>545</v>
      </c>
      <c r="G836">
        <v>2</v>
      </c>
      <c r="H836" s="9" t="s">
        <v>545</v>
      </c>
      <c r="I836" s="9" t="s">
        <v>545</v>
      </c>
      <c r="K836" t="s">
        <v>2001</v>
      </c>
      <c r="L836" t="s">
        <v>2189</v>
      </c>
    </row>
    <row r="837" spans="1:12" x14ac:dyDescent="0.3">
      <c r="A837" t="s">
        <v>943</v>
      </c>
      <c r="B837" t="s">
        <v>1297</v>
      </c>
      <c r="C837">
        <v>44.5</v>
      </c>
      <c r="D837" t="s">
        <v>756</v>
      </c>
      <c r="E837" s="9" t="s">
        <v>545</v>
      </c>
      <c r="F837" s="9" t="s">
        <v>545</v>
      </c>
      <c r="G837">
        <v>3</v>
      </c>
      <c r="H837" s="9" t="s">
        <v>545</v>
      </c>
      <c r="I837" s="9" t="s">
        <v>545</v>
      </c>
      <c r="K837" t="s">
        <v>2001</v>
      </c>
      <c r="L837" t="s">
        <v>2189</v>
      </c>
    </row>
    <row r="838" spans="1:12" x14ac:dyDescent="0.3">
      <c r="A838" t="s">
        <v>943</v>
      </c>
      <c r="B838" t="s">
        <v>1297</v>
      </c>
      <c r="C838">
        <v>14</v>
      </c>
      <c r="D838" t="s">
        <v>2693</v>
      </c>
      <c r="E838" s="9" t="s">
        <v>545</v>
      </c>
      <c r="F838" s="9" t="s">
        <v>545</v>
      </c>
      <c r="G838">
        <v>3</v>
      </c>
      <c r="H838" s="9" t="s">
        <v>545</v>
      </c>
      <c r="I838" s="9" t="s">
        <v>545</v>
      </c>
      <c r="K838" t="s">
        <v>2001</v>
      </c>
      <c r="L838" t="s">
        <v>2189</v>
      </c>
    </row>
    <row r="839" spans="1:12" x14ac:dyDescent="0.3">
      <c r="A839" t="s">
        <v>943</v>
      </c>
      <c r="B839" t="s">
        <v>1297</v>
      </c>
      <c r="C839">
        <v>13</v>
      </c>
      <c r="D839" t="s">
        <v>2693</v>
      </c>
      <c r="E839" s="9" t="s">
        <v>545</v>
      </c>
      <c r="F839" s="9" t="s">
        <v>545</v>
      </c>
      <c r="G839">
        <v>3</v>
      </c>
      <c r="H839" s="9" t="s">
        <v>545</v>
      </c>
      <c r="I839" s="9" t="s">
        <v>545</v>
      </c>
      <c r="K839" t="s">
        <v>2001</v>
      </c>
      <c r="L839" t="s">
        <v>2189</v>
      </c>
    </row>
    <row r="840" spans="1:12" x14ac:dyDescent="0.3">
      <c r="A840" t="s">
        <v>943</v>
      </c>
      <c r="B840" t="s">
        <v>1297</v>
      </c>
      <c r="C840">
        <v>12</v>
      </c>
      <c r="D840" t="s">
        <v>756</v>
      </c>
      <c r="E840" s="9" t="s">
        <v>545</v>
      </c>
      <c r="F840" s="9" t="s">
        <v>545</v>
      </c>
      <c r="G840">
        <v>3</v>
      </c>
      <c r="H840" s="9" t="s">
        <v>545</v>
      </c>
      <c r="I840" s="9" t="s">
        <v>545</v>
      </c>
      <c r="K840" t="s">
        <v>2001</v>
      </c>
      <c r="L840" t="s">
        <v>2189</v>
      </c>
    </row>
    <row r="841" spans="1:12" x14ac:dyDescent="0.3">
      <c r="A841" t="s">
        <v>943</v>
      </c>
      <c r="B841" t="s">
        <v>1297</v>
      </c>
      <c r="C841">
        <v>11</v>
      </c>
      <c r="D841" t="s">
        <v>756</v>
      </c>
      <c r="E841" s="9" t="s">
        <v>545</v>
      </c>
      <c r="F841" s="9" t="s">
        <v>545</v>
      </c>
      <c r="G841">
        <v>3</v>
      </c>
      <c r="H841" s="9" t="s">
        <v>545</v>
      </c>
      <c r="I841" s="9" t="s">
        <v>545</v>
      </c>
      <c r="K841" t="s">
        <v>2001</v>
      </c>
      <c r="L841" t="s">
        <v>2189</v>
      </c>
    </row>
    <row r="842" spans="1:12" x14ac:dyDescent="0.3">
      <c r="A842" t="s">
        <v>943</v>
      </c>
      <c r="B842" t="s">
        <v>1297</v>
      </c>
      <c r="C842">
        <v>45.5</v>
      </c>
      <c r="D842" t="s">
        <v>2693</v>
      </c>
      <c r="E842" s="9" t="s">
        <v>545</v>
      </c>
      <c r="F842" s="9" t="s">
        <v>545</v>
      </c>
      <c r="G842">
        <v>4</v>
      </c>
      <c r="H842" s="9" t="s">
        <v>545</v>
      </c>
      <c r="I842" s="9" t="s">
        <v>545</v>
      </c>
      <c r="K842" t="s">
        <v>2001</v>
      </c>
      <c r="L842" t="s">
        <v>2189</v>
      </c>
    </row>
    <row r="843" spans="1:12" x14ac:dyDescent="0.3">
      <c r="A843" t="s">
        <v>943</v>
      </c>
      <c r="B843" t="s">
        <v>1297</v>
      </c>
      <c r="C843">
        <v>44.5</v>
      </c>
      <c r="D843" t="s">
        <v>2693</v>
      </c>
      <c r="E843" s="9" t="s">
        <v>545</v>
      </c>
      <c r="F843" s="9" t="s">
        <v>545</v>
      </c>
      <c r="G843">
        <v>4</v>
      </c>
      <c r="H843" s="9" t="s">
        <v>545</v>
      </c>
      <c r="I843" s="9" t="s">
        <v>545</v>
      </c>
      <c r="K843" t="s">
        <v>2001</v>
      </c>
      <c r="L843" t="s">
        <v>2189</v>
      </c>
    </row>
    <row r="844" spans="1:12" x14ac:dyDescent="0.3">
      <c r="A844" t="s">
        <v>943</v>
      </c>
      <c r="B844" t="s">
        <v>1297</v>
      </c>
      <c r="C844">
        <v>18</v>
      </c>
      <c r="D844" t="s">
        <v>2693</v>
      </c>
      <c r="E844" s="9" t="s">
        <v>545</v>
      </c>
      <c r="F844" s="9" t="s">
        <v>545</v>
      </c>
      <c r="G844">
        <v>4</v>
      </c>
      <c r="H844" s="9" t="s">
        <v>545</v>
      </c>
      <c r="I844" s="9" t="s">
        <v>545</v>
      </c>
      <c r="K844" t="s">
        <v>2001</v>
      </c>
      <c r="L844" t="s">
        <v>2189</v>
      </c>
    </row>
    <row r="845" spans="1:12" x14ac:dyDescent="0.3">
      <c r="A845" t="s">
        <v>943</v>
      </c>
      <c r="B845" t="s">
        <v>1297</v>
      </c>
      <c r="C845">
        <v>18</v>
      </c>
      <c r="D845" t="s">
        <v>2693</v>
      </c>
      <c r="E845" s="9" t="s">
        <v>545</v>
      </c>
      <c r="F845" s="9" t="s">
        <v>545</v>
      </c>
      <c r="G845">
        <v>4</v>
      </c>
      <c r="H845" s="9" t="s">
        <v>545</v>
      </c>
      <c r="I845" s="9" t="s">
        <v>545</v>
      </c>
      <c r="K845" t="s">
        <v>2001</v>
      </c>
      <c r="L845" t="s">
        <v>2189</v>
      </c>
    </row>
    <row r="846" spans="1:12" x14ac:dyDescent="0.3">
      <c r="A846" t="s">
        <v>943</v>
      </c>
      <c r="B846" t="s">
        <v>1297</v>
      </c>
      <c r="C846">
        <v>17</v>
      </c>
      <c r="D846" t="s">
        <v>2693</v>
      </c>
      <c r="E846" s="9" t="s">
        <v>545</v>
      </c>
      <c r="F846" s="9" t="s">
        <v>545</v>
      </c>
      <c r="G846">
        <v>4</v>
      </c>
      <c r="H846" s="9" t="s">
        <v>545</v>
      </c>
      <c r="I846" s="9" t="s">
        <v>545</v>
      </c>
      <c r="K846" t="s">
        <v>2001</v>
      </c>
      <c r="L846" t="s">
        <v>2189</v>
      </c>
    </row>
    <row r="847" spans="1:12" x14ac:dyDescent="0.3">
      <c r="A847" t="s">
        <v>943</v>
      </c>
      <c r="B847" t="s">
        <v>1297</v>
      </c>
      <c r="C847">
        <v>16</v>
      </c>
      <c r="D847" t="s">
        <v>2693</v>
      </c>
      <c r="E847" s="9" t="s">
        <v>545</v>
      </c>
      <c r="F847" s="9" t="s">
        <v>545</v>
      </c>
      <c r="G847">
        <v>4</v>
      </c>
      <c r="H847" s="9" t="s">
        <v>545</v>
      </c>
      <c r="I847" s="9" t="s">
        <v>545</v>
      </c>
      <c r="K847" t="s">
        <v>2001</v>
      </c>
      <c r="L847" t="s">
        <v>2189</v>
      </c>
    </row>
    <row r="848" spans="1:12" x14ac:dyDescent="0.3">
      <c r="A848" t="s">
        <v>943</v>
      </c>
      <c r="B848" t="s">
        <v>1297</v>
      </c>
      <c r="C848">
        <v>15</v>
      </c>
      <c r="D848" t="s">
        <v>2693</v>
      </c>
      <c r="E848" s="9" t="s">
        <v>545</v>
      </c>
      <c r="F848" s="9" t="s">
        <v>545</v>
      </c>
      <c r="G848">
        <v>4</v>
      </c>
      <c r="H848" s="9" t="s">
        <v>545</v>
      </c>
      <c r="I848" s="9" t="s">
        <v>545</v>
      </c>
      <c r="K848" t="s">
        <v>2001</v>
      </c>
      <c r="L848" t="s">
        <v>2189</v>
      </c>
    </row>
    <row r="849" spans="1:12" x14ac:dyDescent="0.3">
      <c r="A849" t="s">
        <v>943</v>
      </c>
      <c r="B849" t="s">
        <v>1297</v>
      </c>
      <c r="C849">
        <v>43.5</v>
      </c>
      <c r="D849" t="s">
        <v>2693</v>
      </c>
      <c r="E849" s="9" t="s">
        <v>545</v>
      </c>
      <c r="F849" s="9" t="s">
        <v>545</v>
      </c>
      <c r="G849">
        <v>5</v>
      </c>
      <c r="H849" s="9" t="s">
        <v>545</v>
      </c>
      <c r="I849" s="9" t="s">
        <v>545</v>
      </c>
      <c r="K849" t="s">
        <v>2001</v>
      </c>
      <c r="L849" t="s">
        <v>2189</v>
      </c>
    </row>
    <row r="850" spans="1:12" x14ac:dyDescent="0.3">
      <c r="A850" t="s">
        <v>943</v>
      </c>
      <c r="B850" t="s">
        <v>1297</v>
      </c>
      <c r="C850">
        <v>19</v>
      </c>
      <c r="D850" t="s">
        <v>2693</v>
      </c>
      <c r="E850" s="9" t="s">
        <v>545</v>
      </c>
      <c r="F850" s="9" t="s">
        <v>545</v>
      </c>
      <c r="G850">
        <v>5</v>
      </c>
      <c r="H850" s="9" t="s">
        <v>545</v>
      </c>
      <c r="I850" s="9" t="s">
        <v>545</v>
      </c>
      <c r="K850" t="s">
        <v>2001</v>
      </c>
      <c r="L850" t="s">
        <v>2189</v>
      </c>
    </row>
    <row r="851" spans="1:12" x14ac:dyDescent="0.3">
      <c r="A851" t="s">
        <v>943</v>
      </c>
      <c r="B851" t="s">
        <v>1297</v>
      </c>
      <c r="C851">
        <v>10</v>
      </c>
      <c r="D851" t="s">
        <v>1021</v>
      </c>
      <c r="E851" s="9" t="s">
        <v>545</v>
      </c>
      <c r="F851" s="9" t="s">
        <v>545</v>
      </c>
      <c r="G851">
        <v>5</v>
      </c>
      <c r="H851" s="9" t="s">
        <v>545</v>
      </c>
      <c r="I851" s="9" t="s">
        <v>545</v>
      </c>
      <c r="K851" t="s">
        <v>2001</v>
      </c>
      <c r="L851" t="s">
        <v>2189</v>
      </c>
    </row>
    <row r="852" spans="1:12" x14ac:dyDescent="0.3">
      <c r="A852" t="s">
        <v>943</v>
      </c>
      <c r="B852" t="s">
        <v>1297</v>
      </c>
      <c r="C852">
        <v>9</v>
      </c>
      <c r="D852" t="s">
        <v>671</v>
      </c>
      <c r="E852" s="9" t="s">
        <v>545</v>
      </c>
      <c r="F852" s="9" t="s">
        <v>545</v>
      </c>
      <c r="G852">
        <v>5</v>
      </c>
      <c r="H852" s="9" t="s">
        <v>545</v>
      </c>
      <c r="I852" s="9" t="s">
        <v>545</v>
      </c>
      <c r="K852" t="s">
        <v>2001</v>
      </c>
      <c r="L852" t="s">
        <v>2189</v>
      </c>
    </row>
    <row r="853" spans="1:12" x14ac:dyDescent="0.3">
      <c r="A853" t="s">
        <v>943</v>
      </c>
      <c r="B853" t="s">
        <v>1297</v>
      </c>
      <c r="C853">
        <v>46.5</v>
      </c>
      <c r="D853" t="s">
        <v>2693</v>
      </c>
      <c r="E853" s="9" t="s">
        <v>545</v>
      </c>
      <c r="F853" s="9" t="s">
        <v>545</v>
      </c>
      <c r="G853">
        <v>7</v>
      </c>
      <c r="H853" s="9" t="s">
        <v>545</v>
      </c>
      <c r="I853" s="9" t="s">
        <v>545</v>
      </c>
      <c r="K853" t="s">
        <v>2001</v>
      </c>
      <c r="L853" t="s">
        <v>2189</v>
      </c>
    </row>
    <row r="854" spans="1:12" x14ac:dyDescent="0.3">
      <c r="A854" t="s">
        <v>943</v>
      </c>
      <c r="B854" t="s">
        <v>1297</v>
      </c>
      <c r="C854">
        <v>45.5</v>
      </c>
      <c r="D854" t="s">
        <v>2693</v>
      </c>
      <c r="E854" s="9" t="s">
        <v>545</v>
      </c>
      <c r="F854" s="9" t="s">
        <v>545</v>
      </c>
      <c r="G854">
        <v>7</v>
      </c>
      <c r="H854" s="9" t="s">
        <v>545</v>
      </c>
      <c r="I854" s="9" t="s">
        <v>545</v>
      </c>
      <c r="K854" t="s">
        <v>2001</v>
      </c>
      <c r="L854" t="s">
        <v>2189</v>
      </c>
    </row>
    <row r="855" spans="1:12" x14ac:dyDescent="0.3">
      <c r="A855" t="s">
        <v>943</v>
      </c>
      <c r="B855" t="s">
        <v>1297</v>
      </c>
      <c r="C855">
        <v>26.5</v>
      </c>
      <c r="D855" t="s">
        <v>1385</v>
      </c>
      <c r="E855">
        <v>2.2000000000000002</v>
      </c>
      <c r="F855">
        <v>25</v>
      </c>
      <c r="G855" s="9" t="s">
        <v>545</v>
      </c>
      <c r="H855" s="9" t="s">
        <v>545</v>
      </c>
      <c r="I855" s="9" t="s">
        <v>545</v>
      </c>
      <c r="K855" t="s">
        <v>2001</v>
      </c>
      <c r="L855" t="s">
        <v>2189</v>
      </c>
    </row>
    <row r="856" spans="1:12" x14ac:dyDescent="0.3">
      <c r="A856" t="s">
        <v>943</v>
      </c>
      <c r="B856" t="s">
        <v>1297</v>
      </c>
      <c r="C856">
        <v>10.3</v>
      </c>
      <c r="D856" t="s">
        <v>1020</v>
      </c>
      <c r="E856" s="9" t="s">
        <v>545</v>
      </c>
      <c r="F856" s="9" t="s">
        <v>545</v>
      </c>
      <c r="G856" s="9" t="s">
        <v>545</v>
      </c>
      <c r="H856" s="9" t="s">
        <v>545</v>
      </c>
      <c r="I856" s="9" t="s">
        <v>545</v>
      </c>
      <c r="K856" t="s">
        <v>2363</v>
      </c>
      <c r="L856" t="s">
        <v>2189</v>
      </c>
    </row>
    <row r="857" spans="1:12" x14ac:dyDescent="0.3">
      <c r="A857" t="s">
        <v>943</v>
      </c>
      <c r="B857" t="s">
        <v>1297</v>
      </c>
      <c r="C857">
        <v>7</v>
      </c>
      <c r="D857" t="s">
        <v>844</v>
      </c>
      <c r="E857" s="9" t="s">
        <v>545</v>
      </c>
      <c r="F857" s="9" t="s">
        <v>545</v>
      </c>
      <c r="G857" s="9" t="s">
        <v>545</v>
      </c>
      <c r="H857" s="9" t="s">
        <v>545</v>
      </c>
      <c r="I857" s="9" t="s">
        <v>545</v>
      </c>
      <c r="J857" t="s">
        <v>847</v>
      </c>
      <c r="K857" t="s">
        <v>2363</v>
      </c>
      <c r="L857" t="s">
        <v>2189</v>
      </c>
    </row>
    <row r="858" spans="1:12" x14ac:dyDescent="0.3">
      <c r="A858" t="s">
        <v>943</v>
      </c>
      <c r="B858" t="s">
        <v>1297</v>
      </c>
      <c r="C858">
        <v>6</v>
      </c>
      <c r="D858" t="s">
        <v>846</v>
      </c>
      <c r="E858" s="9" t="s">
        <v>545</v>
      </c>
      <c r="F858" s="9" t="s">
        <v>545</v>
      </c>
      <c r="G858" s="9" t="s">
        <v>545</v>
      </c>
      <c r="H858" s="9" t="s">
        <v>545</v>
      </c>
      <c r="I858" s="9" t="s">
        <v>545</v>
      </c>
      <c r="J858" t="s">
        <v>847</v>
      </c>
      <c r="K858" t="s">
        <v>2363</v>
      </c>
      <c r="L858" t="s">
        <v>2189</v>
      </c>
    </row>
    <row r="859" spans="1:12" x14ac:dyDescent="0.3">
      <c r="A859" t="s">
        <v>943</v>
      </c>
      <c r="B859" t="s">
        <v>1297</v>
      </c>
      <c r="C859">
        <v>42.6</v>
      </c>
      <c r="D859" t="s">
        <v>2693</v>
      </c>
      <c r="E859">
        <v>4.5</v>
      </c>
      <c r="F859">
        <v>35</v>
      </c>
      <c r="G859" s="9" t="s">
        <v>545</v>
      </c>
      <c r="H859" s="9" t="s">
        <v>545</v>
      </c>
      <c r="I859" t="s">
        <v>929</v>
      </c>
      <c r="J859" t="s">
        <v>749</v>
      </c>
      <c r="K859" t="s">
        <v>2001</v>
      </c>
      <c r="L859" t="s">
        <v>2189</v>
      </c>
    </row>
    <row r="860" spans="1:12" x14ac:dyDescent="0.3">
      <c r="A860" t="s">
        <v>943</v>
      </c>
      <c r="B860" t="s">
        <v>1297</v>
      </c>
      <c r="C860">
        <v>39.5</v>
      </c>
      <c r="D860" t="s">
        <v>742</v>
      </c>
      <c r="E860">
        <v>0.2</v>
      </c>
      <c r="F860" s="9" t="s">
        <v>545</v>
      </c>
      <c r="G860" s="9" t="s">
        <v>545</v>
      </c>
      <c r="H860" s="9" t="s">
        <v>545</v>
      </c>
      <c r="I860" s="9" t="s">
        <v>545</v>
      </c>
      <c r="K860" t="s">
        <v>2356</v>
      </c>
      <c r="L860" t="s">
        <v>2189</v>
      </c>
    </row>
    <row r="861" spans="1:12" x14ac:dyDescent="0.3">
      <c r="A861" t="s">
        <v>943</v>
      </c>
      <c r="B861" t="s">
        <v>1297</v>
      </c>
      <c r="C861">
        <v>34.1</v>
      </c>
      <c r="D861" t="s">
        <v>415</v>
      </c>
      <c r="E861">
        <v>0.1</v>
      </c>
      <c r="F861" s="9" t="s">
        <v>545</v>
      </c>
      <c r="G861" s="9" t="s">
        <v>545</v>
      </c>
      <c r="H861" s="9" t="s">
        <v>545</v>
      </c>
      <c r="I861" s="9" t="s">
        <v>545</v>
      </c>
      <c r="K861" t="s">
        <v>2356</v>
      </c>
      <c r="L861" t="s">
        <v>2189</v>
      </c>
    </row>
    <row r="862" spans="1:12" x14ac:dyDescent="0.3">
      <c r="A862" t="s">
        <v>943</v>
      </c>
      <c r="B862" t="s">
        <v>1297</v>
      </c>
      <c r="C862">
        <v>33.6</v>
      </c>
      <c r="D862" t="s">
        <v>1834</v>
      </c>
      <c r="E862">
        <v>1.2</v>
      </c>
      <c r="F862" s="9" t="s">
        <v>545</v>
      </c>
      <c r="G862" s="9" t="s">
        <v>545</v>
      </c>
      <c r="H862" s="9" t="s">
        <v>545</v>
      </c>
      <c r="I862" s="9" t="s">
        <v>545</v>
      </c>
      <c r="K862" t="s">
        <v>2356</v>
      </c>
      <c r="L862" t="s">
        <v>2189</v>
      </c>
    </row>
    <row r="863" spans="1:12" x14ac:dyDescent="0.3">
      <c r="A863" t="s">
        <v>943</v>
      </c>
      <c r="B863" t="s">
        <v>1297</v>
      </c>
      <c r="C863">
        <v>29.6</v>
      </c>
      <c r="D863" t="s">
        <v>742</v>
      </c>
      <c r="E863">
        <v>1.3</v>
      </c>
      <c r="F863" s="9" t="s">
        <v>545</v>
      </c>
      <c r="G863" s="9" t="s">
        <v>545</v>
      </c>
      <c r="H863" s="9" t="s">
        <v>545</v>
      </c>
      <c r="I863" s="9" t="s">
        <v>545</v>
      </c>
      <c r="K863" t="s">
        <v>2356</v>
      </c>
      <c r="L863" t="s">
        <v>2189</v>
      </c>
    </row>
    <row r="864" spans="1:12" x14ac:dyDescent="0.3">
      <c r="A864" t="s">
        <v>943</v>
      </c>
      <c r="B864" t="s">
        <v>1297</v>
      </c>
      <c r="C864">
        <v>28.8</v>
      </c>
      <c r="D864" t="s">
        <v>742</v>
      </c>
      <c r="E864">
        <v>0.15</v>
      </c>
      <c r="F864" s="9" t="s">
        <v>545</v>
      </c>
      <c r="G864" s="9" t="s">
        <v>545</v>
      </c>
      <c r="H864" s="9" t="s">
        <v>545</v>
      </c>
      <c r="I864" s="9" t="s">
        <v>545</v>
      </c>
      <c r="J864" t="s">
        <v>834</v>
      </c>
      <c r="K864" t="s">
        <v>2356</v>
      </c>
      <c r="L864" t="s">
        <v>2189</v>
      </c>
    </row>
    <row r="865" spans="1:12" x14ac:dyDescent="0.3">
      <c r="A865" t="s">
        <v>943</v>
      </c>
      <c r="B865" t="s">
        <v>1297</v>
      </c>
      <c r="C865">
        <v>27.6</v>
      </c>
      <c r="D865" t="s">
        <v>742</v>
      </c>
      <c r="E865">
        <v>0.4</v>
      </c>
      <c r="F865" s="9" t="s">
        <v>545</v>
      </c>
      <c r="G865" s="9" t="s">
        <v>545</v>
      </c>
      <c r="H865" s="9" t="s">
        <v>545</v>
      </c>
      <c r="I865" s="9" t="s">
        <v>545</v>
      </c>
      <c r="J865" t="s">
        <v>834</v>
      </c>
      <c r="K865" t="s">
        <v>2356</v>
      </c>
      <c r="L865" t="s">
        <v>2189</v>
      </c>
    </row>
    <row r="866" spans="1:12" x14ac:dyDescent="0.3">
      <c r="A866" t="s">
        <v>943</v>
      </c>
      <c r="B866" t="s">
        <v>1297</v>
      </c>
      <c r="C866">
        <v>21.9</v>
      </c>
      <c r="D866" t="s">
        <v>415</v>
      </c>
      <c r="E866">
        <v>0.15</v>
      </c>
      <c r="F866" s="9" t="s">
        <v>545</v>
      </c>
      <c r="G866" s="9" t="s">
        <v>545</v>
      </c>
      <c r="H866" s="9" t="s">
        <v>545</v>
      </c>
      <c r="I866" s="9" t="s">
        <v>545</v>
      </c>
      <c r="K866" t="s">
        <v>2356</v>
      </c>
      <c r="L866" t="s">
        <v>2189</v>
      </c>
    </row>
    <row r="867" spans="1:12" x14ac:dyDescent="0.3">
      <c r="A867" t="s">
        <v>943</v>
      </c>
      <c r="B867" t="s">
        <v>1297</v>
      </c>
      <c r="C867">
        <v>20</v>
      </c>
      <c r="D867" t="s">
        <v>742</v>
      </c>
      <c r="E867">
        <v>0.1</v>
      </c>
      <c r="F867" s="9" t="s">
        <v>545</v>
      </c>
      <c r="G867" s="9" t="s">
        <v>545</v>
      </c>
      <c r="H867" s="9" t="s">
        <v>545</v>
      </c>
      <c r="I867" s="9" t="s">
        <v>545</v>
      </c>
      <c r="K867" t="s">
        <v>2356</v>
      </c>
      <c r="L867" t="s">
        <v>2189</v>
      </c>
    </row>
    <row r="868" spans="1:12" x14ac:dyDescent="0.3">
      <c r="A868" t="s">
        <v>943</v>
      </c>
      <c r="B868" t="s">
        <v>1297</v>
      </c>
      <c r="C868">
        <v>20</v>
      </c>
      <c r="D868" t="s">
        <v>415</v>
      </c>
      <c r="E868">
        <v>0.15</v>
      </c>
      <c r="F868" s="9" t="s">
        <v>545</v>
      </c>
      <c r="G868" s="9" t="s">
        <v>545</v>
      </c>
      <c r="H868" s="9" t="s">
        <v>545</v>
      </c>
      <c r="I868" s="9" t="s">
        <v>545</v>
      </c>
      <c r="K868" t="s">
        <v>2356</v>
      </c>
      <c r="L868" t="s">
        <v>2189</v>
      </c>
    </row>
    <row r="869" spans="1:12" x14ac:dyDescent="0.3">
      <c r="A869" t="s">
        <v>943</v>
      </c>
      <c r="B869" t="s">
        <v>1297</v>
      </c>
      <c r="C869">
        <v>19.600000000000001</v>
      </c>
      <c r="D869" t="s">
        <v>415</v>
      </c>
      <c r="E869">
        <v>0.15</v>
      </c>
      <c r="F869" s="9" t="s">
        <v>545</v>
      </c>
      <c r="G869" s="9" t="s">
        <v>545</v>
      </c>
      <c r="H869" s="9" t="s">
        <v>545</v>
      </c>
      <c r="I869" s="9" t="s">
        <v>545</v>
      </c>
      <c r="K869" t="s">
        <v>2356</v>
      </c>
      <c r="L869" t="s">
        <v>2189</v>
      </c>
    </row>
    <row r="870" spans="1:12" x14ac:dyDescent="0.3">
      <c r="A870" t="s">
        <v>943</v>
      </c>
      <c r="B870" t="s">
        <v>1297</v>
      </c>
      <c r="C870">
        <v>11.9</v>
      </c>
      <c r="D870" t="s">
        <v>415</v>
      </c>
      <c r="E870">
        <v>0.3</v>
      </c>
      <c r="F870" s="9" t="s">
        <v>545</v>
      </c>
      <c r="G870" s="9" t="s">
        <v>545</v>
      </c>
      <c r="H870" s="9" t="s">
        <v>545</v>
      </c>
      <c r="I870" s="9" t="s">
        <v>545</v>
      </c>
      <c r="K870" t="s">
        <v>2356</v>
      </c>
      <c r="L870" t="s">
        <v>2189</v>
      </c>
    </row>
    <row r="871" spans="1:12" x14ac:dyDescent="0.3">
      <c r="A871" t="s">
        <v>943</v>
      </c>
      <c r="B871" t="s">
        <v>1297</v>
      </c>
      <c r="C871">
        <v>11.3</v>
      </c>
      <c r="D871" t="s">
        <v>415</v>
      </c>
      <c r="E871">
        <v>2.1</v>
      </c>
      <c r="F871" t="s">
        <v>1019</v>
      </c>
      <c r="G871" s="9" t="s">
        <v>545</v>
      </c>
      <c r="H871" s="9" t="s">
        <v>545</v>
      </c>
      <c r="I871" s="9" t="s">
        <v>545</v>
      </c>
      <c r="K871" t="s">
        <v>2356</v>
      </c>
      <c r="L871" t="s">
        <v>2189</v>
      </c>
    </row>
    <row r="872" spans="1:12" x14ac:dyDescent="0.3">
      <c r="A872" t="s">
        <v>943</v>
      </c>
      <c r="B872" t="s">
        <v>1297</v>
      </c>
      <c r="C872">
        <v>5.0999999999999996</v>
      </c>
      <c r="D872" t="s">
        <v>742</v>
      </c>
      <c r="E872">
        <v>0.4</v>
      </c>
      <c r="F872" s="9" t="s">
        <v>545</v>
      </c>
      <c r="G872" s="9" t="s">
        <v>545</v>
      </c>
      <c r="H872" s="9" t="s">
        <v>545</v>
      </c>
      <c r="I872" s="9" t="s">
        <v>545</v>
      </c>
      <c r="K872" t="s">
        <v>2356</v>
      </c>
      <c r="L872" t="s">
        <v>2189</v>
      </c>
    </row>
    <row r="873" spans="1:12" x14ac:dyDescent="0.3">
      <c r="A873" t="s">
        <v>943</v>
      </c>
      <c r="B873" t="s">
        <v>1297</v>
      </c>
      <c r="C873">
        <v>4.7</v>
      </c>
      <c r="D873" t="s">
        <v>742</v>
      </c>
      <c r="E873">
        <v>0.3</v>
      </c>
      <c r="F873" s="9" t="s">
        <v>545</v>
      </c>
      <c r="G873" s="9" t="s">
        <v>545</v>
      </c>
      <c r="H873" s="9" t="s">
        <v>545</v>
      </c>
      <c r="I873" s="9" t="s">
        <v>545</v>
      </c>
      <c r="K873" t="s">
        <v>2356</v>
      </c>
      <c r="L873" t="s">
        <v>2189</v>
      </c>
    </row>
    <row r="874" spans="1:12" x14ac:dyDescent="0.3">
      <c r="A874" t="s">
        <v>943</v>
      </c>
      <c r="B874" t="s">
        <v>1297</v>
      </c>
      <c r="C874">
        <v>46.7</v>
      </c>
      <c r="D874" t="s">
        <v>417</v>
      </c>
      <c r="E874" s="9" t="s">
        <v>545</v>
      </c>
      <c r="F874" s="9" t="s">
        <v>545</v>
      </c>
      <c r="G874">
        <v>1</v>
      </c>
      <c r="H874" s="9" t="s">
        <v>545</v>
      </c>
      <c r="I874" s="9" t="s">
        <v>545</v>
      </c>
      <c r="K874" t="s">
        <v>2363</v>
      </c>
      <c r="L874" t="s">
        <v>592</v>
      </c>
    </row>
    <row r="875" spans="1:12" x14ac:dyDescent="0.3">
      <c r="A875" t="s">
        <v>943</v>
      </c>
      <c r="B875" t="s">
        <v>1297</v>
      </c>
      <c r="C875">
        <v>45.6</v>
      </c>
      <c r="D875" t="s">
        <v>1164</v>
      </c>
      <c r="E875" s="9" t="s">
        <v>545</v>
      </c>
      <c r="F875" s="9" t="s">
        <v>545</v>
      </c>
      <c r="G875">
        <v>1</v>
      </c>
      <c r="H875" s="9" t="s">
        <v>545</v>
      </c>
      <c r="I875" s="9" t="s">
        <v>545</v>
      </c>
      <c r="K875" t="s">
        <v>2363</v>
      </c>
      <c r="L875" t="s">
        <v>592</v>
      </c>
    </row>
    <row r="876" spans="1:12" x14ac:dyDescent="0.3">
      <c r="A876" t="s">
        <v>943</v>
      </c>
      <c r="B876" t="s">
        <v>1297</v>
      </c>
      <c r="C876">
        <v>37.1</v>
      </c>
      <c r="D876" t="s">
        <v>417</v>
      </c>
      <c r="E876" s="9" t="s">
        <v>545</v>
      </c>
      <c r="F876" s="9" t="s">
        <v>545</v>
      </c>
      <c r="G876">
        <v>1</v>
      </c>
      <c r="H876" s="9" t="s">
        <v>545</v>
      </c>
      <c r="I876" s="9" t="s">
        <v>545</v>
      </c>
      <c r="K876" t="s">
        <v>2363</v>
      </c>
      <c r="L876" t="s">
        <v>592</v>
      </c>
    </row>
    <row r="877" spans="1:12" x14ac:dyDescent="0.3">
      <c r="A877" t="s">
        <v>943</v>
      </c>
      <c r="B877" t="s">
        <v>1297</v>
      </c>
      <c r="C877">
        <v>34.6</v>
      </c>
      <c r="D877" t="s">
        <v>1164</v>
      </c>
      <c r="E877" s="9" t="s">
        <v>545</v>
      </c>
      <c r="F877" s="9" t="s">
        <v>545</v>
      </c>
      <c r="G877">
        <v>1</v>
      </c>
      <c r="H877" s="9" t="s">
        <v>545</v>
      </c>
      <c r="I877" s="9" t="s">
        <v>545</v>
      </c>
      <c r="K877" t="s">
        <v>2363</v>
      </c>
      <c r="L877" t="s">
        <v>592</v>
      </c>
    </row>
    <row r="878" spans="1:12" x14ac:dyDescent="0.3">
      <c r="A878" t="s">
        <v>943</v>
      </c>
      <c r="B878" t="s">
        <v>1297</v>
      </c>
      <c r="C878">
        <v>31.7</v>
      </c>
      <c r="D878" t="s">
        <v>417</v>
      </c>
      <c r="E878" s="9" t="s">
        <v>545</v>
      </c>
      <c r="F878" s="9" t="s">
        <v>545</v>
      </c>
      <c r="G878">
        <v>1</v>
      </c>
      <c r="H878" s="9" t="s">
        <v>545</v>
      </c>
      <c r="I878" s="9" t="s">
        <v>545</v>
      </c>
      <c r="K878" t="s">
        <v>2363</v>
      </c>
      <c r="L878" t="s">
        <v>592</v>
      </c>
    </row>
    <row r="879" spans="1:12" x14ac:dyDescent="0.3">
      <c r="A879" t="s">
        <v>943</v>
      </c>
      <c r="B879" t="s">
        <v>1297</v>
      </c>
      <c r="C879">
        <v>16.5</v>
      </c>
      <c r="D879" t="s">
        <v>1164</v>
      </c>
      <c r="E879" s="9" t="s">
        <v>545</v>
      </c>
      <c r="F879" s="9" t="s">
        <v>545</v>
      </c>
      <c r="G879">
        <v>1</v>
      </c>
      <c r="H879" s="9" t="s">
        <v>545</v>
      </c>
      <c r="I879" s="9" t="s">
        <v>545</v>
      </c>
      <c r="K879" t="s">
        <v>2363</v>
      </c>
      <c r="L879" t="s">
        <v>592</v>
      </c>
    </row>
    <row r="880" spans="1:12" x14ac:dyDescent="0.3">
      <c r="A880" t="s">
        <v>943</v>
      </c>
      <c r="B880" t="s">
        <v>1297</v>
      </c>
      <c r="C880">
        <v>15.8</v>
      </c>
      <c r="D880" t="s">
        <v>417</v>
      </c>
      <c r="E880" s="9" t="s">
        <v>545</v>
      </c>
      <c r="F880" s="9" t="s">
        <v>545</v>
      </c>
      <c r="G880">
        <v>1</v>
      </c>
      <c r="H880" s="9" t="s">
        <v>545</v>
      </c>
      <c r="I880" s="9" t="s">
        <v>545</v>
      </c>
      <c r="K880" t="s">
        <v>2363</v>
      </c>
      <c r="L880" t="s">
        <v>592</v>
      </c>
    </row>
    <row r="881" spans="1:12" x14ac:dyDescent="0.3">
      <c r="A881" t="s">
        <v>943</v>
      </c>
      <c r="B881" t="s">
        <v>1297</v>
      </c>
      <c r="C881">
        <v>6</v>
      </c>
      <c r="D881" t="s">
        <v>1164</v>
      </c>
      <c r="E881" s="9" t="s">
        <v>545</v>
      </c>
      <c r="F881" s="9" t="s">
        <v>545</v>
      </c>
      <c r="G881">
        <v>1</v>
      </c>
      <c r="H881" s="9" t="s">
        <v>545</v>
      </c>
      <c r="I881" s="9" t="s">
        <v>545</v>
      </c>
      <c r="K881" t="s">
        <v>2363</v>
      </c>
      <c r="L881" t="s">
        <v>592</v>
      </c>
    </row>
    <row r="882" spans="1:12" x14ac:dyDescent="0.3">
      <c r="A882" t="s">
        <v>943</v>
      </c>
      <c r="B882" t="s">
        <v>1297</v>
      </c>
      <c r="C882">
        <v>3.4</v>
      </c>
      <c r="D882" t="s">
        <v>1164</v>
      </c>
      <c r="E882" s="9" t="s">
        <v>545</v>
      </c>
      <c r="F882" s="9" t="s">
        <v>545</v>
      </c>
      <c r="G882">
        <v>1</v>
      </c>
      <c r="H882" s="9" t="s">
        <v>545</v>
      </c>
      <c r="I882" s="9" t="s">
        <v>545</v>
      </c>
      <c r="K882" t="s">
        <v>2363</v>
      </c>
      <c r="L882" t="s">
        <v>592</v>
      </c>
    </row>
    <row r="883" spans="1:12" x14ac:dyDescent="0.3">
      <c r="A883" t="s">
        <v>943</v>
      </c>
      <c r="B883" t="s">
        <v>1297</v>
      </c>
      <c r="C883">
        <v>35.6</v>
      </c>
      <c r="D883" t="s">
        <v>1533</v>
      </c>
      <c r="E883" s="9" t="s">
        <v>545</v>
      </c>
      <c r="F883" s="9" t="s">
        <v>545</v>
      </c>
      <c r="G883">
        <v>1</v>
      </c>
      <c r="H883" s="9" t="s">
        <v>545</v>
      </c>
      <c r="I883" s="9" t="s">
        <v>545</v>
      </c>
      <c r="K883" t="s">
        <v>2356</v>
      </c>
      <c r="L883" t="s">
        <v>592</v>
      </c>
    </row>
    <row r="884" spans="1:12" x14ac:dyDescent="0.3">
      <c r="A884" t="s">
        <v>943</v>
      </c>
      <c r="B884" t="s">
        <v>1297</v>
      </c>
      <c r="C884">
        <v>34.700000000000003</v>
      </c>
      <c r="D884" t="s">
        <v>809</v>
      </c>
      <c r="E884" s="9" t="s">
        <v>545</v>
      </c>
      <c r="F884" s="9" t="s">
        <v>545</v>
      </c>
      <c r="G884">
        <v>1</v>
      </c>
      <c r="H884" s="9" t="s">
        <v>545</v>
      </c>
      <c r="I884" s="9" t="s">
        <v>545</v>
      </c>
      <c r="K884" t="s">
        <v>2356</v>
      </c>
      <c r="L884" t="s">
        <v>592</v>
      </c>
    </row>
    <row r="885" spans="1:12" x14ac:dyDescent="0.3">
      <c r="A885" t="s">
        <v>943</v>
      </c>
      <c r="B885" t="s">
        <v>1297</v>
      </c>
      <c r="C885">
        <v>33.200000000000003</v>
      </c>
      <c r="D885" t="s">
        <v>2657</v>
      </c>
      <c r="E885" s="9" t="s">
        <v>545</v>
      </c>
      <c r="F885" s="9" t="s">
        <v>545</v>
      </c>
      <c r="G885">
        <v>1</v>
      </c>
      <c r="H885" s="9" t="s">
        <v>545</v>
      </c>
      <c r="I885" s="9" t="s">
        <v>545</v>
      </c>
      <c r="K885" t="s">
        <v>2356</v>
      </c>
      <c r="L885" t="s">
        <v>592</v>
      </c>
    </row>
    <row r="886" spans="1:12" x14ac:dyDescent="0.3">
      <c r="A886" t="s">
        <v>943</v>
      </c>
      <c r="B886" t="s">
        <v>1297</v>
      </c>
      <c r="C886">
        <v>31.8</v>
      </c>
      <c r="D886" t="s">
        <v>2657</v>
      </c>
      <c r="E886" s="9" t="s">
        <v>545</v>
      </c>
      <c r="F886" s="9" t="s">
        <v>545</v>
      </c>
      <c r="G886">
        <v>1</v>
      </c>
      <c r="H886" s="9" t="s">
        <v>545</v>
      </c>
      <c r="I886" s="9" t="s">
        <v>545</v>
      </c>
      <c r="K886" t="s">
        <v>2356</v>
      </c>
      <c r="L886" t="s">
        <v>592</v>
      </c>
    </row>
    <row r="887" spans="1:12" x14ac:dyDescent="0.3">
      <c r="A887" t="s">
        <v>943</v>
      </c>
      <c r="B887" t="s">
        <v>1297</v>
      </c>
      <c r="C887">
        <v>31.7</v>
      </c>
      <c r="D887" t="s">
        <v>2657</v>
      </c>
      <c r="E887" s="9" t="s">
        <v>545</v>
      </c>
      <c r="F887" s="9" t="s">
        <v>545</v>
      </c>
      <c r="G887">
        <v>1</v>
      </c>
      <c r="H887" s="9" t="s">
        <v>545</v>
      </c>
      <c r="I887" s="9" t="s">
        <v>545</v>
      </c>
      <c r="K887" t="s">
        <v>2356</v>
      </c>
      <c r="L887" t="s">
        <v>592</v>
      </c>
    </row>
    <row r="888" spans="1:12" x14ac:dyDescent="0.3">
      <c r="A888" t="s">
        <v>943</v>
      </c>
      <c r="B888" t="s">
        <v>1297</v>
      </c>
      <c r="C888">
        <v>31.3</v>
      </c>
      <c r="D888" t="s">
        <v>2657</v>
      </c>
      <c r="E888" s="9" t="s">
        <v>545</v>
      </c>
      <c r="F888" s="9" t="s">
        <v>545</v>
      </c>
      <c r="G888">
        <v>1</v>
      </c>
      <c r="H888" s="9" t="s">
        <v>545</v>
      </c>
      <c r="I888" s="9" t="s">
        <v>545</v>
      </c>
      <c r="K888" t="s">
        <v>2356</v>
      </c>
      <c r="L888" t="s">
        <v>592</v>
      </c>
    </row>
    <row r="889" spans="1:12" x14ac:dyDescent="0.3">
      <c r="A889" t="s">
        <v>943</v>
      </c>
      <c r="B889" t="s">
        <v>1297</v>
      </c>
      <c r="C889">
        <v>44.5</v>
      </c>
      <c r="D889" t="s">
        <v>417</v>
      </c>
      <c r="E889" s="9" t="s">
        <v>545</v>
      </c>
      <c r="F889" s="9" t="s">
        <v>545</v>
      </c>
      <c r="G889">
        <v>2</v>
      </c>
      <c r="H889" s="9" t="s">
        <v>545</v>
      </c>
      <c r="I889" s="9" t="s">
        <v>545</v>
      </c>
      <c r="K889" t="s">
        <v>2363</v>
      </c>
      <c r="L889" t="s">
        <v>592</v>
      </c>
    </row>
    <row r="890" spans="1:12" x14ac:dyDescent="0.3">
      <c r="A890" t="s">
        <v>943</v>
      </c>
      <c r="B890" t="s">
        <v>1297</v>
      </c>
      <c r="C890">
        <v>44.1</v>
      </c>
      <c r="D890" t="s">
        <v>1164</v>
      </c>
      <c r="E890" s="9" t="s">
        <v>545</v>
      </c>
      <c r="F890" s="9" t="s">
        <v>545</v>
      </c>
      <c r="G890">
        <v>2</v>
      </c>
      <c r="H890" s="9" t="s">
        <v>545</v>
      </c>
      <c r="I890" s="9" t="s">
        <v>545</v>
      </c>
      <c r="K890" t="s">
        <v>2363</v>
      </c>
      <c r="L890" t="s">
        <v>592</v>
      </c>
    </row>
    <row r="891" spans="1:12" x14ac:dyDescent="0.3">
      <c r="A891" t="s">
        <v>943</v>
      </c>
      <c r="B891" t="s">
        <v>1297</v>
      </c>
      <c r="C891">
        <v>8</v>
      </c>
      <c r="D891" t="s">
        <v>1164</v>
      </c>
      <c r="E891" s="9" t="s">
        <v>545</v>
      </c>
      <c r="F891" s="9" t="s">
        <v>545</v>
      </c>
      <c r="G891">
        <v>2</v>
      </c>
      <c r="H891" s="9" t="s">
        <v>545</v>
      </c>
      <c r="I891" s="9" t="s">
        <v>545</v>
      </c>
      <c r="K891" t="s">
        <v>2363</v>
      </c>
      <c r="L891" t="s">
        <v>592</v>
      </c>
    </row>
    <row r="892" spans="1:12" x14ac:dyDescent="0.3">
      <c r="A892" t="s">
        <v>943</v>
      </c>
      <c r="B892" t="s">
        <v>1297</v>
      </c>
      <c r="C892">
        <v>7</v>
      </c>
      <c r="D892" t="s">
        <v>1164</v>
      </c>
      <c r="E892" s="9" t="s">
        <v>545</v>
      </c>
      <c r="F892" s="9" t="s">
        <v>545</v>
      </c>
      <c r="G892">
        <v>2</v>
      </c>
      <c r="H892" s="9" t="s">
        <v>545</v>
      </c>
      <c r="I892" s="9" t="s">
        <v>545</v>
      </c>
      <c r="K892" t="s">
        <v>2363</v>
      </c>
      <c r="L892" t="s">
        <v>592</v>
      </c>
    </row>
    <row r="893" spans="1:12" x14ac:dyDescent="0.3">
      <c r="A893" t="s">
        <v>943</v>
      </c>
      <c r="B893" t="s">
        <v>1297</v>
      </c>
      <c r="C893">
        <v>7</v>
      </c>
      <c r="D893" t="s">
        <v>417</v>
      </c>
      <c r="E893" s="9" t="s">
        <v>545</v>
      </c>
      <c r="F893" s="9" t="s">
        <v>545</v>
      </c>
      <c r="G893">
        <v>2</v>
      </c>
      <c r="H893" s="9" t="s">
        <v>545</v>
      </c>
      <c r="I893" s="9" t="s">
        <v>545</v>
      </c>
      <c r="K893" t="s">
        <v>2363</v>
      </c>
      <c r="L893" t="s">
        <v>592</v>
      </c>
    </row>
    <row r="894" spans="1:12" x14ac:dyDescent="0.3">
      <c r="A894" t="s">
        <v>943</v>
      </c>
      <c r="B894" t="s">
        <v>1297</v>
      </c>
      <c r="C894">
        <v>4</v>
      </c>
      <c r="D894" t="s">
        <v>1164</v>
      </c>
      <c r="E894" s="9" t="s">
        <v>545</v>
      </c>
      <c r="F894" s="9" t="s">
        <v>545</v>
      </c>
      <c r="G894">
        <v>2</v>
      </c>
      <c r="H894" s="9" t="s">
        <v>545</v>
      </c>
      <c r="I894" s="9" t="s">
        <v>545</v>
      </c>
      <c r="K894" t="s">
        <v>2363</v>
      </c>
      <c r="L894" t="s">
        <v>592</v>
      </c>
    </row>
    <row r="895" spans="1:12" x14ac:dyDescent="0.3">
      <c r="A895" t="s">
        <v>943</v>
      </c>
      <c r="B895" t="s">
        <v>1297</v>
      </c>
      <c r="C895">
        <v>35.9</v>
      </c>
      <c r="D895" t="s">
        <v>809</v>
      </c>
      <c r="E895" s="9" t="s">
        <v>545</v>
      </c>
      <c r="F895" s="9" t="s">
        <v>545</v>
      </c>
      <c r="G895">
        <v>2</v>
      </c>
      <c r="H895" s="9" t="s">
        <v>545</v>
      </c>
      <c r="I895" s="9" t="s">
        <v>545</v>
      </c>
      <c r="K895" t="s">
        <v>2356</v>
      </c>
      <c r="L895" t="s">
        <v>592</v>
      </c>
    </row>
    <row r="896" spans="1:12" x14ac:dyDescent="0.3">
      <c r="A896" t="s">
        <v>943</v>
      </c>
      <c r="B896" t="s">
        <v>1297</v>
      </c>
      <c r="C896">
        <v>45.5</v>
      </c>
      <c r="D896" t="s">
        <v>1164</v>
      </c>
      <c r="E896" s="9" t="s">
        <v>545</v>
      </c>
      <c r="F896" s="9" t="s">
        <v>545</v>
      </c>
      <c r="G896">
        <v>3</v>
      </c>
      <c r="H896" s="9" t="s">
        <v>545</v>
      </c>
      <c r="I896" s="9" t="s">
        <v>545</v>
      </c>
      <c r="K896" t="s">
        <v>2363</v>
      </c>
      <c r="L896" t="s">
        <v>592</v>
      </c>
    </row>
    <row r="897" spans="1:12" x14ac:dyDescent="0.3">
      <c r="A897" t="s">
        <v>943</v>
      </c>
      <c r="B897" t="s">
        <v>1297</v>
      </c>
      <c r="C897">
        <v>2</v>
      </c>
      <c r="D897" t="s">
        <v>417</v>
      </c>
      <c r="E897" s="9" t="s">
        <v>545</v>
      </c>
      <c r="F897" s="9" t="s">
        <v>545</v>
      </c>
      <c r="G897">
        <v>3</v>
      </c>
      <c r="H897" s="9" t="s">
        <v>545</v>
      </c>
      <c r="I897" s="9" t="s">
        <v>545</v>
      </c>
      <c r="K897" t="s">
        <v>2363</v>
      </c>
      <c r="L897" t="s">
        <v>592</v>
      </c>
    </row>
    <row r="898" spans="1:12" x14ac:dyDescent="0.3">
      <c r="A898" t="s">
        <v>943</v>
      </c>
      <c r="B898" t="s">
        <v>1297</v>
      </c>
      <c r="C898">
        <v>33.6</v>
      </c>
      <c r="D898" t="s">
        <v>2657</v>
      </c>
      <c r="E898" s="9" t="s">
        <v>545</v>
      </c>
      <c r="F898" s="9" t="s">
        <v>545</v>
      </c>
      <c r="G898">
        <v>3</v>
      </c>
      <c r="H898" s="9" t="s">
        <v>545</v>
      </c>
      <c r="I898" s="9" t="s">
        <v>545</v>
      </c>
      <c r="K898" t="s">
        <v>2356</v>
      </c>
      <c r="L898" t="s">
        <v>592</v>
      </c>
    </row>
    <row r="899" spans="1:12" x14ac:dyDescent="0.3">
      <c r="A899" t="s">
        <v>943</v>
      </c>
      <c r="B899" t="s">
        <v>1297</v>
      </c>
      <c r="C899">
        <v>3</v>
      </c>
      <c r="D899" t="s">
        <v>1164</v>
      </c>
      <c r="E899" s="9" t="s">
        <v>545</v>
      </c>
      <c r="F899" s="9" t="s">
        <v>545</v>
      </c>
      <c r="G899">
        <v>4</v>
      </c>
      <c r="H899" s="9" t="s">
        <v>545</v>
      </c>
      <c r="I899" s="9" t="s">
        <v>545</v>
      </c>
      <c r="K899" t="s">
        <v>2363</v>
      </c>
      <c r="L899" t="s">
        <v>592</v>
      </c>
    </row>
    <row r="900" spans="1:12" x14ac:dyDescent="0.3">
      <c r="A900" t="s">
        <v>943</v>
      </c>
      <c r="B900" t="s">
        <v>1297</v>
      </c>
      <c r="C900">
        <v>1</v>
      </c>
      <c r="D900" t="s">
        <v>1097</v>
      </c>
      <c r="E900" s="9" t="s">
        <v>545</v>
      </c>
      <c r="F900" s="9" t="s">
        <v>545</v>
      </c>
      <c r="G900">
        <v>5</v>
      </c>
      <c r="H900" s="9" t="s">
        <v>545</v>
      </c>
      <c r="I900" s="9" t="s">
        <v>545</v>
      </c>
      <c r="K900" t="s">
        <v>2363</v>
      </c>
      <c r="L900" t="s">
        <v>592</v>
      </c>
    </row>
    <row r="901" spans="1:12" x14ac:dyDescent="0.3">
      <c r="A901" t="s">
        <v>943</v>
      </c>
      <c r="B901" t="s">
        <v>1297</v>
      </c>
      <c r="C901">
        <v>0</v>
      </c>
      <c r="D901" t="s">
        <v>1164</v>
      </c>
      <c r="E901" s="9" t="s">
        <v>545</v>
      </c>
      <c r="F901" s="9" t="s">
        <v>545</v>
      </c>
      <c r="G901">
        <v>5</v>
      </c>
      <c r="H901" s="9" t="s">
        <v>545</v>
      </c>
      <c r="I901" s="9" t="s">
        <v>545</v>
      </c>
      <c r="K901" t="s">
        <v>2363</v>
      </c>
      <c r="L901" t="s">
        <v>592</v>
      </c>
    </row>
    <row r="902" spans="1:12" x14ac:dyDescent="0.3">
      <c r="A902" t="s">
        <v>943</v>
      </c>
      <c r="B902" t="s">
        <v>1297</v>
      </c>
      <c r="C902">
        <v>43.3</v>
      </c>
      <c r="D902" t="s">
        <v>1274</v>
      </c>
      <c r="E902">
        <v>0.3</v>
      </c>
      <c r="F902" s="9" t="s">
        <v>545</v>
      </c>
      <c r="G902" s="9" t="s">
        <v>545</v>
      </c>
      <c r="H902" s="9" t="s">
        <v>545</v>
      </c>
      <c r="I902" s="9" t="s">
        <v>545</v>
      </c>
      <c r="K902" t="s">
        <v>2360</v>
      </c>
      <c r="L902" t="s">
        <v>592</v>
      </c>
    </row>
    <row r="903" spans="1:12" x14ac:dyDescent="0.3">
      <c r="A903" t="s">
        <v>943</v>
      </c>
      <c r="B903" t="s">
        <v>1297</v>
      </c>
      <c r="C903">
        <v>42.7</v>
      </c>
      <c r="D903" t="s">
        <v>702</v>
      </c>
      <c r="E903">
        <v>0.1</v>
      </c>
      <c r="F903" s="9" t="s">
        <v>545</v>
      </c>
      <c r="G903" s="9" t="s">
        <v>545</v>
      </c>
      <c r="H903" s="9" t="s">
        <v>545</v>
      </c>
      <c r="I903" s="9" t="s">
        <v>545</v>
      </c>
      <c r="K903" t="s">
        <v>2360</v>
      </c>
      <c r="L903" t="s">
        <v>592</v>
      </c>
    </row>
    <row r="904" spans="1:12" x14ac:dyDescent="0.3">
      <c r="A904" t="s">
        <v>943</v>
      </c>
      <c r="B904" t="s">
        <v>1297</v>
      </c>
      <c r="C904">
        <v>42.1</v>
      </c>
      <c r="D904" t="s">
        <v>702</v>
      </c>
      <c r="E904">
        <v>0.35</v>
      </c>
      <c r="F904" s="9" t="s">
        <v>545</v>
      </c>
      <c r="G904" s="9" t="s">
        <v>545</v>
      </c>
      <c r="H904" s="9" t="s">
        <v>545</v>
      </c>
      <c r="I904" s="9" t="s">
        <v>545</v>
      </c>
      <c r="K904" t="s">
        <v>2360</v>
      </c>
      <c r="L904" t="s">
        <v>592</v>
      </c>
    </row>
    <row r="905" spans="1:12" x14ac:dyDescent="0.3">
      <c r="A905" t="s">
        <v>943</v>
      </c>
      <c r="B905" t="s">
        <v>1297</v>
      </c>
      <c r="C905">
        <v>39.6</v>
      </c>
      <c r="D905" t="s">
        <v>702</v>
      </c>
      <c r="E905">
        <v>0.5</v>
      </c>
      <c r="F905" s="9" t="s">
        <v>545</v>
      </c>
      <c r="G905" s="9" t="s">
        <v>545</v>
      </c>
      <c r="H905" s="9" t="s">
        <v>545</v>
      </c>
      <c r="I905" s="9" t="s">
        <v>545</v>
      </c>
      <c r="K905" t="s">
        <v>2360</v>
      </c>
      <c r="L905" t="s">
        <v>592</v>
      </c>
    </row>
    <row r="906" spans="1:12" x14ac:dyDescent="0.3">
      <c r="A906" t="s">
        <v>943</v>
      </c>
      <c r="B906" t="s">
        <v>1297</v>
      </c>
      <c r="C906">
        <v>3.1</v>
      </c>
      <c r="D906" t="s">
        <v>702</v>
      </c>
      <c r="E906">
        <v>0.5</v>
      </c>
      <c r="F906" s="9" t="s">
        <v>545</v>
      </c>
      <c r="G906" s="9" t="s">
        <v>545</v>
      </c>
      <c r="H906" s="9" t="s">
        <v>545</v>
      </c>
      <c r="I906" s="9" t="s">
        <v>545</v>
      </c>
      <c r="K906" t="s">
        <v>2360</v>
      </c>
      <c r="L906" t="s">
        <v>592</v>
      </c>
    </row>
    <row r="907" spans="1:12" x14ac:dyDescent="0.3">
      <c r="A907" t="s">
        <v>943</v>
      </c>
      <c r="B907" t="s">
        <v>1297</v>
      </c>
      <c r="C907">
        <v>26</v>
      </c>
      <c r="D907" t="s">
        <v>989</v>
      </c>
      <c r="E907" s="9" t="s">
        <v>545</v>
      </c>
      <c r="F907" s="9" t="s">
        <v>545</v>
      </c>
      <c r="G907" s="9" t="s">
        <v>545</v>
      </c>
      <c r="H907" s="9" t="s">
        <v>545</v>
      </c>
      <c r="I907" s="9" t="s">
        <v>545</v>
      </c>
      <c r="J907" t="s">
        <v>1557</v>
      </c>
      <c r="K907" t="s">
        <v>2356</v>
      </c>
      <c r="L907" t="s">
        <v>592</v>
      </c>
    </row>
    <row r="908" spans="1:12" x14ac:dyDescent="0.3">
      <c r="A908" t="s">
        <v>943</v>
      </c>
      <c r="B908" t="s">
        <v>1297</v>
      </c>
      <c r="C908">
        <v>25</v>
      </c>
      <c r="D908" t="s">
        <v>989</v>
      </c>
      <c r="E908" s="9" t="s">
        <v>545</v>
      </c>
      <c r="F908" s="9" t="s">
        <v>545</v>
      </c>
      <c r="G908" s="9" t="s">
        <v>545</v>
      </c>
      <c r="H908" s="9" t="s">
        <v>545</v>
      </c>
      <c r="I908" s="9" t="s">
        <v>545</v>
      </c>
      <c r="J908" t="s">
        <v>1557</v>
      </c>
      <c r="K908" t="s">
        <v>2356</v>
      </c>
      <c r="L908" t="s">
        <v>592</v>
      </c>
    </row>
    <row r="909" spans="1:12" x14ac:dyDescent="0.3">
      <c r="A909" t="s">
        <v>943</v>
      </c>
      <c r="B909" t="s">
        <v>1297</v>
      </c>
      <c r="C909">
        <v>3.1</v>
      </c>
      <c r="D909" t="s">
        <v>989</v>
      </c>
      <c r="E909" s="9" t="s">
        <v>545</v>
      </c>
      <c r="F909" s="9" t="s">
        <v>545</v>
      </c>
      <c r="G909" s="9" t="s">
        <v>545</v>
      </c>
      <c r="H909" s="9" t="s">
        <v>545</v>
      </c>
      <c r="I909" s="9" t="s">
        <v>545</v>
      </c>
      <c r="J909" t="s">
        <v>2124</v>
      </c>
      <c r="K909" t="s">
        <v>2356</v>
      </c>
      <c r="L909" t="s">
        <v>592</v>
      </c>
    </row>
    <row r="910" spans="1:12" x14ac:dyDescent="0.3">
      <c r="A910" t="s">
        <v>943</v>
      </c>
      <c r="B910" t="s">
        <v>1297</v>
      </c>
      <c r="C910">
        <v>49.8</v>
      </c>
      <c r="D910" t="s">
        <v>417</v>
      </c>
      <c r="E910" s="9" t="s">
        <v>545</v>
      </c>
      <c r="F910" s="9" t="s">
        <v>545</v>
      </c>
      <c r="G910" s="9" t="s">
        <v>545</v>
      </c>
      <c r="H910" s="9" t="s">
        <v>545</v>
      </c>
      <c r="I910" s="9" t="s">
        <v>545</v>
      </c>
      <c r="J910" t="s">
        <v>925</v>
      </c>
      <c r="K910" t="s">
        <v>2363</v>
      </c>
      <c r="L910" t="s">
        <v>592</v>
      </c>
    </row>
    <row r="911" spans="1:12" x14ac:dyDescent="0.3">
      <c r="A911" t="s">
        <v>943</v>
      </c>
      <c r="B911" t="s">
        <v>1297</v>
      </c>
      <c r="C911">
        <v>48.7</v>
      </c>
      <c r="D911" t="s">
        <v>417</v>
      </c>
      <c r="E911">
        <v>0.4</v>
      </c>
      <c r="F911" s="9" t="s">
        <v>545</v>
      </c>
      <c r="G911" s="9" t="s">
        <v>545</v>
      </c>
      <c r="H911" s="9" t="s">
        <v>545</v>
      </c>
      <c r="I911" s="9" t="s">
        <v>545</v>
      </c>
      <c r="K911" t="s">
        <v>2363</v>
      </c>
      <c r="L911" t="s">
        <v>592</v>
      </c>
    </row>
    <row r="912" spans="1:12" x14ac:dyDescent="0.3">
      <c r="A912" t="s">
        <v>943</v>
      </c>
      <c r="B912" t="s">
        <v>1297</v>
      </c>
      <c r="C912">
        <v>44.4</v>
      </c>
      <c r="D912" t="s">
        <v>1164</v>
      </c>
      <c r="E912" s="9" t="s">
        <v>545</v>
      </c>
      <c r="F912" s="9" t="s">
        <v>545</v>
      </c>
      <c r="G912" s="9" t="s">
        <v>545</v>
      </c>
      <c r="H912" s="9" t="s">
        <v>545</v>
      </c>
      <c r="I912" s="9" t="s">
        <v>545</v>
      </c>
      <c r="J912" t="s">
        <v>1735</v>
      </c>
      <c r="K912" t="s">
        <v>2363</v>
      </c>
      <c r="L912" t="s">
        <v>592</v>
      </c>
    </row>
    <row r="913" spans="1:12" x14ac:dyDescent="0.3">
      <c r="A913" t="s">
        <v>943</v>
      </c>
      <c r="B913" t="s">
        <v>1297</v>
      </c>
      <c r="C913">
        <v>42</v>
      </c>
      <c r="D913" t="s">
        <v>1164</v>
      </c>
      <c r="E913" s="9" t="s">
        <v>545</v>
      </c>
      <c r="F913" s="9" t="s">
        <v>545</v>
      </c>
      <c r="G913" s="9" t="s">
        <v>545</v>
      </c>
      <c r="H913" s="9" t="s">
        <v>545</v>
      </c>
      <c r="I913" s="9" t="s">
        <v>545</v>
      </c>
      <c r="J913" t="s">
        <v>945</v>
      </c>
      <c r="K913" t="s">
        <v>2363</v>
      </c>
      <c r="L913" t="s">
        <v>592</v>
      </c>
    </row>
    <row r="914" spans="1:12" x14ac:dyDescent="0.3">
      <c r="A914" t="s">
        <v>943</v>
      </c>
      <c r="B914" t="s">
        <v>1297</v>
      </c>
      <c r="C914">
        <v>38.9</v>
      </c>
      <c r="D914" t="s">
        <v>1164</v>
      </c>
      <c r="E914">
        <v>0.2</v>
      </c>
      <c r="F914" s="9" t="s">
        <v>545</v>
      </c>
      <c r="G914" s="9" t="s">
        <v>545</v>
      </c>
      <c r="H914" s="9" t="s">
        <v>545</v>
      </c>
      <c r="I914" s="9" t="s">
        <v>545</v>
      </c>
      <c r="K914" t="s">
        <v>2363</v>
      </c>
      <c r="L914" t="s">
        <v>592</v>
      </c>
    </row>
    <row r="915" spans="1:12" x14ac:dyDescent="0.3">
      <c r="A915" t="s">
        <v>943</v>
      </c>
      <c r="B915" t="s">
        <v>1297</v>
      </c>
      <c r="C915">
        <v>38.200000000000003</v>
      </c>
      <c r="D915" t="s">
        <v>1164</v>
      </c>
      <c r="E915" s="9" t="s">
        <v>545</v>
      </c>
      <c r="F915" s="9" t="s">
        <v>545</v>
      </c>
      <c r="G915" s="9" t="s">
        <v>545</v>
      </c>
      <c r="H915" s="9" t="s">
        <v>545</v>
      </c>
      <c r="I915" s="9" t="s">
        <v>545</v>
      </c>
      <c r="J915" t="s">
        <v>2186</v>
      </c>
      <c r="K915" t="s">
        <v>2363</v>
      </c>
      <c r="L915" t="s">
        <v>592</v>
      </c>
    </row>
    <row r="916" spans="1:12" x14ac:dyDescent="0.3">
      <c r="A916" t="s">
        <v>943</v>
      </c>
      <c r="B916" t="s">
        <v>1297</v>
      </c>
      <c r="C916">
        <v>34.6</v>
      </c>
      <c r="D916" t="s">
        <v>1164</v>
      </c>
      <c r="E916">
        <v>0.8</v>
      </c>
      <c r="F916" s="9" t="s">
        <v>545</v>
      </c>
      <c r="G916" s="9" t="s">
        <v>545</v>
      </c>
      <c r="H916" s="9" t="s">
        <v>545</v>
      </c>
      <c r="I916" s="9" t="s">
        <v>545</v>
      </c>
      <c r="K916" t="s">
        <v>2363</v>
      </c>
      <c r="L916" t="s">
        <v>592</v>
      </c>
    </row>
    <row r="917" spans="1:12" x14ac:dyDescent="0.3">
      <c r="A917" t="s">
        <v>943</v>
      </c>
      <c r="B917" t="s">
        <v>1297</v>
      </c>
      <c r="C917">
        <v>33.200000000000003</v>
      </c>
      <c r="D917" t="s">
        <v>1164</v>
      </c>
      <c r="E917" s="9" t="s">
        <v>545</v>
      </c>
      <c r="F917" s="9" t="s">
        <v>545</v>
      </c>
      <c r="G917" s="9" t="s">
        <v>545</v>
      </c>
      <c r="H917" s="9" t="s">
        <v>545</v>
      </c>
      <c r="I917" s="9" t="s">
        <v>545</v>
      </c>
      <c r="J917" t="s">
        <v>945</v>
      </c>
      <c r="K917" t="s">
        <v>2363</v>
      </c>
      <c r="L917" t="s">
        <v>592</v>
      </c>
    </row>
    <row r="918" spans="1:12" x14ac:dyDescent="0.3">
      <c r="A918" t="s">
        <v>943</v>
      </c>
      <c r="B918" t="s">
        <v>1297</v>
      </c>
      <c r="C918">
        <v>30.9</v>
      </c>
      <c r="D918" t="s">
        <v>1164</v>
      </c>
      <c r="E918" s="9" t="s">
        <v>545</v>
      </c>
      <c r="F918" s="9" t="s">
        <v>545</v>
      </c>
      <c r="G918" s="9" t="s">
        <v>545</v>
      </c>
      <c r="H918" s="9" t="s">
        <v>545</v>
      </c>
      <c r="I918" s="9" t="s">
        <v>545</v>
      </c>
      <c r="J918" t="s">
        <v>2204</v>
      </c>
      <c r="K918" t="s">
        <v>2363</v>
      </c>
      <c r="L918" t="s">
        <v>592</v>
      </c>
    </row>
    <row r="919" spans="1:12" x14ac:dyDescent="0.3">
      <c r="A919" t="s">
        <v>943</v>
      </c>
      <c r="B919" t="s">
        <v>1297</v>
      </c>
      <c r="C919">
        <v>29.6</v>
      </c>
      <c r="D919" t="s">
        <v>417</v>
      </c>
      <c r="E919" s="9" t="s">
        <v>545</v>
      </c>
      <c r="F919" s="9" t="s">
        <v>545</v>
      </c>
      <c r="G919" s="9" t="s">
        <v>545</v>
      </c>
      <c r="H919" s="9" t="s">
        <v>545</v>
      </c>
      <c r="I919" s="9" t="s">
        <v>545</v>
      </c>
      <c r="J919" t="s">
        <v>2204</v>
      </c>
      <c r="K919" t="s">
        <v>2363</v>
      </c>
      <c r="L919" t="s">
        <v>592</v>
      </c>
    </row>
    <row r="920" spans="1:12" x14ac:dyDescent="0.3">
      <c r="A920" t="s">
        <v>943</v>
      </c>
      <c r="B920" t="s">
        <v>1297</v>
      </c>
      <c r="C920">
        <v>29.5</v>
      </c>
      <c r="D920" t="s">
        <v>417</v>
      </c>
      <c r="E920">
        <v>0.2</v>
      </c>
      <c r="F920" s="9" t="s">
        <v>545</v>
      </c>
      <c r="G920" s="9" t="s">
        <v>545</v>
      </c>
      <c r="H920" s="9" t="s">
        <v>545</v>
      </c>
      <c r="I920" s="9" t="s">
        <v>545</v>
      </c>
      <c r="J920" t="s">
        <v>2205</v>
      </c>
      <c r="K920" t="s">
        <v>2363</v>
      </c>
      <c r="L920" t="s">
        <v>592</v>
      </c>
    </row>
    <row r="921" spans="1:12" x14ac:dyDescent="0.3">
      <c r="A921" t="s">
        <v>943</v>
      </c>
      <c r="B921" t="s">
        <v>1297</v>
      </c>
      <c r="C921">
        <v>28.6</v>
      </c>
      <c r="D921" t="s">
        <v>1164</v>
      </c>
      <c r="E921">
        <v>0.8</v>
      </c>
      <c r="F921" s="9" t="s">
        <v>545</v>
      </c>
      <c r="G921" s="9" t="s">
        <v>545</v>
      </c>
      <c r="H921" s="9" t="s">
        <v>545</v>
      </c>
      <c r="I921" s="9" t="s">
        <v>545</v>
      </c>
      <c r="J921" t="s">
        <v>834</v>
      </c>
      <c r="K921" t="s">
        <v>2363</v>
      </c>
      <c r="L921" t="s">
        <v>592</v>
      </c>
    </row>
    <row r="922" spans="1:12" x14ac:dyDescent="0.3">
      <c r="A922" t="s">
        <v>943</v>
      </c>
      <c r="B922" t="s">
        <v>1297</v>
      </c>
      <c r="C922">
        <v>26.9</v>
      </c>
      <c r="D922" t="s">
        <v>417</v>
      </c>
      <c r="E922">
        <v>0.4</v>
      </c>
      <c r="F922" s="9" t="s">
        <v>545</v>
      </c>
      <c r="G922" s="9" t="s">
        <v>545</v>
      </c>
      <c r="H922" s="9" t="s">
        <v>545</v>
      </c>
      <c r="I922" s="9" t="s">
        <v>545</v>
      </c>
      <c r="K922" t="s">
        <v>2363</v>
      </c>
      <c r="L922" t="s">
        <v>592</v>
      </c>
    </row>
    <row r="923" spans="1:12" x14ac:dyDescent="0.3">
      <c r="A923" t="s">
        <v>943</v>
      </c>
      <c r="B923" t="s">
        <v>1297</v>
      </c>
      <c r="C923">
        <v>26.5</v>
      </c>
      <c r="D923" t="s">
        <v>1164</v>
      </c>
      <c r="E923">
        <v>1</v>
      </c>
      <c r="F923" s="9" t="s">
        <v>545</v>
      </c>
      <c r="G923" s="9" t="s">
        <v>545</v>
      </c>
      <c r="H923" s="9" t="s">
        <v>545</v>
      </c>
      <c r="I923" s="9" t="s">
        <v>545</v>
      </c>
      <c r="J923" t="s">
        <v>2204</v>
      </c>
      <c r="K923" t="s">
        <v>2363</v>
      </c>
      <c r="L923" t="s">
        <v>592</v>
      </c>
    </row>
    <row r="924" spans="1:12" x14ac:dyDescent="0.3">
      <c r="A924" t="s">
        <v>943</v>
      </c>
      <c r="B924" t="s">
        <v>1297</v>
      </c>
      <c r="C924">
        <v>24.8</v>
      </c>
      <c r="D924" t="s">
        <v>1164</v>
      </c>
      <c r="E924" s="9" t="s">
        <v>545</v>
      </c>
      <c r="F924" s="9" t="s">
        <v>545</v>
      </c>
      <c r="G924" s="9" t="s">
        <v>545</v>
      </c>
      <c r="H924" s="9" t="s">
        <v>545</v>
      </c>
      <c r="I924" s="9" t="s">
        <v>545</v>
      </c>
      <c r="J924" t="s">
        <v>1561</v>
      </c>
      <c r="K924" t="s">
        <v>2363</v>
      </c>
      <c r="L924" t="s">
        <v>592</v>
      </c>
    </row>
    <row r="925" spans="1:12" x14ac:dyDescent="0.3">
      <c r="A925" t="s">
        <v>943</v>
      </c>
      <c r="B925" t="s">
        <v>1297</v>
      </c>
      <c r="C925">
        <v>23.5</v>
      </c>
      <c r="D925" t="s">
        <v>417</v>
      </c>
      <c r="E925">
        <v>0.5</v>
      </c>
      <c r="F925" s="9" t="s">
        <v>545</v>
      </c>
      <c r="G925" s="9" t="s">
        <v>545</v>
      </c>
      <c r="H925" s="9" t="s">
        <v>545</v>
      </c>
      <c r="I925" s="9" t="s">
        <v>545</v>
      </c>
      <c r="K925" t="s">
        <v>2363</v>
      </c>
      <c r="L925" t="s">
        <v>592</v>
      </c>
    </row>
    <row r="926" spans="1:12" x14ac:dyDescent="0.3">
      <c r="A926" t="s">
        <v>943</v>
      </c>
      <c r="B926" t="s">
        <v>1297</v>
      </c>
      <c r="C926">
        <v>3</v>
      </c>
      <c r="D926" t="s">
        <v>2123</v>
      </c>
      <c r="E926" s="9" t="s">
        <v>545</v>
      </c>
      <c r="F926" s="9" t="s">
        <v>545</v>
      </c>
      <c r="G926" s="9" t="s">
        <v>545</v>
      </c>
      <c r="H926" s="9" t="s">
        <v>545</v>
      </c>
      <c r="I926" s="9" t="s">
        <v>545</v>
      </c>
      <c r="J926" t="s">
        <v>2102</v>
      </c>
      <c r="K926" t="s">
        <v>2363</v>
      </c>
      <c r="L926" t="s">
        <v>592</v>
      </c>
    </row>
    <row r="927" spans="1:12" x14ac:dyDescent="0.3">
      <c r="A927" t="s">
        <v>943</v>
      </c>
      <c r="B927" t="s">
        <v>1297</v>
      </c>
      <c r="C927">
        <v>2.4</v>
      </c>
      <c r="D927" t="s">
        <v>1164</v>
      </c>
      <c r="E927">
        <v>0.5</v>
      </c>
      <c r="F927" s="9" t="s">
        <v>545</v>
      </c>
      <c r="G927" s="9" t="s">
        <v>545</v>
      </c>
      <c r="H927" s="9" t="s">
        <v>545</v>
      </c>
      <c r="I927" s="9" t="s">
        <v>545</v>
      </c>
      <c r="K927" t="s">
        <v>2363</v>
      </c>
      <c r="L927" t="s">
        <v>592</v>
      </c>
    </row>
    <row r="928" spans="1:12" x14ac:dyDescent="0.3">
      <c r="A928" t="s">
        <v>943</v>
      </c>
      <c r="B928" t="s">
        <v>1297</v>
      </c>
      <c r="C928">
        <v>2</v>
      </c>
      <c r="D928" t="s">
        <v>1164</v>
      </c>
      <c r="E928" s="9" t="s">
        <v>545</v>
      </c>
      <c r="F928" s="9" t="s">
        <v>545</v>
      </c>
      <c r="G928" s="9" t="s">
        <v>545</v>
      </c>
      <c r="H928" s="9" t="s">
        <v>545</v>
      </c>
      <c r="I928" s="9" t="s">
        <v>545</v>
      </c>
      <c r="J928" t="s">
        <v>1561</v>
      </c>
      <c r="K928" t="s">
        <v>2363</v>
      </c>
      <c r="L928" t="s">
        <v>592</v>
      </c>
    </row>
    <row r="929" spans="1:12" x14ac:dyDescent="0.3">
      <c r="A929" t="s">
        <v>943</v>
      </c>
      <c r="B929" t="s">
        <v>1297</v>
      </c>
      <c r="C929">
        <v>37.4</v>
      </c>
      <c r="D929" t="s">
        <v>809</v>
      </c>
      <c r="E929">
        <v>0.6</v>
      </c>
      <c r="F929" s="9" t="s">
        <v>545</v>
      </c>
      <c r="G929" s="9" t="s">
        <v>545</v>
      </c>
      <c r="H929" s="9" t="s">
        <v>545</v>
      </c>
      <c r="I929" s="9" t="s">
        <v>545</v>
      </c>
      <c r="K929" t="s">
        <v>2356</v>
      </c>
      <c r="L929" t="s">
        <v>592</v>
      </c>
    </row>
    <row r="930" spans="1:12" x14ac:dyDescent="0.3">
      <c r="A930" t="s">
        <v>943</v>
      </c>
      <c r="B930" t="s">
        <v>1297</v>
      </c>
      <c r="C930">
        <v>34.1</v>
      </c>
      <c r="D930" t="s">
        <v>809</v>
      </c>
      <c r="E930">
        <v>0.1</v>
      </c>
      <c r="F930" s="9" t="s">
        <v>545</v>
      </c>
      <c r="G930" s="9" t="s">
        <v>545</v>
      </c>
      <c r="H930" s="9" t="s">
        <v>545</v>
      </c>
      <c r="I930" s="9" t="s">
        <v>545</v>
      </c>
      <c r="K930" t="s">
        <v>2356</v>
      </c>
      <c r="L930" t="s">
        <v>592</v>
      </c>
    </row>
    <row r="931" spans="1:12" x14ac:dyDescent="0.3">
      <c r="A931" t="s">
        <v>943</v>
      </c>
      <c r="B931" t="s">
        <v>1297</v>
      </c>
      <c r="C931">
        <v>24.4</v>
      </c>
      <c r="D931" t="s">
        <v>1358</v>
      </c>
      <c r="E931">
        <v>3</v>
      </c>
      <c r="F931">
        <v>34</v>
      </c>
      <c r="G931" s="9" t="s">
        <v>545</v>
      </c>
      <c r="H931" s="9" t="s">
        <v>545</v>
      </c>
      <c r="I931" t="s">
        <v>2075</v>
      </c>
      <c r="K931" t="s">
        <v>2356</v>
      </c>
      <c r="L931" t="s">
        <v>592</v>
      </c>
    </row>
    <row r="932" spans="1:12" x14ac:dyDescent="0.3">
      <c r="A932" t="s">
        <v>943</v>
      </c>
      <c r="B932" t="s">
        <v>1297</v>
      </c>
      <c r="C932">
        <v>44.9</v>
      </c>
      <c r="D932" t="s">
        <v>1699</v>
      </c>
      <c r="E932">
        <v>0.2</v>
      </c>
      <c r="F932" s="9" t="s">
        <v>545</v>
      </c>
      <c r="G932" s="9" t="s">
        <v>545</v>
      </c>
      <c r="H932" s="9" t="s">
        <v>545</v>
      </c>
      <c r="I932" s="9" t="s">
        <v>545</v>
      </c>
      <c r="K932" t="s">
        <v>2360</v>
      </c>
      <c r="L932" t="s">
        <v>592</v>
      </c>
    </row>
    <row r="933" spans="1:12" x14ac:dyDescent="0.3">
      <c r="A933" t="s">
        <v>943</v>
      </c>
      <c r="B933" t="s">
        <v>1297</v>
      </c>
      <c r="C933">
        <v>44.9</v>
      </c>
      <c r="D933" t="s">
        <v>1699</v>
      </c>
      <c r="E933">
        <v>0.2</v>
      </c>
      <c r="F933" s="9" t="s">
        <v>545</v>
      </c>
      <c r="G933" s="9" t="s">
        <v>545</v>
      </c>
      <c r="H933" s="9" t="s">
        <v>545</v>
      </c>
      <c r="I933" s="9" t="s">
        <v>545</v>
      </c>
      <c r="K933" t="s">
        <v>2360</v>
      </c>
      <c r="L933" t="s">
        <v>592</v>
      </c>
    </row>
    <row r="934" spans="1:12" x14ac:dyDescent="0.3">
      <c r="A934" t="s">
        <v>943</v>
      </c>
      <c r="B934" t="s">
        <v>1297</v>
      </c>
      <c r="C934">
        <v>44.9</v>
      </c>
      <c r="D934" t="s">
        <v>1699</v>
      </c>
      <c r="E934">
        <v>0.2</v>
      </c>
      <c r="F934" s="9" t="s">
        <v>545</v>
      </c>
      <c r="G934" s="9" t="s">
        <v>545</v>
      </c>
      <c r="H934" s="9" t="s">
        <v>545</v>
      </c>
      <c r="I934" s="9" t="s">
        <v>545</v>
      </c>
      <c r="K934" t="s">
        <v>2360</v>
      </c>
      <c r="L934" t="s">
        <v>592</v>
      </c>
    </row>
    <row r="935" spans="1:12" x14ac:dyDescent="0.3">
      <c r="A935" t="s">
        <v>943</v>
      </c>
      <c r="B935" t="s">
        <v>1297</v>
      </c>
      <c r="C935">
        <v>44.1</v>
      </c>
      <c r="D935" t="s">
        <v>1699</v>
      </c>
      <c r="E935">
        <v>0.1</v>
      </c>
      <c r="F935" s="9" t="s">
        <v>545</v>
      </c>
      <c r="G935" s="9" t="s">
        <v>545</v>
      </c>
      <c r="H935" s="9" t="s">
        <v>545</v>
      </c>
      <c r="I935" s="9" t="s">
        <v>545</v>
      </c>
      <c r="K935" t="s">
        <v>2360</v>
      </c>
      <c r="L935" t="s">
        <v>592</v>
      </c>
    </row>
    <row r="936" spans="1:12" x14ac:dyDescent="0.3">
      <c r="A936" t="s">
        <v>943</v>
      </c>
      <c r="B936" t="s">
        <v>1297</v>
      </c>
      <c r="C936">
        <v>42.1</v>
      </c>
      <c r="D936" t="s">
        <v>1699</v>
      </c>
      <c r="E936">
        <v>0.25</v>
      </c>
      <c r="F936" s="9" t="s">
        <v>545</v>
      </c>
      <c r="G936" s="9" t="s">
        <v>545</v>
      </c>
      <c r="H936" s="9" t="s">
        <v>545</v>
      </c>
      <c r="I936" s="9" t="s">
        <v>545</v>
      </c>
      <c r="K936" t="s">
        <v>2360</v>
      </c>
      <c r="L936" t="s">
        <v>592</v>
      </c>
    </row>
    <row r="937" spans="1:12" x14ac:dyDescent="0.3">
      <c r="A937" t="s">
        <v>943</v>
      </c>
      <c r="B937" t="s">
        <v>1297</v>
      </c>
      <c r="C937">
        <v>41.7</v>
      </c>
      <c r="D937" t="s">
        <v>1699</v>
      </c>
      <c r="E937">
        <v>0.5</v>
      </c>
      <c r="F937" s="9" t="s">
        <v>545</v>
      </c>
      <c r="G937" s="9" t="s">
        <v>545</v>
      </c>
      <c r="H937" s="9" t="s">
        <v>545</v>
      </c>
      <c r="I937" s="9" t="s">
        <v>545</v>
      </c>
      <c r="K937" t="s">
        <v>2360</v>
      </c>
      <c r="L937" t="s">
        <v>592</v>
      </c>
    </row>
    <row r="938" spans="1:12" x14ac:dyDescent="0.3">
      <c r="A938" t="s">
        <v>943</v>
      </c>
      <c r="B938" t="s">
        <v>1297</v>
      </c>
      <c r="C938">
        <v>41.5</v>
      </c>
      <c r="D938" t="s">
        <v>1699</v>
      </c>
      <c r="E938">
        <v>0.3</v>
      </c>
      <c r="F938" s="9" t="s">
        <v>545</v>
      </c>
      <c r="G938" s="9" t="s">
        <v>545</v>
      </c>
      <c r="H938" s="9" t="s">
        <v>545</v>
      </c>
      <c r="I938" s="9" t="s">
        <v>545</v>
      </c>
      <c r="K938" t="s">
        <v>2360</v>
      </c>
      <c r="L938" t="s">
        <v>592</v>
      </c>
    </row>
    <row r="939" spans="1:12" x14ac:dyDescent="0.3">
      <c r="A939" t="s">
        <v>943</v>
      </c>
      <c r="B939" t="s">
        <v>1297</v>
      </c>
      <c r="C939">
        <v>19.5</v>
      </c>
      <c r="D939" t="s">
        <v>1699</v>
      </c>
      <c r="E939">
        <v>0.4</v>
      </c>
      <c r="F939" s="9" t="s">
        <v>545</v>
      </c>
      <c r="G939" s="9" t="s">
        <v>545</v>
      </c>
      <c r="H939" s="9" t="s">
        <v>545</v>
      </c>
      <c r="I939" s="9" t="s">
        <v>545</v>
      </c>
      <c r="K939" t="s">
        <v>2360</v>
      </c>
      <c r="L939" t="s">
        <v>592</v>
      </c>
    </row>
    <row r="940" spans="1:12" x14ac:dyDescent="0.3">
      <c r="A940" t="s">
        <v>943</v>
      </c>
      <c r="B940" t="s">
        <v>1297</v>
      </c>
      <c r="C940">
        <v>36.200000000000003</v>
      </c>
      <c r="D940" t="s">
        <v>1356</v>
      </c>
      <c r="E940">
        <v>8</v>
      </c>
      <c r="F940" t="s">
        <v>233</v>
      </c>
      <c r="G940" s="9" t="s">
        <v>545</v>
      </c>
      <c r="H940" s="9" t="s">
        <v>545</v>
      </c>
      <c r="I940" s="9" t="s">
        <v>545</v>
      </c>
      <c r="K940" t="s">
        <v>2372</v>
      </c>
      <c r="L940" t="s">
        <v>592</v>
      </c>
    </row>
    <row r="941" spans="1:12" x14ac:dyDescent="0.3">
      <c r="A941" t="s">
        <v>943</v>
      </c>
      <c r="B941" t="s">
        <v>1297</v>
      </c>
      <c r="C941">
        <v>37.1</v>
      </c>
      <c r="D941" t="s">
        <v>942</v>
      </c>
      <c r="E941" s="9" t="s">
        <v>545</v>
      </c>
      <c r="F941" s="9" t="s">
        <v>545</v>
      </c>
      <c r="G941">
        <v>1</v>
      </c>
      <c r="H941" s="9" t="s">
        <v>545</v>
      </c>
      <c r="I941" s="9" t="s">
        <v>545</v>
      </c>
      <c r="K941" t="s">
        <v>2201</v>
      </c>
      <c r="L941" t="s">
        <v>2201</v>
      </c>
    </row>
    <row r="942" spans="1:12" x14ac:dyDescent="0.3">
      <c r="A942" t="s">
        <v>943</v>
      </c>
      <c r="B942" t="s">
        <v>1297</v>
      </c>
      <c r="C942">
        <v>45.5</v>
      </c>
      <c r="D942" t="s">
        <v>928</v>
      </c>
      <c r="E942" s="9" t="s">
        <v>545</v>
      </c>
      <c r="F942" s="9" t="s">
        <v>545</v>
      </c>
      <c r="G942">
        <v>2</v>
      </c>
      <c r="H942" s="9" t="s">
        <v>545</v>
      </c>
      <c r="I942" s="9" t="s">
        <v>545</v>
      </c>
      <c r="K942" t="s">
        <v>2366</v>
      </c>
      <c r="L942" t="s">
        <v>2366</v>
      </c>
    </row>
    <row r="943" spans="1:12" x14ac:dyDescent="0.3">
      <c r="A943" t="s">
        <v>943</v>
      </c>
      <c r="B943" t="s">
        <v>1297</v>
      </c>
      <c r="C943">
        <v>43</v>
      </c>
      <c r="D943" t="s">
        <v>747</v>
      </c>
      <c r="E943" s="9" t="s">
        <v>545</v>
      </c>
      <c r="F943" s="9" t="s">
        <v>545</v>
      </c>
      <c r="G943">
        <v>2</v>
      </c>
      <c r="H943" s="9" t="s">
        <v>545</v>
      </c>
      <c r="I943" s="9" t="s">
        <v>545</v>
      </c>
      <c r="K943" t="s">
        <v>2201</v>
      </c>
      <c r="L943" t="s">
        <v>2201</v>
      </c>
    </row>
    <row r="944" spans="1:12" x14ac:dyDescent="0.3">
      <c r="A944" t="s">
        <v>943</v>
      </c>
      <c r="B944" t="s">
        <v>1297</v>
      </c>
      <c r="C944">
        <v>42</v>
      </c>
      <c r="D944" t="s">
        <v>748</v>
      </c>
      <c r="E944" s="9" t="s">
        <v>545</v>
      </c>
      <c r="F944" s="9" t="s">
        <v>545</v>
      </c>
      <c r="G944">
        <v>2</v>
      </c>
      <c r="H944" s="9" t="s">
        <v>545</v>
      </c>
      <c r="I944" s="9" t="s">
        <v>545</v>
      </c>
      <c r="K944" t="s">
        <v>2201</v>
      </c>
      <c r="L944" t="s">
        <v>2201</v>
      </c>
    </row>
    <row r="945" spans="1:12" x14ac:dyDescent="0.3">
      <c r="A945" t="s">
        <v>943</v>
      </c>
      <c r="B945" t="s">
        <v>1297</v>
      </c>
      <c r="C945">
        <v>41</v>
      </c>
      <c r="D945" t="s">
        <v>747</v>
      </c>
      <c r="E945" s="9" t="s">
        <v>545</v>
      </c>
      <c r="F945" s="9" t="s">
        <v>545</v>
      </c>
      <c r="G945">
        <v>2</v>
      </c>
      <c r="H945" s="9" t="s">
        <v>545</v>
      </c>
      <c r="I945" s="9" t="s">
        <v>545</v>
      </c>
      <c r="K945" t="s">
        <v>2201</v>
      </c>
      <c r="L945" t="s">
        <v>2201</v>
      </c>
    </row>
    <row r="946" spans="1:12" x14ac:dyDescent="0.3">
      <c r="A946" t="s">
        <v>943</v>
      </c>
      <c r="B946" t="s">
        <v>1297</v>
      </c>
      <c r="C946">
        <v>40</v>
      </c>
      <c r="D946" t="s">
        <v>747</v>
      </c>
      <c r="E946" s="9" t="s">
        <v>545</v>
      </c>
      <c r="F946" s="9" t="s">
        <v>545</v>
      </c>
      <c r="G946">
        <v>2</v>
      </c>
      <c r="H946" s="9" t="s">
        <v>545</v>
      </c>
      <c r="I946" s="9" t="s">
        <v>545</v>
      </c>
      <c r="K946" t="s">
        <v>2201</v>
      </c>
      <c r="L946" t="s">
        <v>2201</v>
      </c>
    </row>
    <row r="947" spans="1:12" x14ac:dyDescent="0.3">
      <c r="A947" t="s">
        <v>943</v>
      </c>
      <c r="B947" t="s">
        <v>1297</v>
      </c>
      <c r="C947">
        <v>38.700000000000003</v>
      </c>
      <c r="D947" t="s">
        <v>747</v>
      </c>
      <c r="E947" s="9" t="s">
        <v>545</v>
      </c>
      <c r="F947" s="9" t="s">
        <v>545</v>
      </c>
      <c r="G947">
        <v>2</v>
      </c>
      <c r="H947" s="9" t="s">
        <v>545</v>
      </c>
      <c r="I947" s="9" t="s">
        <v>545</v>
      </c>
      <c r="K947" t="s">
        <v>2201</v>
      </c>
      <c r="L947" t="s">
        <v>2201</v>
      </c>
    </row>
    <row r="948" spans="1:12" x14ac:dyDescent="0.3">
      <c r="A948" t="s">
        <v>943</v>
      </c>
      <c r="B948" t="s">
        <v>1297</v>
      </c>
      <c r="C948">
        <v>38.4</v>
      </c>
      <c r="D948" t="s">
        <v>747</v>
      </c>
      <c r="E948" s="9" t="s">
        <v>545</v>
      </c>
      <c r="F948" s="9" t="s">
        <v>545</v>
      </c>
      <c r="G948">
        <v>2</v>
      </c>
      <c r="H948" s="9" t="s">
        <v>545</v>
      </c>
      <c r="I948" s="9" t="s">
        <v>545</v>
      </c>
      <c r="K948" t="s">
        <v>2201</v>
      </c>
      <c r="L948" t="s">
        <v>2201</v>
      </c>
    </row>
    <row r="949" spans="1:12" x14ac:dyDescent="0.3">
      <c r="A949" t="s">
        <v>943</v>
      </c>
      <c r="B949" t="s">
        <v>1297</v>
      </c>
      <c r="C949">
        <v>44.5</v>
      </c>
      <c r="D949" t="s">
        <v>928</v>
      </c>
      <c r="E949" s="9" t="s">
        <v>545</v>
      </c>
      <c r="F949" s="9" t="s">
        <v>545</v>
      </c>
      <c r="G949">
        <v>3</v>
      </c>
      <c r="H949" s="9" t="s">
        <v>545</v>
      </c>
      <c r="I949" s="9" t="s">
        <v>545</v>
      </c>
      <c r="K949" t="s">
        <v>2367</v>
      </c>
      <c r="L949" t="s">
        <v>2366</v>
      </c>
    </row>
    <row r="950" spans="1:12" x14ac:dyDescent="0.3">
      <c r="A950" t="s">
        <v>943</v>
      </c>
      <c r="B950" t="s">
        <v>1297</v>
      </c>
      <c r="C950">
        <v>18.7</v>
      </c>
      <c r="D950" t="s">
        <v>835</v>
      </c>
      <c r="E950" s="9" t="s">
        <v>545</v>
      </c>
      <c r="F950" s="9" t="s">
        <v>545</v>
      </c>
      <c r="G950" s="9" t="s">
        <v>545</v>
      </c>
      <c r="H950" s="9" t="s">
        <v>545</v>
      </c>
      <c r="I950" s="9" t="s">
        <v>545</v>
      </c>
    </row>
    <row r="951" spans="1:12" x14ac:dyDescent="0.3">
      <c r="A951" t="s">
        <v>1993</v>
      </c>
      <c r="B951" t="s">
        <v>2163</v>
      </c>
      <c r="C951">
        <v>4.5</v>
      </c>
      <c r="D951" t="s">
        <v>1119</v>
      </c>
      <c r="E951" s="9" t="s">
        <v>545</v>
      </c>
      <c r="F951" s="9" t="s">
        <v>545</v>
      </c>
      <c r="G951" s="9" t="s">
        <v>545</v>
      </c>
      <c r="H951" s="9" t="s">
        <v>545</v>
      </c>
      <c r="I951" s="9" t="s">
        <v>545</v>
      </c>
      <c r="K951" t="s">
        <v>2002</v>
      </c>
      <c r="L951" t="s">
        <v>2002</v>
      </c>
    </row>
    <row r="952" spans="1:12" x14ac:dyDescent="0.3">
      <c r="A952" t="s">
        <v>1993</v>
      </c>
      <c r="B952" t="s">
        <v>2163</v>
      </c>
      <c r="C952">
        <v>12.3</v>
      </c>
      <c r="D952" t="s">
        <v>1203</v>
      </c>
      <c r="E952" s="9" t="s">
        <v>545</v>
      </c>
      <c r="F952" s="9" t="s">
        <v>545</v>
      </c>
      <c r="G952">
        <v>1</v>
      </c>
      <c r="H952" s="9" t="s">
        <v>545</v>
      </c>
      <c r="I952" s="9" t="s">
        <v>545</v>
      </c>
      <c r="K952" t="s">
        <v>2355</v>
      </c>
      <c r="L952" t="s">
        <v>2357</v>
      </c>
    </row>
    <row r="953" spans="1:12" x14ac:dyDescent="0.3">
      <c r="A953" t="s">
        <v>1993</v>
      </c>
      <c r="B953" t="s">
        <v>2163</v>
      </c>
      <c r="C953">
        <v>11.2</v>
      </c>
      <c r="D953" t="s">
        <v>1203</v>
      </c>
      <c r="E953" s="9" t="s">
        <v>545</v>
      </c>
      <c r="F953" s="9" t="s">
        <v>545</v>
      </c>
      <c r="G953">
        <v>1</v>
      </c>
      <c r="H953" s="9" t="s">
        <v>545</v>
      </c>
      <c r="I953" s="9" t="s">
        <v>545</v>
      </c>
      <c r="K953" t="s">
        <v>2355</v>
      </c>
      <c r="L953" t="s">
        <v>2357</v>
      </c>
    </row>
    <row r="954" spans="1:12" x14ac:dyDescent="0.3">
      <c r="A954" t="s">
        <v>1993</v>
      </c>
      <c r="B954" t="s">
        <v>2163</v>
      </c>
      <c r="C954">
        <v>10.5</v>
      </c>
      <c r="D954" t="s">
        <v>1203</v>
      </c>
      <c r="E954" s="9" t="s">
        <v>545</v>
      </c>
      <c r="F954" s="9" t="s">
        <v>545</v>
      </c>
      <c r="G954">
        <v>1</v>
      </c>
      <c r="H954" s="9" t="s">
        <v>545</v>
      </c>
      <c r="I954" s="9" t="s">
        <v>545</v>
      </c>
      <c r="K954" t="s">
        <v>2355</v>
      </c>
      <c r="L954" t="s">
        <v>2357</v>
      </c>
    </row>
    <row r="955" spans="1:12" x14ac:dyDescent="0.3">
      <c r="A955" t="s">
        <v>1993</v>
      </c>
      <c r="B955" t="s">
        <v>2163</v>
      </c>
      <c r="C955">
        <v>8.9</v>
      </c>
      <c r="D955" t="s">
        <v>1203</v>
      </c>
      <c r="E955" s="9" t="s">
        <v>545</v>
      </c>
      <c r="F955" s="9" t="s">
        <v>545</v>
      </c>
      <c r="G955">
        <v>1</v>
      </c>
      <c r="H955" s="9" t="s">
        <v>545</v>
      </c>
      <c r="I955" s="9" t="s">
        <v>545</v>
      </c>
      <c r="K955" t="s">
        <v>2355</v>
      </c>
      <c r="L955" t="s">
        <v>2357</v>
      </c>
    </row>
    <row r="956" spans="1:12" x14ac:dyDescent="0.3">
      <c r="A956" t="s">
        <v>1993</v>
      </c>
      <c r="B956" t="s">
        <v>2163</v>
      </c>
      <c r="C956">
        <v>2.7</v>
      </c>
      <c r="D956" t="s">
        <v>1203</v>
      </c>
      <c r="E956" s="9" t="s">
        <v>545</v>
      </c>
      <c r="F956" s="9" t="s">
        <v>545</v>
      </c>
      <c r="G956">
        <v>1</v>
      </c>
      <c r="H956" s="9" t="s">
        <v>545</v>
      </c>
      <c r="I956" s="9" t="s">
        <v>545</v>
      </c>
      <c r="K956" t="s">
        <v>2355</v>
      </c>
      <c r="L956" t="s">
        <v>2357</v>
      </c>
    </row>
    <row r="957" spans="1:12" x14ac:dyDescent="0.3">
      <c r="A957" t="s">
        <v>1993</v>
      </c>
      <c r="B957" t="s">
        <v>2163</v>
      </c>
      <c r="C957">
        <v>2.4</v>
      </c>
      <c r="D957" t="s">
        <v>1203</v>
      </c>
      <c r="E957" s="9" t="s">
        <v>545</v>
      </c>
      <c r="F957" s="9" t="s">
        <v>545</v>
      </c>
      <c r="G957">
        <v>1</v>
      </c>
      <c r="H957" s="9" t="s">
        <v>545</v>
      </c>
      <c r="I957" s="9" t="s">
        <v>545</v>
      </c>
      <c r="K957" t="s">
        <v>2355</v>
      </c>
      <c r="L957" t="s">
        <v>2357</v>
      </c>
    </row>
    <row r="958" spans="1:12" x14ac:dyDescent="0.3">
      <c r="A958" t="s">
        <v>1993</v>
      </c>
      <c r="B958" t="s">
        <v>2163</v>
      </c>
      <c r="C958">
        <v>48.300000000000004</v>
      </c>
      <c r="D958" t="s">
        <v>1203</v>
      </c>
      <c r="E958">
        <v>0.1</v>
      </c>
      <c r="F958" s="9" t="s">
        <v>545</v>
      </c>
      <c r="G958" s="9" t="s">
        <v>545</v>
      </c>
      <c r="H958" s="9" t="s">
        <v>545</v>
      </c>
      <c r="I958" s="9" t="s">
        <v>545</v>
      </c>
      <c r="K958" t="s">
        <v>2355</v>
      </c>
      <c r="L958" t="s">
        <v>2357</v>
      </c>
    </row>
    <row r="959" spans="1:12" x14ac:dyDescent="0.3">
      <c r="A959" t="s">
        <v>1993</v>
      </c>
      <c r="B959" t="s">
        <v>2163</v>
      </c>
      <c r="C959">
        <v>45.5</v>
      </c>
      <c r="D959" t="s">
        <v>1203</v>
      </c>
      <c r="E959">
        <v>6.8</v>
      </c>
      <c r="F959" t="s">
        <v>1120</v>
      </c>
      <c r="G959" s="9" t="s">
        <v>545</v>
      </c>
      <c r="H959" s="9" t="s">
        <v>545</v>
      </c>
      <c r="I959" t="s">
        <v>1205</v>
      </c>
      <c r="K959" t="s">
        <v>2355</v>
      </c>
      <c r="L959" t="s">
        <v>2357</v>
      </c>
    </row>
    <row r="960" spans="1:12" x14ac:dyDescent="0.3">
      <c r="A960" t="s">
        <v>1993</v>
      </c>
      <c r="B960" t="s">
        <v>2163</v>
      </c>
      <c r="C960">
        <v>45.1</v>
      </c>
      <c r="D960" t="s">
        <v>1203</v>
      </c>
      <c r="E960">
        <v>0.4</v>
      </c>
      <c r="F960" s="9" t="s">
        <v>545</v>
      </c>
      <c r="G960" s="9" t="s">
        <v>545</v>
      </c>
      <c r="H960" s="9" t="s">
        <v>545</v>
      </c>
      <c r="I960" s="9" t="s">
        <v>545</v>
      </c>
      <c r="K960" t="s">
        <v>2355</v>
      </c>
      <c r="L960" t="s">
        <v>2357</v>
      </c>
    </row>
    <row r="961" spans="1:12" x14ac:dyDescent="0.3">
      <c r="A961" t="s">
        <v>1993</v>
      </c>
      <c r="B961" t="s">
        <v>2163</v>
      </c>
      <c r="C961">
        <v>43.6</v>
      </c>
      <c r="D961" t="s">
        <v>1203</v>
      </c>
      <c r="E961">
        <v>1.1000000000000001</v>
      </c>
      <c r="F961" s="9" t="s">
        <v>545</v>
      </c>
      <c r="G961" s="9" t="s">
        <v>545</v>
      </c>
      <c r="H961" s="9" t="s">
        <v>545</v>
      </c>
      <c r="I961" s="9" t="s">
        <v>545</v>
      </c>
      <c r="K961" t="s">
        <v>2355</v>
      </c>
      <c r="L961" t="s">
        <v>2357</v>
      </c>
    </row>
    <row r="962" spans="1:12" x14ac:dyDescent="0.3">
      <c r="A962" t="s">
        <v>1993</v>
      </c>
      <c r="B962" t="s">
        <v>2163</v>
      </c>
      <c r="C962">
        <v>38.9</v>
      </c>
      <c r="D962" t="s">
        <v>1203</v>
      </c>
      <c r="E962">
        <v>4.3</v>
      </c>
      <c r="F962">
        <v>38</v>
      </c>
      <c r="G962" s="9" t="s">
        <v>545</v>
      </c>
      <c r="H962" s="9" t="s">
        <v>545</v>
      </c>
      <c r="I962" s="9" t="s">
        <v>545</v>
      </c>
      <c r="K962" t="s">
        <v>2355</v>
      </c>
      <c r="L962" t="s">
        <v>2357</v>
      </c>
    </row>
    <row r="963" spans="1:12" x14ac:dyDescent="0.3">
      <c r="A963" t="s">
        <v>1993</v>
      </c>
      <c r="B963" t="s">
        <v>2163</v>
      </c>
      <c r="C963">
        <v>38.6</v>
      </c>
      <c r="D963" t="s">
        <v>1203</v>
      </c>
      <c r="E963">
        <v>0.7</v>
      </c>
      <c r="F963" s="9" t="s">
        <v>545</v>
      </c>
      <c r="G963" s="9" t="s">
        <v>545</v>
      </c>
      <c r="H963" s="9" t="s">
        <v>545</v>
      </c>
      <c r="I963" s="9" t="s">
        <v>545</v>
      </c>
      <c r="K963" t="s">
        <v>2355</v>
      </c>
      <c r="L963" t="s">
        <v>2357</v>
      </c>
    </row>
    <row r="964" spans="1:12" x14ac:dyDescent="0.3">
      <c r="A964" t="s">
        <v>1993</v>
      </c>
      <c r="B964" t="s">
        <v>2163</v>
      </c>
      <c r="C964">
        <v>38.200000000000003</v>
      </c>
      <c r="D964" t="s">
        <v>1203</v>
      </c>
      <c r="E964">
        <v>0.6</v>
      </c>
      <c r="F964" s="9" t="s">
        <v>545</v>
      </c>
      <c r="G964" s="9" t="s">
        <v>545</v>
      </c>
      <c r="H964" s="9" t="s">
        <v>545</v>
      </c>
      <c r="I964" s="9" t="s">
        <v>545</v>
      </c>
      <c r="K964" t="s">
        <v>2355</v>
      </c>
      <c r="L964" t="s">
        <v>2357</v>
      </c>
    </row>
    <row r="965" spans="1:12" x14ac:dyDescent="0.3">
      <c r="A965" t="s">
        <v>1993</v>
      </c>
      <c r="B965" t="s">
        <v>2163</v>
      </c>
      <c r="C965">
        <v>37.700000000000003</v>
      </c>
      <c r="D965" t="s">
        <v>1203</v>
      </c>
      <c r="E965">
        <v>0.4</v>
      </c>
      <c r="F965" s="9" t="s">
        <v>545</v>
      </c>
      <c r="G965" s="9" t="s">
        <v>545</v>
      </c>
      <c r="H965" s="9" t="s">
        <v>545</v>
      </c>
      <c r="I965" s="9" t="s">
        <v>545</v>
      </c>
      <c r="K965" t="s">
        <v>2355</v>
      </c>
      <c r="L965" t="s">
        <v>2357</v>
      </c>
    </row>
    <row r="966" spans="1:12" x14ac:dyDescent="0.3">
      <c r="A966" t="s">
        <v>1993</v>
      </c>
      <c r="B966" t="s">
        <v>2163</v>
      </c>
      <c r="C966">
        <v>37</v>
      </c>
      <c r="D966" t="s">
        <v>1203</v>
      </c>
      <c r="E966">
        <v>1.9</v>
      </c>
      <c r="F966">
        <v>16</v>
      </c>
      <c r="G966" s="9" t="s">
        <v>545</v>
      </c>
      <c r="H966" t="s">
        <v>1205</v>
      </c>
      <c r="I966" s="9" t="s">
        <v>545</v>
      </c>
      <c r="K966" t="s">
        <v>2355</v>
      </c>
      <c r="L966" t="s">
        <v>2357</v>
      </c>
    </row>
    <row r="967" spans="1:12" x14ac:dyDescent="0.3">
      <c r="A967" t="s">
        <v>1993</v>
      </c>
      <c r="B967" t="s">
        <v>2163</v>
      </c>
      <c r="C967">
        <v>36.9</v>
      </c>
      <c r="D967" t="s">
        <v>1203</v>
      </c>
      <c r="E967">
        <v>2.2000000000000002</v>
      </c>
      <c r="F967">
        <v>17</v>
      </c>
      <c r="G967" s="9" t="s">
        <v>545</v>
      </c>
      <c r="H967" s="9" t="s">
        <v>545</v>
      </c>
      <c r="I967" s="9" t="s">
        <v>545</v>
      </c>
      <c r="K967" t="s">
        <v>2355</v>
      </c>
      <c r="L967" t="s">
        <v>2357</v>
      </c>
    </row>
    <row r="968" spans="1:12" x14ac:dyDescent="0.3">
      <c r="A968" t="s">
        <v>1993</v>
      </c>
      <c r="B968" t="s">
        <v>2163</v>
      </c>
      <c r="C968">
        <v>36.200000000000003</v>
      </c>
      <c r="D968" t="s">
        <v>1203</v>
      </c>
      <c r="E968">
        <v>0.2</v>
      </c>
      <c r="F968" s="9" t="s">
        <v>545</v>
      </c>
      <c r="G968" s="9" t="s">
        <v>545</v>
      </c>
      <c r="H968" s="9" t="s">
        <v>545</v>
      </c>
      <c r="I968" s="9" t="s">
        <v>545</v>
      </c>
      <c r="K968" t="s">
        <v>2355</v>
      </c>
      <c r="L968" t="s">
        <v>2357</v>
      </c>
    </row>
    <row r="969" spans="1:12" x14ac:dyDescent="0.3">
      <c r="A969" t="s">
        <v>1993</v>
      </c>
      <c r="B969" t="s">
        <v>2163</v>
      </c>
      <c r="C969">
        <v>35.200000000000003</v>
      </c>
      <c r="D969" t="s">
        <v>1203</v>
      </c>
      <c r="E969">
        <v>4.0999999999999996</v>
      </c>
      <c r="F969" t="s">
        <v>1121</v>
      </c>
      <c r="G969" s="9" t="s">
        <v>545</v>
      </c>
      <c r="H969" t="s">
        <v>1205</v>
      </c>
      <c r="I969" s="9" t="s">
        <v>545</v>
      </c>
      <c r="K969" t="s">
        <v>2355</v>
      </c>
      <c r="L969" t="s">
        <v>2357</v>
      </c>
    </row>
    <row r="970" spans="1:12" x14ac:dyDescent="0.3">
      <c r="A970" t="s">
        <v>1993</v>
      </c>
      <c r="B970" t="s">
        <v>2163</v>
      </c>
      <c r="C970">
        <v>32.700000000000003</v>
      </c>
      <c r="D970" t="s">
        <v>1203</v>
      </c>
      <c r="E970">
        <v>1.5</v>
      </c>
      <c r="F970">
        <v>9</v>
      </c>
      <c r="G970" s="9" t="s">
        <v>545</v>
      </c>
      <c r="H970" s="9" t="s">
        <v>545</v>
      </c>
      <c r="I970" s="9" t="s">
        <v>545</v>
      </c>
      <c r="K970" t="s">
        <v>2355</v>
      </c>
      <c r="L970" t="s">
        <v>2357</v>
      </c>
    </row>
    <row r="971" spans="1:12" x14ac:dyDescent="0.3">
      <c r="A971" t="s">
        <v>1993</v>
      </c>
      <c r="B971" t="s">
        <v>2163</v>
      </c>
      <c r="C971">
        <v>30.9</v>
      </c>
      <c r="D971" t="s">
        <v>1203</v>
      </c>
      <c r="E971">
        <v>4.2</v>
      </c>
      <c r="F971">
        <v>71</v>
      </c>
      <c r="G971" s="9" t="s">
        <v>545</v>
      </c>
      <c r="H971" s="9" t="s">
        <v>545</v>
      </c>
      <c r="I971" s="9" t="s">
        <v>545</v>
      </c>
      <c r="K971" t="s">
        <v>2355</v>
      </c>
      <c r="L971" t="s">
        <v>2357</v>
      </c>
    </row>
    <row r="972" spans="1:12" x14ac:dyDescent="0.3">
      <c r="A972" t="s">
        <v>1993</v>
      </c>
      <c r="B972" t="s">
        <v>2163</v>
      </c>
      <c r="C972">
        <v>30.2</v>
      </c>
      <c r="D972" t="s">
        <v>1203</v>
      </c>
      <c r="E972">
        <v>0.4</v>
      </c>
      <c r="F972" s="9" t="s">
        <v>545</v>
      </c>
      <c r="G972" s="9" t="s">
        <v>545</v>
      </c>
      <c r="H972" s="9" t="s">
        <v>545</v>
      </c>
      <c r="I972" s="9" t="s">
        <v>545</v>
      </c>
      <c r="K972" t="s">
        <v>2355</v>
      </c>
      <c r="L972" t="s">
        <v>2357</v>
      </c>
    </row>
    <row r="973" spans="1:12" x14ac:dyDescent="0.3">
      <c r="A973" t="s">
        <v>1993</v>
      </c>
      <c r="B973" t="s">
        <v>2163</v>
      </c>
      <c r="C973">
        <v>23.9</v>
      </c>
      <c r="D973" t="s">
        <v>1203</v>
      </c>
      <c r="E973">
        <v>0.8</v>
      </c>
      <c r="F973" s="9" t="s">
        <v>545</v>
      </c>
      <c r="G973" s="9" t="s">
        <v>545</v>
      </c>
      <c r="H973" s="9" t="s">
        <v>545</v>
      </c>
      <c r="I973" s="9" t="s">
        <v>545</v>
      </c>
      <c r="K973" t="s">
        <v>2355</v>
      </c>
      <c r="L973" t="s">
        <v>2357</v>
      </c>
    </row>
    <row r="974" spans="1:12" x14ac:dyDescent="0.3">
      <c r="A974" t="s">
        <v>1993</v>
      </c>
      <c r="B974" t="s">
        <v>2163</v>
      </c>
      <c r="C974">
        <v>22.8</v>
      </c>
      <c r="D974" t="s">
        <v>1203</v>
      </c>
      <c r="E974">
        <v>0.1</v>
      </c>
      <c r="F974" s="9" t="s">
        <v>545</v>
      </c>
      <c r="G974" s="9" t="s">
        <v>545</v>
      </c>
      <c r="H974" s="9" t="s">
        <v>545</v>
      </c>
      <c r="I974" s="9" t="s">
        <v>545</v>
      </c>
      <c r="K974" t="s">
        <v>2355</v>
      </c>
      <c r="L974" t="s">
        <v>2357</v>
      </c>
    </row>
    <row r="975" spans="1:12" x14ac:dyDescent="0.3">
      <c r="A975" t="s">
        <v>1993</v>
      </c>
      <c r="B975" t="s">
        <v>2163</v>
      </c>
      <c r="C975">
        <v>22.4</v>
      </c>
      <c r="D975" t="s">
        <v>1203</v>
      </c>
      <c r="E975">
        <v>0.4</v>
      </c>
      <c r="F975" s="9" t="s">
        <v>545</v>
      </c>
      <c r="G975" s="9" t="s">
        <v>545</v>
      </c>
      <c r="H975" s="9" t="s">
        <v>545</v>
      </c>
      <c r="I975" s="9" t="s">
        <v>545</v>
      </c>
      <c r="K975" t="s">
        <v>2355</v>
      </c>
      <c r="L975" t="s">
        <v>2357</v>
      </c>
    </row>
    <row r="976" spans="1:12" x14ac:dyDescent="0.3">
      <c r="A976" t="s">
        <v>1993</v>
      </c>
      <c r="B976" t="s">
        <v>2163</v>
      </c>
      <c r="C976">
        <v>21.5</v>
      </c>
      <c r="D976" t="s">
        <v>1203</v>
      </c>
      <c r="E976">
        <v>5.5</v>
      </c>
      <c r="F976">
        <v>130</v>
      </c>
      <c r="G976" s="9" t="s">
        <v>545</v>
      </c>
      <c r="H976" s="9" t="s">
        <v>545</v>
      </c>
      <c r="I976" s="9" t="s">
        <v>545</v>
      </c>
      <c r="K976" t="s">
        <v>2355</v>
      </c>
      <c r="L976" t="s">
        <v>2357</v>
      </c>
    </row>
    <row r="977" spans="1:12" x14ac:dyDescent="0.3">
      <c r="A977" t="s">
        <v>1993</v>
      </c>
      <c r="B977" t="s">
        <v>2163</v>
      </c>
      <c r="C977">
        <v>12.7</v>
      </c>
      <c r="D977" t="s">
        <v>1203</v>
      </c>
      <c r="E977">
        <v>7</v>
      </c>
      <c r="F977" s="47" t="s">
        <v>1122</v>
      </c>
      <c r="G977" s="47"/>
      <c r="H977" s="9" t="s">
        <v>545</v>
      </c>
      <c r="I977" s="9" t="s">
        <v>545</v>
      </c>
      <c r="K977" t="s">
        <v>2355</v>
      </c>
      <c r="L977" t="s">
        <v>2357</v>
      </c>
    </row>
    <row r="978" spans="1:12" x14ac:dyDescent="0.3">
      <c r="A978" t="s">
        <v>1993</v>
      </c>
      <c r="B978" t="s">
        <v>2163</v>
      </c>
      <c r="C978">
        <v>8.6000000000000014</v>
      </c>
      <c r="D978" t="s">
        <v>1203</v>
      </c>
      <c r="E978">
        <v>10</v>
      </c>
      <c r="F978" t="s">
        <v>1123</v>
      </c>
      <c r="G978" s="12" t="s">
        <v>545</v>
      </c>
      <c r="H978" s="12" t="s">
        <v>545</v>
      </c>
      <c r="I978" s="12" t="s">
        <v>545</v>
      </c>
      <c r="K978" t="s">
        <v>2355</v>
      </c>
      <c r="L978" t="s">
        <v>2357</v>
      </c>
    </row>
    <row r="979" spans="1:12" x14ac:dyDescent="0.3">
      <c r="A979" t="s">
        <v>1993</v>
      </c>
      <c r="B979" t="s">
        <v>2163</v>
      </c>
      <c r="C979">
        <v>2</v>
      </c>
      <c r="D979" t="s">
        <v>1203</v>
      </c>
      <c r="E979">
        <v>7</v>
      </c>
      <c r="F979" t="s">
        <v>1124</v>
      </c>
      <c r="G979" s="12" t="s">
        <v>545</v>
      </c>
      <c r="H979" s="12" t="s">
        <v>545</v>
      </c>
      <c r="I979" s="47" t="s">
        <v>1296</v>
      </c>
      <c r="J979" s="47"/>
      <c r="K979" t="s">
        <v>2355</v>
      </c>
      <c r="L979" t="s">
        <v>2357</v>
      </c>
    </row>
    <row r="980" spans="1:12" x14ac:dyDescent="0.3">
      <c r="A980" t="s">
        <v>1993</v>
      </c>
      <c r="B980" t="s">
        <v>2163</v>
      </c>
      <c r="C980">
        <v>3.8</v>
      </c>
      <c r="D980" t="s">
        <v>1990</v>
      </c>
      <c r="E980" s="9" t="s">
        <v>545</v>
      </c>
      <c r="F980" s="9" t="s">
        <v>545</v>
      </c>
      <c r="G980">
        <v>1</v>
      </c>
      <c r="H980" s="12" t="s">
        <v>545</v>
      </c>
      <c r="I980" s="12" t="s">
        <v>545</v>
      </c>
      <c r="K980" t="s">
        <v>2362</v>
      </c>
      <c r="L980" t="s">
        <v>2171</v>
      </c>
    </row>
    <row r="981" spans="1:12" x14ac:dyDescent="0.3">
      <c r="A981" t="s">
        <v>1993</v>
      </c>
      <c r="B981" t="s">
        <v>2163</v>
      </c>
      <c r="C981">
        <v>3.4</v>
      </c>
      <c r="D981" t="s">
        <v>1990</v>
      </c>
      <c r="E981" s="9" t="s">
        <v>545</v>
      </c>
      <c r="F981" s="9" t="s">
        <v>545</v>
      </c>
      <c r="G981">
        <v>1</v>
      </c>
      <c r="H981" s="12" t="s">
        <v>545</v>
      </c>
      <c r="I981" s="12" t="s">
        <v>545</v>
      </c>
      <c r="K981" t="s">
        <v>2362</v>
      </c>
      <c r="L981" t="s">
        <v>2171</v>
      </c>
    </row>
    <row r="982" spans="1:12" x14ac:dyDescent="0.3">
      <c r="A982" t="s">
        <v>1993</v>
      </c>
      <c r="B982" t="s">
        <v>2163</v>
      </c>
      <c r="C982">
        <v>0.4</v>
      </c>
      <c r="D982" t="s">
        <v>1990</v>
      </c>
      <c r="E982" s="9" t="s">
        <v>545</v>
      </c>
      <c r="F982" s="9" t="s">
        <v>545</v>
      </c>
      <c r="G982">
        <v>1</v>
      </c>
      <c r="H982" s="12" t="s">
        <v>545</v>
      </c>
      <c r="I982" s="12" t="s">
        <v>545</v>
      </c>
      <c r="K982" t="s">
        <v>2362</v>
      </c>
      <c r="L982" t="s">
        <v>2171</v>
      </c>
    </row>
    <row r="983" spans="1:12" x14ac:dyDescent="0.3">
      <c r="A983" t="s">
        <v>1993</v>
      </c>
      <c r="B983" t="s">
        <v>2163</v>
      </c>
      <c r="C983">
        <v>48.5</v>
      </c>
      <c r="D983" t="s">
        <v>1563</v>
      </c>
      <c r="E983" s="9" t="s">
        <v>545</v>
      </c>
      <c r="F983" s="9" t="s">
        <v>545</v>
      </c>
      <c r="G983">
        <v>1</v>
      </c>
      <c r="H983" s="12" t="s">
        <v>545</v>
      </c>
      <c r="I983" s="12" t="s">
        <v>545</v>
      </c>
      <c r="K983" t="s">
        <v>2355</v>
      </c>
      <c r="L983" t="s">
        <v>2171</v>
      </c>
    </row>
    <row r="984" spans="1:12" x14ac:dyDescent="0.3">
      <c r="A984" t="s">
        <v>1993</v>
      </c>
      <c r="B984" t="s">
        <v>2163</v>
      </c>
      <c r="C984">
        <v>46.7</v>
      </c>
      <c r="D984" t="s">
        <v>1563</v>
      </c>
      <c r="E984" s="9" t="s">
        <v>545</v>
      </c>
      <c r="F984" s="9" t="s">
        <v>545</v>
      </c>
      <c r="G984">
        <v>1</v>
      </c>
      <c r="H984" s="12" t="s">
        <v>545</v>
      </c>
      <c r="I984" s="12" t="s">
        <v>545</v>
      </c>
      <c r="K984" t="s">
        <v>2355</v>
      </c>
      <c r="L984" t="s">
        <v>2171</v>
      </c>
    </row>
    <row r="985" spans="1:12" x14ac:dyDescent="0.3">
      <c r="A985" t="s">
        <v>1993</v>
      </c>
      <c r="B985" t="s">
        <v>2163</v>
      </c>
      <c r="C985">
        <v>37.300000000000004</v>
      </c>
      <c r="D985" t="s">
        <v>1563</v>
      </c>
      <c r="E985" s="9" t="s">
        <v>545</v>
      </c>
      <c r="F985" s="9" t="s">
        <v>545</v>
      </c>
      <c r="G985">
        <v>1</v>
      </c>
      <c r="H985" s="12" t="s">
        <v>545</v>
      </c>
      <c r="I985" s="12" t="s">
        <v>545</v>
      </c>
      <c r="K985" t="s">
        <v>2355</v>
      </c>
      <c r="L985" t="s">
        <v>2171</v>
      </c>
    </row>
    <row r="986" spans="1:12" x14ac:dyDescent="0.3">
      <c r="A986" t="s">
        <v>1993</v>
      </c>
      <c r="B986" t="s">
        <v>2163</v>
      </c>
      <c r="C986">
        <v>36.6</v>
      </c>
      <c r="D986" t="s">
        <v>1563</v>
      </c>
      <c r="E986" s="9" t="s">
        <v>545</v>
      </c>
      <c r="F986" s="9" t="s">
        <v>545</v>
      </c>
      <c r="G986">
        <v>1</v>
      </c>
      <c r="H986" s="12" t="s">
        <v>545</v>
      </c>
      <c r="I986" s="12" t="s">
        <v>545</v>
      </c>
      <c r="K986" t="s">
        <v>2355</v>
      </c>
      <c r="L986" t="s">
        <v>2171</v>
      </c>
    </row>
    <row r="987" spans="1:12" x14ac:dyDescent="0.3">
      <c r="A987" t="s">
        <v>1993</v>
      </c>
      <c r="B987" t="s">
        <v>2163</v>
      </c>
      <c r="C987">
        <v>36.200000000000003</v>
      </c>
      <c r="D987" t="s">
        <v>1563</v>
      </c>
      <c r="E987" s="9" t="s">
        <v>545</v>
      </c>
      <c r="F987" s="9" t="s">
        <v>545</v>
      </c>
      <c r="G987">
        <v>1</v>
      </c>
      <c r="H987" s="12" t="s">
        <v>545</v>
      </c>
      <c r="I987" s="12" t="s">
        <v>545</v>
      </c>
      <c r="K987" t="s">
        <v>2355</v>
      </c>
      <c r="L987" t="s">
        <v>2171</v>
      </c>
    </row>
    <row r="988" spans="1:12" x14ac:dyDescent="0.3">
      <c r="A988" t="s">
        <v>1993</v>
      </c>
      <c r="B988" t="s">
        <v>2163</v>
      </c>
      <c r="C988">
        <v>35.200000000000003</v>
      </c>
      <c r="D988" t="s">
        <v>1563</v>
      </c>
      <c r="E988" s="9" t="s">
        <v>545</v>
      </c>
      <c r="F988" s="9" t="s">
        <v>545</v>
      </c>
      <c r="G988">
        <v>1</v>
      </c>
      <c r="H988" s="12" t="s">
        <v>545</v>
      </c>
      <c r="I988" s="12" t="s">
        <v>545</v>
      </c>
      <c r="K988" t="s">
        <v>2355</v>
      </c>
      <c r="L988" t="s">
        <v>2171</v>
      </c>
    </row>
    <row r="989" spans="1:12" x14ac:dyDescent="0.3">
      <c r="A989" t="s">
        <v>1993</v>
      </c>
      <c r="B989" t="s">
        <v>2163</v>
      </c>
      <c r="C989">
        <v>34.5</v>
      </c>
      <c r="D989" t="s">
        <v>1563</v>
      </c>
      <c r="E989" s="9" t="s">
        <v>545</v>
      </c>
      <c r="F989" s="9" t="s">
        <v>545</v>
      </c>
      <c r="G989">
        <v>1</v>
      </c>
      <c r="H989" s="12" t="s">
        <v>545</v>
      </c>
      <c r="I989" s="12" t="s">
        <v>545</v>
      </c>
      <c r="K989" t="s">
        <v>2355</v>
      </c>
      <c r="L989" t="s">
        <v>2171</v>
      </c>
    </row>
    <row r="990" spans="1:12" x14ac:dyDescent="0.3">
      <c r="A990" t="s">
        <v>1993</v>
      </c>
      <c r="B990" t="s">
        <v>2163</v>
      </c>
      <c r="C990">
        <v>19.600000000000001</v>
      </c>
      <c r="D990" t="s">
        <v>1563</v>
      </c>
      <c r="E990" s="9" t="s">
        <v>545</v>
      </c>
      <c r="F990" s="9" t="s">
        <v>545</v>
      </c>
      <c r="G990">
        <v>1</v>
      </c>
      <c r="H990" s="12" t="s">
        <v>545</v>
      </c>
      <c r="I990" s="12" t="s">
        <v>545</v>
      </c>
      <c r="K990" t="s">
        <v>2355</v>
      </c>
      <c r="L990" t="s">
        <v>2171</v>
      </c>
    </row>
    <row r="991" spans="1:12" x14ac:dyDescent="0.3">
      <c r="A991" t="s">
        <v>1993</v>
      </c>
      <c r="B991" t="s">
        <v>2163</v>
      </c>
      <c r="C991">
        <v>12.3</v>
      </c>
      <c r="D991" t="s">
        <v>1563</v>
      </c>
      <c r="E991" s="9" t="s">
        <v>545</v>
      </c>
      <c r="F991" s="9" t="s">
        <v>545</v>
      </c>
      <c r="G991">
        <v>1</v>
      </c>
      <c r="H991" s="12" t="s">
        <v>545</v>
      </c>
      <c r="I991" s="12" t="s">
        <v>545</v>
      </c>
      <c r="K991" t="s">
        <v>2355</v>
      </c>
      <c r="L991" t="s">
        <v>2171</v>
      </c>
    </row>
    <row r="992" spans="1:12" x14ac:dyDescent="0.3">
      <c r="A992" t="s">
        <v>1993</v>
      </c>
      <c r="B992" t="s">
        <v>2163</v>
      </c>
      <c r="C992">
        <v>12.1</v>
      </c>
      <c r="D992" t="s">
        <v>1563</v>
      </c>
      <c r="E992" s="9" t="s">
        <v>545</v>
      </c>
      <c r="F992" s="9" t="s">
        <v>545</v>
      </c>
      <c r="G992">
        <v>1</v>
      </c>
      <c r="H992" s="12" t="s">
        <v>545</v>
      </c>
      <c r="I992" s="12" t="s">
        <v>545</v>
      </c>
      <c r="K992" t="s">
        <v>2355</v>
      </c>
      <c r="L992" t="s">
        <v>2171</v>
      </c>
    </row>
    <row r="993" spans="1:12" x14ac:dyDescent="0.3">
      <c r="A993" t="s">
        <v>1993</v>
      </c>
      <c r="B993" t="s">
        <v>2163</v>
      </c>
      <c r="C993">
        <v>3.8</v>
      </c>
      <c r="D993" t="s">
        <v>1563</v>
      </c>
      <c r="E993" s="9" t="s">
        <v>545</v>
      </c>
      <c r="F993" s="9" t="s">
        <v>545</v>
      </c>
      <c r="G993">
        <v>1</v>
      </c>
      <c r="H993" s="12" t="s">
        <v>545</v>
      </c>
      <c r="I993" s="12" t="s">
        <v>545</v>
      </c>
      <c r="K993" t="s">
        <v>2355</v>
      </c>
      <c r="L993" t="s">
        <v>2171</v>
      </c>
    </row>
    <row r="994" spans="1:12" x14ac:dyDescent="0.3">
      <c r="A994" t="s">
        <v>1993</v>
      </c>
      <c r="B994" t="s">
        <v>2163</v>
      </c>
      <c r="C994">
        <v>0</v>
      </c>
      <c r="D994" t="s">
        <v>1563</v>
      </c>
      <c r="E994" s="9" t="s">
        <v>545</v>
      </c>
      <c r="F994" s="9" t="s">
        <v>545</v>
      </c>
      <c r="G994">
        <v>1</v>
      </c>
      <c r="H994" s="12" t="s">
        <v>545</v>
      </c>
      <c r="I994" s="12" t="s">
        <v>545</v>
      </c>
      <c r="K994" t="s">
        <v>2355</v>
      </c>
      <c r="L994" t="s">
        <v>2171</v>
      </c>
    </row>
    <row r="995" spans="1:12" x14ac:dyDescent="0.3">
      <c r="A995" t="s">
        <v>1993</v>
      </c>
      <c r="B995" t="s">
        <v>2163</v>
      </c>
      <c r="C995">
        <v>13.4</v>
      </c>
      <c r="D995" t="s">
        <v>1990</v>
      </c>
      <c r="E995" s="9" t="s">
        <v>545</v>
      </c>
      <c r="F995" s="9" t="s">
        <v>545</v>
      </c>
      <c r="G995">
        <v>1</v>
      </c>
      <c r="H995" s="12" t="s">
        <v>545</v>
      </c>
      <c r="I995" s="12" t="s">
        <v>545</v>
      </c>
      <c r="K995" t="s">
        <v>2362</v>
      </c>
      <c r="L995" t="s">
        <v>2171</v>
      </c>
    </row>
    <row r="996" spans="1:12" x14ac:dyDescent="0.3">
      <c r="A996" t="s">
        <v>1993</v>
      </c>
      <c r="B996" t="s">
        <v>2163</v>
      </c>
      <c r="C996">
        <v>20.8</v>
      </c>
      <c r="D996" t="s">
        <v>1564</v>
      </c>
      <c r="E996" s="9" t="s">
        <v>545</v>
      </c>
      <c r="F996" s="9" t="s">
        <v>545</v>
      </c>
      <c r="G996">
        <v>1</v>
      </c>
      <c r="H996" s="12" t="s">
        <v>545</v>
      </c>
      <c r="I996" s="12" t="s">
        <v>545</v>
      </c>
      <c r="K996" t="s">
        <v>2355</v>
      </c>
      <c r="L996" t="s">
        <v>2171</v>
      </c>
    </row>
    <row r="997" spans="1:12" x14ac:dyDescent="0.3">
      <c r="A997" t="s">
        <v>1993</v>
      </c>
      <c r="B997" t="s">
        <v>2163</v>
      </c>
      <c r="C997">
        <v>19.600000000000001</v>
      </c>
      <c r="D997" t="s">
        <v>1564</v>
      </c>
      <c r="E997" s="9" t="s">
        <v>545</v>
      </c>
      <c r="F997" s="9" t="s">
        <v>545</v>
      </c>
      <c r="G997">
        <v>1</v>
      </c>
      <c r="H997" s="12" t="s">
        <v>545</v>
      </c>
      <c r="I997" s="12" t="s">
        <v>545</v>
      </c>
      <c r="K997" t="s">
        <v>2355</v>
      </c>
      <c r="L997" t="s">
        <v>2171</v>
      </c>
    </row>
    <row r="998" spans="1:12" x14ac:dyDescent="0.3">
      <c r="A998" t="s">
        <v>1993</v>
      </c>
      <c r="B998" t="s">
        <v>2163</v>
      </c>
      <c r="C998">
        <v>18.7</v>
      </c>
      <c r="D998" t="s">
        <v>1564</v>
      </c>
      <c r="E998" s="9" t="s">
        <v>545</v>
      </c>
      <c r="F998" s="9" t="s">
        <v>545</v>
      </c>
      <c r="G998">
        <v>1</v>
      </c>
      <c r="H998" s="12" t="s">
        <v>545</v>
      </c>
      <c r="I998" s="12" t="s">
        <v>545</v>
      </c>
      <c r="K998" t="s">
        <v>2355</v>
      </c>
      <c r="L998" t="s">
        <v>2171</v>
      </c>
    </row>
    <row r="999" spans="1:12" x14ac:dyDescent="0.3">
      <c r="A999" t="s">
        <v>1993</v>
      </c>
      <c r="B999" t="s">
        <v>2163</v>
      </c>
      <c r="C999">
        <v>11.1</v>
      </c>
      <c r="D999" t="s">
        <v>1564</v>
      </c>
      <c r="E999" s="9" t="s">
        <v>545</v>
      </c>
      <c r="F999" s="9" t="s">
        <v>545</v>
      </c>
      <c r="G999">
        <v>1</v>
      </c>
      <c r="H999" s="12" t="s">
        <v>545</v>
      </c>
      <c r="I999" s="12" t="s">
        <v>545</v>
      </c>
      <c r="K999" t="s">
        <v>2355</v>
      </c>
      <c r="L999" t="s">
        <v>2171</v>
      </c>
    </row>
    <row r="1000" spans="1:12" x14ac:dyDescent="0.3">
      <c r="A1000" t="s">
        <v>1993</v>
      </c>
      <c r="B1000" t="s">
        <v>2163</v>
      </c>
      <c r="C1000">
        <v>43</v>
      </c>
      <c r="D1000" t="s">
        <v>1563</v>
      </c>
      <c r="E1000" s="9" t="s">
        <v>545</v>
      </c>
      <c r="F1000" s="9" t="s">
        <v>545</v>
      </c>
      <c r="G1000">
        <v>2</v>
      </c>
      <c r="H1000" s="12" t="s">
        <v>545</v>
      </c>
      <c r="I1000" s="12" t="s">
        <v>545</v>
      </c>
      <c r="K1000" t="s">
        <v>2355</v>
      </c>
      <c r="L1000" t="s">
        <v>2171</v>
      </c>
    </row>
    <row r="1001" spans="1:12" x14ac:dyDescent="0.3">
      <c r="A1001" t="s">
        <v>1993</v>
      </c>
      <c r="B1001" t="s">
        <v>2163</v>
      </c>
      <c r="C1001">
        <v>42</v>
      </c>
      <c r="D1001" t="s">
        <v>1563</v>
      </c>
      <c r="E1001" s="9" t="s">
        <v>545</v>
      </c>
      <c r="F1001" s="9" t="s">
        <v>545</v>
      </c>
      <c r="G1001">
        <v>2</v>
      </c>
      <c r="H1001" s="12" t="s">
        <v>545</v>
      </c>
      <c r="I1001" s="12" t="s">
        <v>545</v>
      </c>
      <c r="K1001" t="s">
        <v>2355</v>
      </c>
      <c r="L1001" t="s">
        <v>2171</v>
      </c>
    </row>
    <row r="1002" spans="1:12" x14ac:dyDescent="0.3">
      <c r="A1002" t="s">
        <v>1993</v>
      </c>
      <c r="B1002" t="s">
        <v>2163</v>
      </c>
      <c r="C1002">
        <v>33.9</v>
      </c>
      <c r="D1002" t="s">
        <v>1563</v>
      </c>
      <c r="E1002" s="9" t="s">
        <v>545</v>
      </c>
      <c r="F1002" s="9" t="s">
        <v>545</v>
      </c>
      <c r="G1002">
        <v>2</v>
      </c>
      <c r="H1002" s="12" t="s">
        <v>545</v>
      </c>
      <c r="I1002" s="12" t="s">
        <v>545</v>
      </c>
      <c r="K1002" t="s">
        <v>2355</v>
      </c>
      <c r="L1002" t="s">
        <v>2171</v>
      </c>
    </row>
    <row r="1003" spans="1:12" x14ac:dyDescent="0.3">
      <c r="A1003" t="s">
        <v>1993</v>
      </c>
      <c r="B1003" t="s">
        <v>2163</v>
      </c>
      <c r="C1003">
        <v>8</v>
      </c>
      <c r="D1003" t="s">
        <v>1563</v>
      </c>
      <c r="E1003" s="9" t="s">
        <v>545</v>
      </c>
      <c r="F1003" s="9" t="s">
        <v>545</v>
      </c>
      <c r="G1003">
        <v>2</v>
      </c>
      <c r="H1003" s="12" t="s">
        <v>545</v>
      </c>
      <c r="I1003" s="12" t="s">
        <v>545</v>
      </c>
      <c r="K1003" t="s">
        <v>2355</v>
      </c>
      <c r="L1003" t="s">
        <v>2171</v>
      </c>
    </row>
    <row r="1004" spans="1:12" x14ac:dyDescent="0.3">
      <c r="A1004" t="s">
        <v>1993</v>
      </c>
      <c r="B1004" t="s">
        <v>2163</v>
      </c>
      <c r="C1004">
        <v>7</v>
      </c>
      <c r="D1004" t="s">
        <v>1563</v>
      </c>
      <c r="E1004" s="9" t="s">
        <v>545</v>
      </c>
      <c r="F1004" s="9" t="s">
        <v>545</v>
      </c>
      <c r="G1004">
        <v>2</v>
      </c>
      <c r="H1004" s="12" t="s">
        <v>545</v>
      </c>
      <c r="I1004" s="12" t="s">
        <v>545</v>
      </c>
      <c r="K1004" t="s">
        <v>2355</v>
      </c>
      <c r="L1004" t="s">
        <v>2171</v>
      </c>
    </row>
    <row r="1005" spans="1:12" x14ac:dyDescent="0.3">
      <c r="A1005" t="s">
        <v>1993</v>
      </c>
      <c r="B1005" t="s">
        <v>2163</v>
      </c>
      <c r="C1005">
        <v>1</v>
      </c>
      <c r="D1005" t="s">
        <v>1563</v>
      </c>
      <c r="E1005" s="9" t="s">
        <v>545</v>
      </c>
      <c r="F1005" s="9" t="s">
        <v>545</v>
      </c>
      <c r="G1005">
        <v>2</v>
      </c>
      <c r="H1005" s="12" t="s">
        <v>545</v>
      </c>
      <c r="I1005" s="12" t="s">
        <v>545</v>
      </c>
      <c r="K1005" t="s">
        <v>2355</v>
      </c>
      <c r="L1005" t="s">
        <v>2171</v>
      </c>
    </row>
    <row r="1006" spans="1:12" x14ac:dyDescent="0.3">
      <c r="A1006" t="s">
        <v>1993</v>
      </c>
      <c r="B1006" t="s">
        <v>2163</v>
      </c>
      <c r="C1006">
        <v>44.5</v>
      </c>
      <c r="D1006" t="s">
        <v>1563</v>
      </c>
      <c r="E1006" s="9" t="s">
        <v>545</v>
      </c>
      <c r="F1006" s="9" t="s">
        <v>545</v>
      </c>
      <c r="G1006">
        <v>3</v>
      </c>
      <c r="H1006" s="12" t="s">
        <v>545</v>
      </c>
      <c r="I1006" s="12" t="s">
        <v>545</v>
      </c>
      <c r="K1006" t="s">
        <v>2355</v>
      </c>
      <c r="L1006" t="s">
        <v>2171</v>
      </c>
    </row>
    <row r="1007" spans="1:12" x14ac:dyDescent="0.3">
      <c r="A1007" t="s">
        <v>1993</v>
      </c>
      <c r="B1007" t="s">
        <v>2163</v>
      </c>
      <c r="C1007">
        <v>14</v>
      </c>
      <c r="D1007" t="s">
        <v>1563</v>
      </c>
      <c r="E1007" s="9" t="s">
        <v>545</v>
      </c>
      <c r="F1007" s="9" t="s">
        <v>545</v>
      </c>
      <c r="G1007">
        <v>3</v>
      </c>
      <c r="H1007" s="12" t="s">
        <v>545</v>
      </c>
      <c r="I1007" s="12" t="s">
        <v>545</v>
      </c>
      <c r="K1007" t="s">
        <v>2355</v>
      </c>
      <c r="L1007" t="s">
        <v>2171</v>
      </c>
    </row>
    <row r="1008" spans="1:12" x14ac:dyDescent="0.3">
      <c r="A1008" t="s">
        <v>1993</v>
      </c>
      <c r="B1008" t="s">
        <v>2163</v>
      </c>
      <c r="C1008">
        <v>13</v>
      </c>
      <c r="D1008" t="s">
        <v>1563</v>
      </c>
      <c r="E1008" s="9" t="s">
        <v>545</v>
      </c>
      <c r="F1008" s="9" t="s">
        <v>545</v>
      </c>
      <c r="G1008">
        <v>3</v>
      </c>
      <c r="H1008" s="12" t="s">
        <v>545</v>
      </c>
      <c r="I1008" s="12" t="s">
        <v>545</v>
      </c>
      <c r="K1008" t="s">
        <v>2355</v>
      </c>
      <c r="L1008" t="s">
        <v>2171</v>
      </c>
    </row>
    <row r="1009" spans="1:12" x14ac:dyDescent="0.3">
      <c r="A1009" t="s">
        <v>1993</v>
      </c>
      <c r="B1009" t="s">
        <v>2163</v>
      </c>
      <c r="C1009">
        <v>12</v>
      </c>
      <c r="D1009" t="s">
        <v>1563</v>
      </c>
      <c r="E1009" s="9" t="s">
        <v>545</v>
      </c>
      <c r="F1009" s="9" t="s">
        <v>545</v>
      </c>
      <c r="G1009">
        <v>3</v>
      </c>
      <c r="H1009" s="12" t="s">
        <v>545</v>
      </c>
      <c r="I1009" s="12" t="s">
        <v>545</v>
      </c>
      <c r="K1009" t="s">
        <v>2355</v>
      </c>
      <c r="L1009" t="s">
        <v>2171</v>
      </c>
    </row>
    <row r="1010" spans="1:12" x14ac:dyDescent="0.3">
      <c r="A1010" t="s">
        <v>1993</v>
      </c>
      <c r="B1010" t="s">
        <v>2163</v>
      </c>
      <c r="C1010">
        <v>11</v>
      </c>
      <c r="D1010" t="s">
        <v>1563</v>
      </c>
      <c r="E1010" s="9" t="s">
        <v>545</v>
      </c>
      <c r="F1010" s="9" t="s">
        <v>545</v>
      </c>
      <c r="G1010">
        <v>3</v>
      </c>
      <c r="H1010" s="12" t="s">
        <v>545</v>
      </c>
      <c r="I1010" s="12" t="s">
        <v>545</v>
      </c>
      <c r="K1010" t="s">
        <v>2355</v>
      </c>
      <c r="L1010" t="s">
        <v>2171</v>
      </c>
    </row>
    <row r="1011" spans="1:12" x14ac:dyDescent="0.3">
      <c r="A1011" t="s">
        <v>1993</v>
      </c>
      <c r="B1011" t="s">
        <v>2163</v>
      </c>
      <c r="C1011">
        <v>45.5</v>
      </c>
      <c r="D1011" t="s">
        <v>1563</v>
      </c>
      <c r="E1011" s="9" t="s">
        <v>545</v>
      </c>
      <c r="F1011" s="9" t="s">
        <v>545</v>
      </c>
      <c r="G1011">
        <v>4</v>
      </c>
      <c r="H1011" s="12" t="s">
        <v>545</v>
      </c>
      <c r="I1011" s="12" t="s">
        <v>545</v>
      </c>
      <c r="K1011" t="s">
        <v>2355</v>
      </c>
      <c r="L1011" t="s">
        <v>2171</v>
      </c>
    </row>
    <row r="1012" spans="1:12" x14ac:dyDescent="0.3">
      <c r="A1012" t="s">
        <v>1993</v>
      </c>
      <c r="B1012" t="s">
        <v>2163</v>
      </c>
      <c r="C1012">
        <v>44.5</v>
      </c>
      <c r="D1012" t="s">
        <v>1563</v>
      </c>
      <c r="E1012" s="9" t="s">
        <v>545</v>
      </c>
      <c r="F1012" s="9" t="s">
        <v>545</v>
      </c>
      <c r="G1012">
        <v>4</v>
      </c>
      <c r="H1012" s="12" t="s">
        <v>545</v>
      </c>
      <c r="I1012" s="12" t="s">
        <v>545</v>
      </c>
      <c r="K1012" t="s">
        <v>2355</v>
      </c>
      <c r="L1012" t="s">
        <v>2171</v>
      </c>
    </row>
    <row r="1013" spans="1:12" x14ac:dyDescent="0.3">
      <c r="A1013" t="s">
        <v>1993</v>
      </c>
      <c r="B1013" t="s">
        <v>2163</v>
      </c>
      <c r="C1013">
        <v>18</v>
      </c>
      <c r="D1013" t="s">
        <v>1563</v>
      </c>
      <c r="E1013" s="9" t="s">
        <v>545</v>
      </c>
      <c r="F1013" s="9" t="s">
        <v>545</v>
      </c>
      <c r="G1013">
        <v>4</v>
      </c>
      <c r="H1013" s="12" t="s">
        <v>545</v>
      </c>
      <c r="I1013" s="12" t="s">
        <v>545</v>
      </c>
      <c r="K1013" t="s">
        <v>2355</v>
      </c>
      <c r="L1013" t="s">
        <v>2171</v>
      </c>
    </row>
    <row r="1014" spans="1:12" x14ac:dyDescent="0.3">
      <c r="A1014" t="s">
        <v>1993</v>
      </c>
      <c r="B1014" t="s">
        <v>2163</v>
      </c>
      <c r="C1014">
        <v>18</v>
      </c>
      <c r="D1014" t="s">
        <v>1563</v>
      </c>
      <c r="E1014" s="9" t="s">
        <v>545</v>
      </c>
      <c r="F1014" s="9" t="s">
        <v>545</v>
      </c>
      <c r="G1014">
        <v>4</v>
      </c>
      <c r="H1014" s="12" t="s">
        <v>545</v>
      </c>
      <c r="I1014" s="12" t="s">
        <v>545</v>
      </c>
      <c r="K1014" t="s">
        <v>2355</v>
      </c>
      <c r="L1014" t="s">
        <v>2171</v>
      </c>
    </row>
    <row r="1015" spans="1:12" x14ac:dyDescent="0.3">
      <c r="A1015" t="s">
        <v>1993</v>
      </c>
      <c r="B1015" t="s">
        <v>2163</v>
      </c>
      <c r="C1015">
        <v>17</v>
      </c>
      <c r="D1015" t="s">
        <v>1563</v>
      </c>
      <c r="E1015" s="9" t="s">
        <v>545</v>
      </c>
      <c r="F1015" s="9" t="s">
        <v>545</v>
      </c>
      <c r="G1015">
        <v>4</v>
      </c>
      <c r="H1015" s="12" t="s">
        <v>545</v>
      </c>
      <c r="I1015" s="12" t="s">
        <v>545</v>
      </c>
      <c r="K1015" t="s">
        <v>2355</v>
      </c>
      <c r="L1015" t="s">
        <v>2171</v>
      </c>
    </row>
    <row r="1016" spans="1:12" x14ac:dyDescent="0.3">
      <c r="A1016" t="s">
        <v>1993</v>
      </c>
      <c r="B1016" t="s">
        <v>2163</v>
      </c>
      <c r="C1016">
        <v>16</v>
      </c>
      <c r="D1016" t="s">
        <v>1563</v>
      </c>
      <c r="E1016" s="9" t="s">
        <v>545</v>
      </c>
      <c r="F1016" s="9" t="s">
        <v>545</v>
      </c>
      <c r="G1016">
        <v>4</v>
      </c>
      <c r="H1016" s="12" t="s">
        <v>545</v>
      </c>
      <c r="I1016" s="12" t="s">
        <v>545</v>
      </c>
      <c r="K1016" t="s">
        <v>2355</v>
      </c>
      <c r="L1016" t="s">
        <v>2171</v>
      </c>
    </row>
    <row r="1017" spans="1:12" x14ac:dyDescent="0.3">
      <c r="A1017" t="s">
        <v>1993</v>
      </c>
      <c r="B1017" t="s">
        <v>2163</v>
      </c>
      <c r="C1017">
        <v>15</v>
      </c>
      <c r="D1017" t="s">
        <v>1563</v>
      </c>
      <c r="E1017" s="9" t="s">
        <v>545</v>
      </c>
      <c r="F1017" s="9" t="s">
        <v>545</v>
      </c>
      <c r="G1017">
        <v>4</v>
      </c>
      <c r="H1017" s="12" t="s">
        <v>545</v>
      </c>
      <c r="I1017" s="12" t="s">
        <v>545</v>
      </c>
      <c r="K1017" t="s">
        <v>2355</v>
      </c>
      <c r="L1017" t="s">
        <v>2171</v>
      </c>
    </row>
    <row r="1018" spans="1:12" x14ac:dyDescent="0.3">
      <c r="A1018" t="s">
        <v>1993</v>
      </c>
      <c r="B1018" t="s">
        <v>2163</v>
      </c>
      <c r="C1018">
        <v>43.5</v>
      </c>
      <c r="D1018" t="s">
        <v>1563</v>
      </c>
      <c r="E1018" s="9" t="s">
        <v>545</v>
      </c>
      <c r="F1018" s="9" t="s">
        <v>545</v>
      </c>
      <c r="G1018">
        <v>5</v>
      </c>
      <c r="H1018" s="12" t="s">
        <v>545</v>
      </c>
      <c r="I1018" s="12" t="s">
        <v>545</v>
      </c>
      <c r="K1018" t="s">
        <v>2355</v>
      </c>
      <c r="L1018" t="s">
        <v>2171</v>
      </c>
    </row>
    <row r="1019" spans="1:12" x14ac:dyDescent="0.3">
      <c r="A1019" t="s">
        <v>1993</v>
      </c>
      <c r="B1019" t="s">
        <v>2163</v>
      </c>
      <c r="C1019">
        <v>19</v>
      </c>
      <c r="D1019" t="s">
        <v>1563</v>
      </c>
      <c r="E1019" s="9" t="s">
        <v>545</v>
      </c>
      <c r="F1019" s="9" t="s">
        <v>545</v>
      </c>
      <c r="G1019">
        <v>5</v>
      </c>
      <c r="H1019" s="12" t="s">
        <v>545</v>
      </c>
      <c r="I1019" s="12" t="s">
        <v>545</v>
      </c>
      <c r="K1019" t="s">
        <v>2355</v>
      </c>
      <c r="L1019" t="s">
        <v>2171</v>
      </c>
    </row>
    <row r="1020" spans="1:12" x14ac:dyDescent="0.3">
      <c r="A1020" t="s">
        <v>1993</v>
      </c>
      <c r="B1020" t="s">
        <v>2163</v>
      </c>
      <c r="C1020">
        <v>10</v>
      </c>
      <c r="D1020" t="s">
        <v>1563</v>
      </c>
      <c r="E1020" s="9" t="s">
        <v>545</v>
      </c>
      <c r="F1020" s="9" t="s">
        <v>545</v>
      </c>
      <c r="G1020">
        <v>5</v>
      </c>
      <c r="H1020" s="12" t="s">
        <v>545</v>
      </c>
      <c r="I1020" s="12" t="s">
        <v>545</v>
      </c>
      <c r="K1020" t="s">
        <v>2355</v>
      </c>
      <c r="L1020" t="s">
        <v>2171</v>
      </c>
    </row>
    <row r="1021" spans="1:12" x14ac:dyDescent="0.3">
      <c r="A1021" t="s">
        <v>1993</v>
      </c>
      <c r="B1021" t="s">
        <v>2163</v>
      </c>
      <c r="C1021">
        <v>9</v>
      </c>
      <c r="D1021" t="s">
        <v>1563</v>
      </c>
      <c r="E1021" s="9" t="s">
        <v>545</v>
      </c>
      <c r="F1021" s="9" t="s">
        <v>545</v>
      </c>
      <c r="G1021">
        <v>5</v>
      </c>
      <c r="H1021" s="12" t="s">
        <v>545</v>
      </c>
      <c r="I1021" s="12" t="s">
        <v>545</v>
      </c>
      <c r="K1021" t="s">
        <v>2355</v>
      </c>
      <c r="L1021" t="s">
        <v>2171</v>
      </c>
    </row>
    <row r="1022" spans="1:12" x14ac:dyDescent="0.3">
      <c r="A1022" t="s">
        <v>1993</v>
      </c>
      <c r="B1022" t="s">
        <v>2163</v>
      </c>
      <c r="C1022">
        <v>46.5</v>
      </c>
      <c r="D1022" t="s">
        <v>1563</v>
      </c>
      <c r="E1022" s="9" t="s">
        <v>545</v>
      </c>
      <c r="F1022" s="9" t="s">
        <v>545</v>
      </c>
      <c r="G1022">
        <v>7</v>
      </c>
      <c r="H1022" s="12" t="s">
        <v>545</v>
      </c>
      <c r="I1022" s="12" t="s">
        <v>545</v>
      </c>
      <c r="K1022" t="s">
        <v>2355</v>
      </c>
      <c r="L1022" t="s">
        <v>2171</v>
      </c>
    </row>
    <row r="1023" spans="1:12" x14ac:dyDescent="0.3">
      <c r="A1023" t="s">
        <v>1993</v>
      </c>
      <c r="B1023" t="s">
        <v>2163</v>
      </c>
      <c r="C1023">
        <v>45.5</v>
      </c>
      <c r="D1023" t="s">
        <v>1563</v>
      </c>
      <c r="E1023" s="9" t="s">
        <v>545</v>
      </c>
      <c r="F1023" s="9" t="s">
        <v>545</v>
      </c>
      <c r="G1023">
        <v>7</v>
      </c>
      <c r="H1023" s="12" t="s">
        <v>545</v>
      </c>
      <c r="I1023" s="12" t="s">
        <v>545</v>
      </c>
      <c r="K1023" t="s">
        <v>2355</v>
      </c>
      <c r="L1023" t="s">
        <v>2171</v>
      </c>
    </row>
    <row r="1024" spans="1:12" x14ac:dyDescent="0.3">
      <c r="A1024" t="s">
        <v>1993</v>
      </c>
      <c r="B1024" t="s">
        <v>2163</v>
      </c>
      <c r="C1024">
        <v>26.5</v>
      </c>
      <c r="D1024" t="s">
        <v>1301</v>
      </c>
      <c r="E1024">
        <v>2.2000000000000002</v>
      </c>
      <c r="F1024">
        <v>25</v>
      </c>
      <c r="G1024" s="9" t="s">
        <v>545</v>
      </c>
      <c r="H1024" s="12" t="s">
        <v>545</v>
      </c>
      <c r="I1024" s="12" t="s">
        <v>545</v>
      </c>
      <c r="K1024" t="s">
        <v>2355</v>
      </c>
      <c r="L1024" t="s">
        <v>2171</v>
      </c>
    </row>
    <row r="1025" spans="1:12" x14ac:dyDescent="0.3">
      <c r="A1025" t="s">
        <v>1993</v>
      </c>
      <c r="B1025" t="s">
        <v>2163</v>
      </c>
      <c r="C1025">
        <v>10.3</v>
      </c>
      <c r="D1025" t="s">
        <v>1990</v>
      </c>
      <c r="E1025" s="9" t="s">
        <v>545</v>
      </c>
      <c r="F1025" s="9" t="s">
        <v>545</v>
      </c>
      <c r="G1025" s="9" t="s">
        <v>545</v>
      </c>
      <c r="H1025" s="12" t="s">
        <v>545</v>
      </c>
      <c r="I1025" s="12" t="s">
        <v>545</v>
      </c>
      <c r="K1025" t="s">
        <v>2362</v>
      </c>
      <c r="L1025" t="s">
        <v>2171</v>
      </c>
    </row>
    <row r="1026" spans="1:12" x14ac:dyDescent="0.3">
      <c r="A1026" t="s">
        <v>1993</v>
      </c>
      <c r="B1026" t="s">
        <v>2163</v>
      </c>
      <c r="C1026">
        <v>7</v>
      </c>
      <c r="D1026" t="s">
        <v>1990</v>
      </c>
      <c r="E1026" s="9" t="s">
        <v>545</v>
      </c>
      <c r="F1026" s="9" t="s">
        <v>545</v>
      </c>
      <c r="G1026" s="9" t="s">
        <v>545</v>
      </c>
      <c r="H1026" s="12" t="s">
        <v>545</v>
      </c>
      <c r="I1026" s="12" t="s">
        <v>545</v>
      </c>
      <c r="J1026" t="s">
        <v>1302</v>
      </c>
      <c r="K1026" t="s">
        <v>2362</v>
      </c>
      <c r="L1026" t="s">
        <v>2171</v>
      </c>
    </row>
    <row r="1027" spans="1:12" x14ac:dyDescent="0.3">
      <c r="A1027" t="s">
        <v>1993</v>
      </c>
      <c r="B1027" t="s">
        <v>2163</v>
      </c>
      <c r="C1027">
        <v>6</v>
      </c>
      <c r="D1027" t="s">
        <v>1990</v>
      </c>
      <c r="E1027" s="9" t="s">
        <v>545</v>
      </c>
      <c r="F1027" s="9" t="s">
        <v>545</v>
      </c>
      <c r="G1027" s="9" t="s">
        <v>545</v>
      </c>
      <c r="H1027" s="12" t="s">
        <v>545</v>
      </c>
      <c r="I1027" s="12" t="s">
        <v>545</v>
      </c>
      <c r="J1027" t="s">
        <v>1302</v>
      </c>
      <c r="K1027" t="s">
        <v>2362</v>
      </c>
      <c r="L1027" t="s">
        <v>2171</v>
      </c>
    </row>
    <row r="1028" spans="1:12" x14ac:dyDescent="0.3">
      <c r="A1028" t="s">
        <v>1993</v>
      </c>
      <c r="B1028" t="s">
        <v>2163</v>
      </c>
      <c r="C1028">
        <v>42.6</v>
      </c>
      <c r="D1028" t="s">
        <v>1563</v>
      </c>
      <c r="E1028">
        <v>4.5</v>
      </c>
      <c r="F1028">
        <v>35</v>
      </c>
      <c r="G1028" s="9" t="s">
        <v>545</v>
      </c>
      <c r="H1028" s="12" t="s">
        <v>545</v>
      </c>
      <c r="I1028" t="s">
        <v>1644</v>
      </c>
      <c r="J1028" t="s">
        <v>1464</v>
      </c>
      <c r="K1028" t="s">
        <v>2355</v>
      </c>
      <c r="L1028" t="s">
        <v>2171</v>
      </c>
    </row>
    <row r="1029" spans="1:12" x14ac:dyDescent="0.3">
      <c r="A1029" t="s">
        <v>1993</v>
      </c>
      <c r="B1029" t="s">
        <v>2163</v>
      </c>
      <c r="C1029">
        <v>39.5</v>
      </c>
      <c r="D1029" t="s">
        <v>1564</v>
      </c>
      <c r="E1029">
        <v>0.2</v>
      </c>
      <c r="F1029" s="9" t="s">
        <v>545</v>
      </c>
      <c r="G1029" s="9" t="s">
        <v>545</v>
      </c>
      <c r="H1029" s="12" t="s">
        <v>545</v>
      </c>
      <c r="I1029" s="12" t="s">
        <v>545</v>
      </c>
      <c r="K1029" t="s">
        <v>2355</v>
      </c>
      <c r="L1029" t="s">
        <v>2171</v>
      </c>
    </row>
    <row r="1030" spans="1:12" x14ac:dyDescent="0.3">
      <c r="A1030" t="s">
        <v>1993</v>
      </c>
      <c r="B1030" t="s">
        <v>2163</v>
      </c>
      <c r="C1030">
        <v>34.1</v>
      </c>
      <c r="D1030" t="s">
        <v>1564</v>
      </c>
      <c r="E1030">
        <v>0.1</v>
      </c>
      <c r="F1030" s="9" t="s">
        <v>545</v>
      </c>
      <c r="G1030" s="9" t="s">
        <v>545</v>
      </c>
      <c r="H1030" s="12" t="s">
        <v>545</v>
      </c>
      <c r="I1030" s="12" t="s">
        <v>545</v>
      </c>
      <c r="K1030" t="s">
        <v>2355</v>
      </c>
      <c r="L1030" t="s">
        <v>2171</v>
      </c>
    </row>
    <row r="1031" spans="1:12" x14ac:dyDescent="0.3">
      <c r="A1031" t="s">
        <v>1993</v>
      </c>
      <c r="B1031" t="s">
        <v>2163</v>
      </c>
      <c r="C1031">
        <v>33.6</v>
      </c>
      <c r="D1031" t="s">
        <v>1564</v>
      </c>
      <c r="E1031">
        <v>1.2</v>
      </c>
      <c r="F1031" s="9" t="s">
        <v>545</v>
      </c>
      <c r="G1031" s="9" t="s">
        <v>545</v>
      </c>
      <c r="H1031" s="12" t="s">
        <v>545</v>
      </c>
      <c r="I1031" s="12" t="s">
        <v>545</v>
      </c>
      <c r="K1031" t="s">
        <v>2355</v>
      </c>
      <c r="L1031" t="s">
        <v>2171</v>
      </c>
    </row>
    <row r="1032" spans="1:12" x14ac:dyDescent="0.3">
      <c r="A1032" t="s">
        <v>1993</v>
      </c>
      <c r="B1032" t="s">
        <v>2163</v>
      </c>
      <c r="C1032">
        <v>29.6</v>
      </c>
      <c r="D1032" t="s">
        <v>1564</v>
      </c>
      <c r="E1032">
        <v>1.3</v>
      </c>
      <c r="F1032" s="9" t="s">
        <v>545</v>
      </c>
      <c r="G1032" s="9" t="s">
        <v>545</v>
      </c>
      <c r="H1032" s="12" t="s">
        <v>545</v>
      </c>
      <c r="I1032" s="12" t="s">
        <v>545</v>
      </c>
      <c r="K1032" t="s">
        <v>2355</v>
      </c>
      <c r="L1032" t="s">
        <v>2171</v>
      </c>
    </row>
    <row r="1033" spans="1:12" x14ac:dyDescent="0.3">
      <c r="A1033" t="s">
        <v>1993</v>
      </c>
      <c r="B1033" t="s">
        <v>2163</v>
      </c>
      <c r="C1033">
        <v>28.8</v>
      </c>
      <c r="D1033" t="s">
        <v>1564</v>
      </c>
      <c r="E1033">
        <v>0.15</v>
      </c>
      <c r="F1033" s="9" t="s">
        <v>545</v>
      </c>
      <c r="G1033" s="9" t="s">
        <v>545</v>
      </c>
      <c r="H1033" s="12" t="s">
        <v>545</v>
      </c>
      <c r="I1033" s="12" t="s">
        <v>545</v>
      </c>
      <c r="J1033" t="s">
        <v>1304</v>
      </c>
      <c r="K1033" t="s">
        <v>2355</v>
      </c>
      <c r="L1033" t="s">
        <v>2171</v>
      </c>
    </row>
    <row r="1034" spans="1:12" x14ac:dyDescent="0.3">
      <c r="A1034" t="s">
        <v>1993</v>
      </c>
      <c r="B1034" t="s">
        <v>2163</v>
      </c>
      <c r="C1034">
        <v>27.6</v>
      </c>
      <c r="D1034" t="s">
        <v>1564</v>
      </c>
      <c r="E1034">
        <v>0.4</v>
      </c>
      <c r="F1034" s="9" t="s">
        <v>545</v>
      </c>
      <c r="G1034" s="9" t="s">
        <v>545</v>
      </c>
      <c r="H1034" s="12" t="s">
        <v>545</v>
      </c>
      <c r="I1034" s="12" t="s">
        <v>545</v>
      </c>
      <c r="J1034" t="s">
        <v>1304</v>
      </c>
      <c r="K1034" t="s">
        <v>2355</v>
      </c>
      <c r="L1034" t="s">
        <v>2171</v>
      </c>
    </row>
    <row r="1035" spans="1:12" x14ac:dyDescent="0.3">
      <c r="A1035" t="s">
        <v>1993</v>
      </c>
      <c r="B1035" t="s">
        <v>2163</v>
      </c>
      <c r="C1035">
        <v>21.9</v>
      </c>
      <c r="D1035" t="s">
        <v>1564</v>
      </c>
      <c r="E1035">
        <v>0.15</v>
      </c>
      <c r="F1035" s="9" t="s">
        <v>545</v>
      </c>
      <c r="G1035" s="9" t="s">
        <v>545</v>
      </c>
      <c r="H1035" s="12" t="s">
        <v>545</v>
      </c>
      <c r="I1035" s="12" t="s">
        <v>545</v>
      </c>
      <c r="K1035" t="s">
        <v>2355</v>
      </c>
      <c r="L1035" t="s">
        <v>2171</v>
      </c>
    </row>
    <row r="1036" spans="1:12" x14ac:dyDescent="0.3">
      <c r="A1036" t="s">
        <v>1993</v>
      </c>
      <c r="B1036" t="s">
        <v>2163</v>
      </c>
      <c r="C1036">
        <v>20</v>
      </c>
      <c r="D1036" t="s">
        <v>1564</v>
      </c>
      <c r="E1036">
        <v>0.1</v>
      </c>
      <c r="F1036" s="9" t="s">
        <v>545</v>
      </c>
      <c r="G1036" s="9" t="s">
        <v>545</v>
      </c>
      <c r="H1036" s="12" t="s">
        <v>545</v>
      </c>
      <c r="I1036" s="12" t="s">
        <v>545</v>
      </c>
      <c r="K1036" t="s">
        <v>2355</v>
      </c>
      <c r="L1036" t="s">
        <v>2171</v>
      </c>
    </row>
    <row r="1037" spans="1:12" x14ac:dyDescent="0.3">
      <c r="A1037" t="s">
        <v>1993</v>
      </c>
      <c r="B1037" t="s">
        <v>2163</v>
      </c>
      <c r="C1037">
        <v>20</v>
      </c>
      <c r="D1037" t="s">
        <v>1564</v>
      </c>
      <c r="E1037">
        <v>0.15</v>
      </c>
      <c r="F1037" s="9" t="s">
        <v>545</v>
      </c>
      <c r="G1037" s="9" t="s">
        <v>545</v>
      </c>
      <c r="H1037" s="12" t="s">
        <v>545</v>
      </c>
      <c r="I1037" s="12" t="s">
        <v>545</v>
      </c>
      <c r="K1037" t="s">
        <v>2355</v>
      </c>
      <c r="L1037" t="s">
        <v>2171</v>
      </c>
    </row>
    <row r="1038" spans="1:12" x14ac:dyDescent="0.3">
      <c r="A1038" t="s">
        <v>1993</v>
      </c>
      <c r="B1038" t="s">
        <v>2163</v>
      </c>
      <c r="C1038">
        <v>19.600000000000001</v>
      </c>
      <c r="D1038" t="s">
        <v>1564</v>
      </c>
      <c r="E1038">
        <v>0.15</v>
      </c>
      <c r="F1038" s="9" t="s">
        <v>545</v>
      </c>
      <c r="G1038" s="9" t="s">
        <v>545</v>
      </c>
      <c r="H1038" s="12" t="s">
        <v>545</v>
      </c>
      <c r="I1038" s="12" t="s">
        <v>545</v>
      </c>
      <c r="K1038" t="s">
        <v>2355</v>
      </c>
      <c r="L1038" t="s">
        <v>2171</v>
      </c>
    </row>
    <row r="1039" spans="1:12" x14ac:dyDescent="0.3">
      <c r="A1039" t="s">
        <v>1993</v>
      </c>
      <c r="B1039" t="s">
        <v>2163</v>
      </c>
      <c r="C1039">
        <v>11.9</v>
      </c>
      <c r="D1039" t="s">
        <v>1564</v>
      </c>
      <c r="E1039">
        <v>0.3</v>
      </c>
      <c r="F1039" s="9" t="s">
        <v>545</v>
      </c>
      <c r="G1039" s="9" t="s">
        <v>545</v>
      </c>
      <c r="H1039" s="12" t="s">
        <v>545</v>
      </c>
      <c r="I1039" s="12" t="s">
        <v>545</v>
      </c>
      <c r="K1039" t="s">
        <v>2355</v>
      </c>
      <c r="L1039" t="s">
        <v>2171</v>
      </c>
    </row>
    <row r="1040" spans="1:12" x14ac:dyDescent="0.3">
      <c r="A1040" t="s">
        <v>1993</v>
      </c>
      <c r="B1040" t="s">
        <v>2163</v>
      </c>
      <c r="C1040">
        <v>11.3</v>
      </c>
      <c r="D1040" t="s">
        <v>1564</v>
      </c>
      <c r="E1040">
        <v>2.1</v>
      </c>
      <c r="F1040" s="47" t="s">
        <v>1474</v>
      </c>
      <c r="G1040" s="47"/>
      <c r="H1040" s="12" t="s">
        <v>545</v>
      </c>
      <c r="I1040" s="12" t="s">
        <v>545</v>
      </c>
      <c r="K1040" t="s">
        <v>2355</v>
      </c>
      <c r="L1040" t="s">
        <v>2171</v>
      </c>
    </row>
    <row r="1041" spans="1:12" x14ac:dyDescent="0.3">
      <c r="A1041" t="s">
        <v>1993</v>
      </c>
      <c r="B1041" t="s">
        <v>2163</v>
      </c>
      <c r="C1041">
        <v>5.0999999999999996</v>
      </c>
      <c r="D1041" t="s">
        <v>1564</v>
      </c>
      <c r="E1041">
        <v>0.4</v>
      </c>
      <c r="F1041" s="12" t="s">
        <v>545</v>
      </c>
      <c r="G1041" s="12" t="s">
        <v>545</v>
      </c>
      <c r="H1041" s="12" t="s">
        <v>545</v>
      </c>
      <c r="I1041" s="12" t="s">
        <v>545</v>
      </c>
      <c r="K1041" t="s">
        <v>2355</v>
      </c>
      <c r="L1041" t="s">
        <v>2171</v>
      </c>
    </row>
    <row r="1042" spans="1:12" x14ac:dyDescent="0.3">
      <c r="A1042" t="s">
        <v>1993</v>
      </c>
      <c r="B1042" t="s">
        <v>2163</v>
      </c>
      <c r="C1042">
        <v>4.7</v>
      </c>
      <c r="D1042" t="s">
        <v>1564</v>
      </c>
      <c r="E1042">
        <v>0.3</v>
      </c>
      <c r="F1042" s="12" t="s">
        <v>545</v>
      </c>
      <c r="G1042" s="12" t="s">
        <v>545</v>
      </c>
      <c r="H1042" s="12" t="s">
        <v>545</v>
      </c>
      <c r="I1042" s="12" t="s">
        <v>545</v>
      </c>
      <c r="K1042" t="s">
        <v>2355</v>
      </c>
      <c r="L1042" t="s">
        <v>2171</v>
      </c>
    </row>
    <row r="1043" spans="1:12" x14ac:dyDescent="0.3">
      <c r="A1043" t="s">
        <v>1993</v>
      </c>
      <c r="B1043" t="s">
        <v>2163</v>
      </c>
      <c r="C1043">
        <v>46.7</v>
      </c>
      <c r="D1043" t="s">
        <v>1205</v>
      </c>
      <c r="E1043" s="9" t="s">
        <v>545</v>
      </c>
      <c r="F1043" s="12" t="s">
        <v>545</v>
      </c>
      <c r="G1043">
        <v>1</v>
      </c>
      <c r="H1043" s="12" t="s">
        <v>545</v>
      </c>
      <c r="I1043" s="12" t="s">
        <v>545</v>
      </c>
      <c r="K1043" t="s">
        <v>2362</v>
      </c>
      <c r="L1043" t="s">
        <v>591</v>
      </c>
    </row>
    <row r="1044" spans="1:12" x14ac:dyDescent="0.3">
      <c r="A1044" t="s">
        <v>1993</v>
      </c>
      <c r="B1044" t="s">
        <v>2163</v>
      </c>
      <c r="C1044">
        <v>45.6</v>
      </c>
      <c r="D1044" t="s">
        <v>1205</v>
      </c>
      <c r="E1044" s="9" t="s">
        <v>545</v>
      </c>
      <c r="F1044" s="12" t="s">
        <v>545</v>
      </c>
      <c r="G1044">
        <v>1</v>
      </c>
      <c r="H1044" s="12" t="s">
        <v>545</v>
      </c>
      <c r="I1044" s="12" t="s">
        <v>545</v>
      </c>
      <c r="K1044" t="s">
        <v>2362</v>
      </c>
      <c r="L1044" t="s">
        <v>591</v>
      </c>
    </row>
    <row r="1045" spans="1:12" x14ac:dyDescent="0.3">
      <c r="A1045" t="s">
        <v>1993</v>
      </c>
      <c r="B1045" t="s">
        <v>2163</v>
      </c>
      <c r="C1045">
        <v>37.1</v>
      </c>
      <c r="D1045" t="s">
        <v>1205</v>
      </c>
      <c r="E1045" s="9" t="s">
        <v>545</v>
      </c>
      <c r="F1045" s="12" t="s">
        <v>545</v>
      </c>
      <c r="G1045">
        <v>1</v>
      </c>
      <c r="H1045" s="12" t="s">
        <v>545</v>
      </c>
      <c r="I1045" s="12" t="s">
        <v>545</v>
      </c>
      <c r="K1045" t="s">
        <v>2362</v>
      </c>
      <c r="L1045" t="s">
        <v>591</v>
      </c>
    </row>
    <row r="1046" spans="1:12" x14ac:dyDescent="0.3">
      <c r="A1046" t="s">
        <v>1993</v>
      </c>
      <c r="B1046" t="s">
        <v>2163</v>
      </c>
      <c r="C1046">
        <v>34.6</v>
      </c>
      <c r="D1046" t="s">
        <v>1205</v>
      </c>
      <c r="E1046" s="9" t="s">
        <v>545</v>
      </c>
      <c r="F1046" s="12" t="s">
        <v>545</v>
      </c>
      <c r="G1046">
        <v>1</v>
      </c>
      <c r="H1046" s="12" t="s">
        <v>545</v>
      </c>
      <c r="I1046" s="12" t="s">
        <v>545</v>
      </c>
      <c r="K1046" t="s">
        <v>2362</v>
      </c>
      <c r="L1046" t="s">
        <v>591</v>
      </c>
    </row>
    <row r="1047" spans="1:12" x14ac:dyDescent="0.3">
      <c r="A1047" t="s">
        <v>1993</v>
      </c>
      <c r="B1047" t="s">
        <v>2163</v>
      </c>
      <c r="C1047">
        <v>31.7</v>
      </c>
      <c r="D1047" t="s">
        <v>1205</v>
      </c>
      <c r="E1047" s="9" t="s">
        <v>545</v>
      </c>
      <c r="F1047" s="12" t="s">
        <v>545</v>
      </c>
      <c r="G1047">
        <v>1</v>
      </c>
      <c r="H1047" s="12" t="s">
        <v>545</v>
      </c>
      <c r="I1047" s="12" t="s">
        <v>545</v>
      </c>
      <c r="K1047" t="s">
        <v>2362</v>
      </c>
      <c r="L1047" t="s">
        <v>591</v>
      </c>
    </row>
    <row r="1048" spans="1:12" x14ac:dyDescent="0.3">
      <c r="A1048" t="s">
        <v>1993</v>
      </c>
      <c r="B1048" t="s">
        <v>2163</v>
      </c>
      <c r="C1048">
        <v>16.5</v>
      </c>
      <c r="D1048" t="s">
        <v>1205</v>
      </c>
      <c r="E1048" s="9" t="s">
        <v>545</v>
      </c>
      <c r="F1048" s="12" t="s">
        <v>545</v>
      </c>
      <c r="G1048">
        <v>1</v>
      </c>
      <c r="H1048" s="12" t="s">
        <v>545</v>
      </c>
      <c r="I1048" s="12" t="s">
        <v>545</v>
      </c>
      <c r="K1048" t="s">
        <v>2362</v>
      </c>
      <c r="L1048" t="s">
        <v>591</v>
      </c>
    </row>
    <row r="1049" spans="1:12" x14ac:dyDescent="0.3">
      <c r="A1049" t="s">
        <v>1993</v>
      </c>
      <c r="B1049" t="s">
        <v>2163</v>
      </c>
      <c r="C1049">
        <v>15.8</v>
      </c>
      <c r="D1049" t="s">
        <v>1205</v>
      </c>
      <c r="E1049" s="9" t="s">
        <v>545</v>
      </c>
      <c r="F1049" s="12" t="s">
        <v>545</v>
      </c>
      <c r="G1049">
        <v>1</v>
      </c>
      <c r="H1049" s="12" t="s">
        <v>545</v>
      </c>
      <c r="I1049" s="12" t="s">
        <v>545</v>
      </c>
      <c r="K1049" t="s">
        <v>2362</v>
      </c>
      <c r="L1049" t="s">
        <v>591</v>
      </c>
    </row>
    <row r="1050" spans="1:12" x14ac:dyDescent="0.3">
      <c r="A1050" t="s">
        <v>1993</v>
      </c>
      <c r="B1050" t="s">
        <v>2163</v>
      </c>
      <c r="C1050">
        <v>6</v>
      </c>
      <c r="D1050" t="s">
        <v>1205</v>
      </c>
      <c r="E1050" s="9" t="s">
        <v>545</v>
      </c>
      <c r="F1050" s="12" t="s">
        <v>545</v>
      </c>
      <c r="G1050">
        <v>1</v>
      </c>
      <c r="H1050" s="12" t="s">
        <v>545</v>
      </c>
      <c r="I1050" s="12" t="s">
        <v>545</v>
      </c>
      <c r="K1050" t="s">
        <v>2362</v>
      </c>
      <c r="L1050" t="s">
        <v>591</v>
      </c>
    </row>
    <row r="1051" spans="1:12" x14ac:dyDescent="0.3">
      <c r="A1051" t="s">
        <v>1993</v>
      </c>
      <c r="B1051" t="s">
        <v>2163</v>
      </c>
      <c r="C1051">
        <v>3.4</v>
      </c>
      <c r="D1051" t="s">
        <v>1205</v>
      </c>
      <c r="E1051" s="9" t="s">
        <v>545</v>
      </c>
      <c r="F1051" s="12" t="s">
        <v>545</v>
      </c>
      <c r="G1051">
        <v>1</v>
      </c>
      <c r="H1051" s="12" t="s">
        <v>545</v>
      </c>
      <c r="I1051" s="12" t="s">
        <v>545</v>
      </c>
      <c r="K1051" t="s">
        <v>2362</v>
      </c>
      <c r="L1051" t="s">
        <v>591</v>
      </c>
    </row>
    <row r="1052" spans="1:12" x14ac:dyDescent="0.3">
      <c r="A1052" t="s">
        <v>1993</v>
      </c>
      <c r="B1052" t="s">
        <v>2163</v>
      </c>
      <c r="C1052">
        <v>35.6</v>
      </c>
      <c r="D1052" t="s">
        <v>2076</v>
      </c>
      <c r="E1052" s="9" t="s">
        <v>545</v>
      </c>
      <c r="F1052" s="12" t="s">
        <v>545</v>
      </c>
      <c r="G1052">
        <v>1</v>
      </c>
      <c r="H1052" s="12" t="s">
        <v>545</v>
      </c>
      <c r="I1052" s="12" t="s">
        <v>545</v>
      </c>
      <c r="K1052" t="s">
        <v>2355</v>
      </c>
      <c r="L1052" t="s">
        <v>591</v>
      </c>
    </row>
    <row r="1053" spans="1:12" x14ac:dyDescent="0.3">
      <c r="A1053" t="s">
        <v>1993</v>
      </c>
      <c r="B1053" t="s">
        <v>2163</v>
      </c>
      <c r="C1053">
        <v>34.700000000000003</v>
      </c>
      <c r="D1053" t="s">
        <v>2076</v>
      </c>
      <c r="E1053" s="9" t="s">
        <v>545</v>
      </c>
      <c r="F1053" s="12" t="s">
        <v>545</v>
      </c>
      <c r="G1053">
        <v>1</v>
      </c>
      <c r="H1053" s="12" t="s">
        <v>545</v>
      </c>
      <c r="I1053" s="12" t="s">
        <v>545</v>
      </c>
      <c r="K1053" t="s">
        <v>2355</v>
      </c>
      <c r="L1053" t="s">
        <v>591</v>
      </c>
    </row>
    <row r="1054" spans="1:12" x14ac:dyDescent="0.3">
      <c r="A1054" t="s">
        <v>1993</v>
      </c>
      <c r="B1054" t="s">
        <v>2163</v>
      </c>
      <c r="C1054">
        <v>33.200000000000003</v>
      </c>
      <c r="D1054" t="s">
        <v>2076</v>
      </c>
      <c r="E1054" s="9" t="s">
        <v>545</v>
      </c>
      <c r="F1054" s="12" t="s">
        <v>545</v>
      </c>
      <c r="G1054">
        <v>1</v>
      </c>
      <c r="H1054" s="12" t="s">
        <v>545</v>
      </c>
      <c r="I1054" s="12" t="s">
        <v>545</v>
      </c>
      <c r="K1054" t="s">
        <v>2355</v>
      </c>
      <c r="L1054" t="s">
        <v>591</v>
      </c>
    </row>
    <row r="1055" spans="1:12" x14ac:dyDescent="0.3">
      <c r="A1055" t="s">
        <v>1993</v>
      </c>
      <c r="B1055" t="s">
        <v>2163</v>
      </c>
      <c r="C1055">
        <v>31.8</v>
      </c>
      <c r="D1055" t="s">
        <v>2076</v>
      </c>
      <c r="E1055" s="9" t="s">
        <v>545</v>
      </c>
      <c r="F1055" s="12" t="s">
        <v>545</v>
      </c>
      <c r="G1055">
        <v>1</v>
      </c>
      <c r="H1055" s="12" t="s">
        <v>545</v>
      </c>
      <c r="I1055" s="12" t="s">
        <v>545</v>
      </c>
      <c r="K1055" t="s">
        <v>2355</v>
      </c>
      <c r="L1055" t="s">
        <v>591</v>
      </c>
    </row>
    <row r="1056" spans="1:12" x14ac:dyDescent="0.3">
      <c r="A1056" t="s">
        <v>1993</v>
      </c>
      <c r="B1056" t="s">
        <v>2163</v>
      </c>
      <c r="C1056">
        <v>31.7</v>
      </c>
      <c r="D1056" t="s">
        <v>2076</v>
      </c>
      <c r="E1056" s="9" t="s">
        <v>545</v>
      </c>
      <c r="F1056" s="12" t="s">
        <v>545</v>
      </c>
      <c r="G1056">
        <v>1</v>
      </c>
      <c r="H1056" s="12" t="s">
        <v>545</v>
      </c>
      <c r="I1056" s="12" t="s">
        <v>545</v>
      </c>
      <c r="K1056" t="s">
        <v>2355</v>
      </c>
      <c r="L1056" t="s">
        <v>591</v>
      </c>
    </row>
    <row r="1057" spans="1:12" x14ac:dyDescent="0.3">
      <c r="A1057" t="s">
        <v>1993</v>
      </c>
      <c r="B1057" t="s">
        <v>2163</v>
      </c>
      <c r="C1057">
        <v>31.3</v>
      </c>
      <c r="D1057" t="s">
        <v>2076</v>
      </c>
      <c r="E1057" s="9" t="s">
        <v>545</v>
      </c>
      <c r="F1057" s="12" t="s">
        <v>545</v>
      </c>
      <c r="G1057">
        <v>1</v>
      </c>
      <c r="H1057" s="12" t="s">
        <v>545</v>
      </c>
      <c r="I1057" s="12" t="s">
        <v>545</v>
      </c>
      <c r="K1057" t="s">
        <v>2355</v>
      </c>
      <c r="L1057" t="s">
        <v>591</v>
      </c>
    </row>
    <row r="1058" spans="1:12" x14ac:dyDescent="0.3">
      <c r="A1058" t="s">
        <v>1993</v>
      </c>
      <c r="B1058" t="s">
        <v>2163</v>
      </c>
      <c r="C1058">
        <v>44.5</v>
      </c>
      <c r="D1058" t="s">
        <v>1205</v>
      </c>
      <c r="E1058" s="9" t="s">
        <v>545</v>
      </c>
      <c r="F1058" s="12" t="s">
        <v>545</v>
      </c>
      <c r="G1058">
        <v>2</v>
      </c>
      <c r="H1058" s="12" t="s">
        <v>545</v>
      </c>
      <c r="I1058" s="12" t="s">
        <v>545</v>
      </c>
      <c r="K1058" t="s">
        <v>2362</v>
      </c>
      <c r="L1058" t="s">
        <v>591</v>
      </c>
    </row>
    <row r="1059" spans="1:12" x14ac:dyDescent="0.3">
      <c r="A1059" t="s">
        <v>1993</v>
      </c>
      <c r="B1059" t="s">
        <v>2163</v>
      </c>
      <c r="C1059">
        <v>44.1</v>
      </c>
      <c r="D1059" t="s">
        <v>1205</v>
      </c>
      <c r="E1059" s="9" t="s">
        <v>545</v>
      </c>
      <c r="F1059" s="12" t="s">
        <v>545</v>
      </c>
      <c r="G1059">
        <v>2</v>
      </c>
      <c r="H1059" s="12" t="s">
        <v>545</v>
      </c>
      <c r="I1059" s="12" t="s">
        <v>545</v>
      </c>
      <c r="K1059" t="s">
        <v>2362</v>
      </c>
      <c r="L1059" t="s">
        <v>591</v>
      </c>
    </row>
    <row r="1060" spans="1:12" x14ac:dyDescent="0.3">
      <c r="A1060" t="s">
        <v>1993</v>
      </c>
      <c r="B1060" t="s">
        <v>2163</v>
      </c>
      <c r="C1060">
        <v>8</v>
      </c>
      <c r="D1060" t="s">
        <v>1205</v>
      </c>
      <c r="E1060" s="9" t="s">
        <v>545</v>
      </c>
      <c r="F1060" s="12" t="s">
        <v>545</v>
      </c>
      <c r="G1060">
        <v>2</v>
      </c>
      <c r="H1060" s="12" t="s">
        <v>545</v>
      </c>
      <c r="I1060" s="12" t="s">
        <v>545</v>
      </c>
      <c r="K1060" t="s">
        <v>2362</v>
      </c>
      <c r="L1060" t="s">
        <v>591</v>
      </c>
    </row>
    <row r="1061" spans="1:12" x14ac:dyDescent="0.3">
      <c r="A1061" t="s">
        <v>1993</v>
      </c>
      <c r="B1061" t="s">
        <v>2163</v>
      </c>
      <c r="C1061">
        <v>7</v>
      </c>
      <c r="D1061" t="s">
        <v>1205</v>
      </c>
      <c r="E1061" s="9" t="s">
        <v>545</v>
      </c>
      <c r="F1061" s="12" t="s">
        <v>545</v>
      </c>
      <c r="G1061">
        <v>2</v>
      </c>
      <c r="H1061" s="12" t="s">
        <v>545</v>
      </c>
      <c r="I1061" s="12" t="s">
        <v>545</v>
      </c>
      <c r="K1061" t="s">
        <v>2362</v>
      </c>
      <c r="L1061" t="s">
        <v>591</v>
      </c>
    </row>
    <row r="1062" spans="1:12" x14ac:dyDescent="0.3">
      <c r="A1062" t="s">
        <v>1993</v>
      </c>
      <c r="B1062" t="s">
        <v>2163</v>
      </c>
      <c r="C1062">
        <v>7</v>
      </c>
      <c r="D1062" t="s">
        <v>1205</v>
      </c>
      <c r="E1062" s="9" t="s">
        <v>545</v>
      </c>
      <c r="F1062" s="12" t="s">
        <v>545</v>
      </c>
      <c r="G1062">
        <v>2</v>
      </c>
      <c r="H1062" s="12" t="s">
        <v>545</v>
      </c>
      <c r="I1062" s="12" t="s">
        <v>545</v>
      </c>
      <c r="K1062" t="s">
        <v>2362</v>
      </c>
      <c r="L1062" t="s">
        <v>591</v>
      </c>
    </row>
    <row r="1063" spans="1:12" x14ac:dyDescent="0.3">
      <c r="A1063" t="s">
        <v>1993</v>
      </c>
      <c r="B1063" t="s">
        <v>2163</v>
      </c>
      <c r="C1063">
        <v>4</v>
      </c>
      <c r="D1063" t="s">
        <v>1205</v>
      </c>
      <c r="E1063" s="9" t="s">
        <v>545</v>
      </c>
      <c r="F1063" s="12" t="s">
        <v>545</v>
      </c>
      <c r="G1063">
        <v>2</v>
      </c>
      <c r="H1063" s="12" t="s">
        <v>545</v>
      </c>
      <c r="I1063" s="12" t="s">
        <v>545</v>
      </c>
      <c r="K1063" t="s">
        <v>2362</v>
      </c>
      <c r="L1063" t="s">
        <v>591</v>
      </c>
    </row>
    <row r="1064" spans="1:12" x14ac:dyDescent="0.3">
      <c r="A1064" t="s">
        <v>1993</v>
      </c>
      <c r="B1064" t="s">
        <v>2163</v>
      </c>
      <c r="C1064">
        <v>35.9</v>
      </c>
      <c r="D1064" t="s">
        <v>2076</v>
      </c>
      <c r="E1064" s="9" t="s">
        <v>545</v>
      </c>
      <c r="F1064" s="12" t="s">
        <v>545</v>
      </c>
      <c r="G1064">
        <v>2</v>
      </c>
      <c r="H1064" s="12" t="s">
        <v>545</v>
      </c>
      <c r="I1064" s="12" t="s">
        <v>545</v>
      </c>
      <c r="K1064" t="s">
        <v>2355</v>
      </c>
      <c r="L1064" t="s">
        <v>591</v>
      </c>
    </row>
    <row r="1065" spans="1:12" x14ac:dyDescent="0.3">
      <c r="A1065" t="s">
        <v>1993</v>
      </c>
      <c r="B1065" t="s">
        <v>2163</v>
      </c>
      <c r="C1065">
        <v>45.5</v>
      </c>
      <c r="D1065" t="s">
        <v>1205</v>
      </c>
      <c r="E1065" s="9" t="s">
        <v>545</v>
      </c>
      <c r="F1065" s="12" t="s">
        <v>545</v>
      </c>
      <c r="G1065">
        <v>3</v>
      </c>
      <c r="H1065" s="12" t="s">
        <v>545</v>
      </c>
      <c r="I1065" s="12" t="s">
        <v>545</v>
      </c>
      <c r="K1065" t="s">
        <v>2362</v>
      </c>
      <c r="L1065" t="s">
        <v>591</v>
      </c>
    </row>
    <row r="1066" spans="1:12" x14ac:dyDescent="0.3">
      <c r="A1066" t="s">
        <v>1993</v>
      </c>
      <c r="B1066" t="s">
        <v>2163</v>
      </c>
      <c r="C1066">
        <v>2</v>
      </c>
      <c r="D1066" t="s">
        <v>1205</v>
      </c>
      <c r="E1066" s="9" t="s">
        <v>545</v>
      </c>
      <c r="F1066" s="12" t="s">
        <v>545</v>
      </c>
      <c r="G1066">
        <v>3</v>
      </c>
      <c r="H1066" s="12" t="s">
        <v>545</v>
      </c>
      <c r="I1066" s="12" t="s">
        <v>545</v>
      </c>
      <c r="K1066" t="s">
        <v>2362</v>
      </c>
      <c r="L1066" t="s">
        <v>591</v>
      </c>
    </row>
    <row r="1067" spans="1:12" x14ac:dyDescent="0.3">
      <c r="A1067" t="s">
        <v>1993</v>
      </c>
      <c r="B1067" t="s">
        <v>2163</v>
      </c>
      <c r="C1067">
        <v>33.6</v>
      </c>
      <c r="D1067" t="s">
        <v>2076</v>
      </c>
      <c r="E1067" s="9" t="s">
        <v>545</v>
      </c>
      <c r="F1067" s="12" t="s">
        <v>545</v>
      </c>
      <c r="G1067">
        <v>3</v>
      </c>
      <c r="H1067" s="12" t="s">
        <v>545</v>
      </c>
      <c r="I1067" s="12" t="s">
        <v>545</v>
      </c>
      <c r="K1067" t="s">
        <v>2355</v>
      </c>
      <c r="L1067" t="s">
        <v>591</v>
      </c>
    </row>
    <row r="1068" spans="1:12" x14ac:dyDescent="0.3">
      <c r="A1068" t="s">
        <v>1993</v>
      </c>
      <c r="B1068" t="s">
        <v>2163</v>
      </c>
      <c r="C1068">
        <v>3</v>
      </c>
      <c r="D1068" t="s">
        <v>1205</v>
      </c>
      <c r="E1068" s="9" t="s">
        <v>545</v>
      </c>
      <c r="F1068" s="12" t="s">
        <v>545</v>
      </c>
      <c r="G1068">
        <v>4</v>
      </c>
      <c r="H1068" s="12" t="s">
        <v>545</v>
      </c>
      <c r="I1068" s="12" t="s">
        <v>545</v>
      </c>
      <c r="K1068" t="s">
        <v>2362</v>
      </c>
      <c r="L1068" t="s">
        <v>591</v>
      </c>
    </row>
    <row r="1069" spans="1:12" x14ac:dyDescent="0.3">
      <c r="A1069" t="s">
        <v>1993</v>
      </c>
      <c r="B1069" t="s">
        <v>2163</v>
      </c>
      <c r="C1069">
        <v>1</v>
      </c>
      <c r="D1069" t="s">
        <v>1205</v>
      </c>
      <c r="E1069" s="9" t="s">
        <v>545</v>
      </c>
      <c r="F1069" s="12" t="s">
        <v>545</v>
      </c>
      <c r="G1069">
        <v>5</v>
      </c>
      <c r="H1069" s="12" t="s">
        <v>545</v>
      </c>
      <c r="I1069" s="12" t="s">
        <v>545</v>
      </c>
      <c r="K1069" t="s">
        <v>2362</v>
      </c>
      <c r="L1069" t="s">
        <v>591</v>
      </c>
    </row>
    <row r="1070" spans="1:12" x14ac:dyDescent="0.3">
      <c r="A1070" t="s">
        <v>1993</v>
      </c>
      <c r="B1070" t="s">
        <v>2163</v>
      </c>
      <c r="C1070">
        <v>0</v>
      </c>
      <c r="D1070" t="s">
        <v>1205</v>
      </c>
      <c r="E1070" s="9" t="s">
        <v>545</v>
      </c>
      <c r="F1070" s="12" t="s">
        <v>545</v>
      </c>
      <c r="G1070">
        <v>5</v>
      </c>
      <c r="H1070" s="12" t="s">
        <v>545</v>
      </c>
      <c r="I1070" s="12" t="s">
        <v>545</v>
      </c>
      <c r="K1070" t="s">
        <v>2362</v>
      </c>
      <c r="L1070" t="s">
        <v>591</v>
      </c>
    </row>
    <row r="1071" spans="1:12" x14ac:dyDescent="0.3">
      <c r="A1071" t="s">
        <v>1993</v>
      </c>
      <c r="B1071" t="s">
        <v>2163</v>
      </c>
      <c r="C1071">
        <v>43.300000000000004</v>
      </c>
      <c r="D1071" t="s">
        <v>403</v>
      </c>
      <c r="E1071">
        <v>0.3</v>
      </c>
      <c r="F1071" s="12" t="s">
        <v>545</v>
      </c>
      <c r="G1071" s="12" t="s">
        <v>545</v>
      </c>
      <c r="H1071" s="12" t="s">
        <v>545</v>
      </c>
      <c r="I1071" s="12" t="s">
        <v>545</v>
      </c>
      <c r="K1071" t="s">
        <v>2359</v>
      </c>
      <c r="L1071" t="s">
        <v>591</v>
      </c>
    </row>
    <row r="1072" spans="1:12" x14ac:dyDescent="0.3">
      <c r="A1072" t="s">
        <v>1993</v>
      </c>
      <c r="B1072" t="s">
        <v>2163</v>
      </c>
      <c r="C1072">
        <v>42.7</v>
      </c>
      <c r="D1072" t="s">
        <v>403</v>
      </c>
      <c r="E1072">
        <v>0.1</v>
      </c>
      <c r="F1072" s="12" t="s">
        <v>545</v>
      </c>
      <c r="G1072" s="12" t="s">
        <v>545</v>
      </c>
      <c r="H1072" s="12" t="s">
        <v>545</v>
      </c>
      <c r="I1072" s="12" t="s">
        <v>545</v>
      </c>
      <c r="K1072" t="s">
        <v>2359</v>
      </c>
      <c r="L1072" t="s">
        <v>591</v>
      </c>
    </row>
    <row r="1073" spans="1:12" x14ac:dyDescent="0.3">
      <c r="A1073" t="s">
        <v>1993</v>
      </c>
      <c r="B1073" t="s">
        <v>2163</v>
      </c>
      <c r="C1073">
        <v>42.1</v>
      </c>
      <c r="D1073" t="s">
        <v>403</v>
      </c>
      <c r="E1073">
        <v>0.35</v>
      </c>
      <c r="F1073" s="12" t="s">
        <v>545</v>
      </c>
      <c r="G1073" s="12" t="s">
        <v>545</v>
      </c>
      <c r="H1073" s="12" t="s">
        <v>545</v>
      </c>
      <c r="I1073" s="12" t="s">
        <v>545</v>
      </c>
      <c r="K1073" t="s">
        <v>2359</v>
      </c>
      <c r="L1073" t="s">
        <v>591</v>
      </c>
    </row>
    <row r="1074" spans="1:12" x14ac:dyDescent="0.3">
      <c r="A1074" t="s">
        <v>1993</v>
      </c>
      <c r="B1074" t="s">
        <v>2163</v>
      </c>
      <c r="C1074">
        <v>39.6</v>
      </c>
      <c r="D1074" t="s">
        <v>403</v>
      </c>
      <c r="E1074">
        <v>0.5</v>
      </c>
      <c r="F1074" s="12" t="s">
        <v>545</v>
      </c>
      <c r="G1074" s="12" t="s">
        <v>545</v>
      </c>
      <c r="H1074" s="12" t="s">
        <v>545</v>
      </c>
      <c r="I1074" s="12" t="s">
        <v>545</v>
      </c>
      <c r="K1074" t="s">
        <v>2359</v>
      </c>
      <c r="L1074" t="s">
        <v>591</v>
      </c>
    </row>
    <row r="1075" spans="1:12" x14ac:dyDescent="0.3">
      <c r="A1075" t="s">
        <v>1993</v>
      </c>
      <c r="B1075" t="s">
        <v>2163</v>
      </c>
      <c r="C1075">
        <v>3.1</v>
      </c>
      <c r="D1075" t="s">
        <v>403</v>
      </c>
      <c r="E1075">
        <v>0.5</v>
      </c>
      <c r="F1075" s="12" t="s">
        <v>545</v>
      </c>
      <c r="G1075" s="12" t="s">
        <v>545</v>
      </c>
      <c r="H1075" s="12" t="s">
        <v>545</v>
      </c>
      <c r="I1075" s="12" t="s">
        <v>545</v>
      </c>
      <c r="K1075" t="s">
        <v>2359</v>
      </c>
      <c r="L1075" t="s">
        <v>591</v>
      </c>
    </row>
    <row r="1076" spans="1:12" x14ac:dyDescent="0.3">
      <c r="A1076" t="s">
        <v>1993</v>
      </c>
      <c r="B1076" t="s">
        <v>2163</v>
      </c>
      <c r="C1076">
        <v>26</v>
      </c>
      <c r="D1076" t="s">
        <v>1475</v>
      </c>
      <c r="E1076" s="9" t="s">
        <v>545</v>
      </c>
      <c r="F1076" s="12" t="s">
        <v>545</v>
      </c>
      <c r="G1076" s="12" t="s">
        <v>545</v>
      </c>
      <c r="H1076" s="12" t="s">
        <v>545</v>
      </c>
      <c r="I1076" s="12" t="s">
        <v>545</v>
      </c>
      <c r="J1076" t="s">
        <v>1476</v>
      </c>
      <c r="K1076" t="s">
        <v>2355</v>
      </c>
      <c r="L1076" t="s">
        <v>591</v>
      </c>
    </row>
    <row r="1077" spans="1:12" x14ac:dyDescent="0.3">
      <c r="A1077" t="s">
        <v>1993</v>
      </c>
      <c r="B1077" t="s">
        <v>2163</v>
      </c>
      <c r="C1077">
        <v>25</v>
      </c>
      <c r="D1077" t="s">
        <v>1475</v>
      </c>
      <c r="E1077" s="9" t="s">
        <v>545</v>
      </c>
      <c r="F1077" s="12" t="s">
        <v>545</v>
      </c>
      <c r="G1077" s="12" t="s">
        <v>545</v>
      </c>
      <c r="H1077" s="12" t="s">
        <v>545</v>
      </c>
      <c r="I1077" s="12" t="s">
        <v>545</v>
      </c>
      <c r="J1077" t="s">
        <v>1476</v>
      </c>
      <c r="K1077" t="s">
        <v>2355</v>
      </c>
      <c r="L1077" t="s">
        <v>591</v>
      </c>
    </row>
    <row r="1078" spans="1:12" x14ac:dyDescent="0.3">
      <c r="A1078" t="s">
        <v>1993</v>
      </c>
      <c r="B1078" t="s">
        <v>2163</v>
      </c>
      <c r="C1078">
        <v>3.1</v>
      </c>
      <c r="D1078" t="s">
        <v>1475</v>
      </c>
      <c r="E1078" s="9" t="s">
        <v>545</v>
      </c>
      <c r="F1078" s="12" t="s">
        <v>545</v>
      </c>
      <c r="G1078" s="12" t="s">
        <v>545</v>
      </c>
      <c r="H1078" s="12" t="s">
        <v>545</v>
      </c>
      <c r="I1078" s="12" t="s">
        <v>545</v>
      </c>
      <c r="J1078" t="s">
        <v>1127</v>
      </c>
      <c r="K1078" t="s">
        <v>2355</v>
      </c>
      <c r="L1078" t="s">
        <v>591</v>
      </c>
    </row>
    <row r="1079" spans="1:12" x14ac:dyDescent="0.3">
      <c r="A1079" t="s">
        <v>1993</v>
      </c>
      <c r="B1079" t="s">
        <v>2163</v>
      </c>
      <c r="C1079">
        <v>49.800000000000004</v>
      </c>
      <c r="D1079" t="s">
        <v>1205</v>
      </c>
      <c r="E1079" s="9" t="s">
        <v>545</v>
      </c>
      <c r="F1079" s="12" t="s">
        <v>545</v>
      </c>
      <c r="G1079" s="12" t="s">
        <v>545</v>
      </c>
      <c r="H1079" s="12" t="s">
        <v>545</v>
      </c>
      <c r="I1079" s="12" t="s">
        <v>545</v>
      </c>
      <c r="J1079" t="s">
        <v>1128</v>
      </c>
      <c r="K1079" t="s">
        <v>2362</v>
      </c>
      <c r="L1079" t="s">
        <v>591</v>
      </c>
    </row>
    <row r="1080" spans="1:12" x14ac:dyDescent="0.3">
      <c r="A1080" t="s">
        <v>1993</v>
      </c>
      <c r="B1080" t="s">
        <v>2163</v>
      </c>
      <c r="C1080">
        <v>48.7</v>
      </c>
      <c r="D1080" t="s">
        <v>1205</v>
      </c>
      <c r="E1080">
        <v>0.4</v>
      </c>
      <c r="F1080" s="12" t="s">
        <v>545</v>
      </c>
      <c r="G1080" s="12" t="s">
        <v>545</v>
      </c>
      <c r="H1080" s="12" t="s">
        <v>545</v>
      </c>
      <c r="I1080" s="12" t="s">
        <v>545</v>
      </c>
      <c r="K1080" t="s">
        <v>2362</v>
      </c>
      <c r="L1080" t="s">
        <v>591</v>
      </c>
    </row>
    <row r="1081" spans="1:12" x14ac:dyDescent="0.3">
      <c r="A1081" t="s">
        <v>1993</v>
      </c>
      <c r="B1081" t="s">
        <v>2163</v>
      </c>
      <c r="C1081">
        <v>44.4</v>
      </c>
      <c r="D1081" t="s">
        <v>1205</v>
      </c>
      <c r="E1081" s="9" t="s">
        <v>545</v>
      </c>
      <c r="F1081" s="12" t="s">
        <v>545</v>
      </c>
      <c r="G1081" s="12" t="s">
        <v>545</v>
      </c>
      <c r="H1081" s="12" t="s">
        <v>545</v>
      </c>
      <c r="I1081" s="12" t="s">
        <v>545</v>
      </c>
      <c r="J1081" t="s">
        <v>1129</v>
      </c>
      <c r="K1081" t="s">
        <v>2362</v>
      </c>
      <c r="L1081" t="s">
        <v>591</v>
      </c>
    </row>
    <row r="1082" spans="1:12" x14ac:dyDescent="0.3">
      <c r="A1082" t="s">
        <v>1993</v>
      </c>
      <c r="B1082" t="s">
        <v>2163</v>
      </c>
      <c r="C1082">
        <v>42</v>
      </c>
      <c r="D1082" t="s">
        <v>1205</v>
      </c>
      <c r="E1082" s="9" t="s">
        <v>545</v>
      </c>
      <c r="F1082" s="12" t="s">
        <v>545</v>
      </c>
      <c r="G1082" s="12" t="s">
        <v>545</v>
      </c>
      <c r="H1082" s="12" t="s">
        <v>545</v>
      </c>
      <c r="I1082" s="12" t="s">
        <v>545</v>
      </c>
      <c r="J1082" t="s">
        <v>1916</v>
      </c>
      <c r="K1082" t="s">
        <v>2362</v>
      </c>
      <c r="L1082" t="s">
        <v>591</v>
      </c>
    </row>
    <row r="1083" spans="1:12" x14ac:dyDescent="0.3">
      <c r="A1083" t="s">
        <v>1993</v>
      </c>
      <c r="B1083" t="s">
        <v>2163</v>
      </c>
      <c r="C1083">
        <v>38.9</v>
      </c>
      <c r="D1083" t="s">
        <v>1205</v>
      </c>
      <c r="E1083">
        <v>0.2</v>
      </c>
      <c r="F1083" s="12" t="s">
        <v>545</v>
      </c>
      <c r="G1083" s="12" t="s">
        <v>545</v>
      </c>
      <c r="H1083" s="12" t="s">
        <v>545</v>
      </c>
      <c r="I1083" s="12" t="s">
        <v>545</v>
      </c>
      <c r="K1083" t="s">
        <v>2362</v>
      </c>
      <c r="L1083" t="s">
        <v>591</v>
      </c>
    </row>
    <row r="1084" spans="1:12" x14ac:dyDescent="0.3">
      <c r="A1084" t="s">
        <v>1993</v>
      </c>
      <c r="B1084" t="s">
        <v>2163</v>
      </c>
      <c r="C1084">
        <v>38.200000000000003</v>
      </c>
      <c r="D1084" t="s">
        <v>1205</v>
      </c>
      <c r="E1084" s="9" t="s">
        <v>545</v>
      </c>
      <c r="F1084" s="12" t="s">
        <v>545</v>
      </c>
      <c r="G1084" s="12" t="s">
        <v>545</v>
      </c>
      <c r="H1084" s="12" t="s">
        <v>545</v>
      </c>
      <c r="I1084" s="12" t="s">
        <v>545</v>
      </c>
      <c r="J1084" t="s">
        <v>1917</v>
      </c>
      <c r="K1084" t="s">
        <v>2362</v>
      </c>
      <c r="L1084" t="s">
        <v>591</v>
      </c>
    </row>
    <row r="1085" spans="1:12" x14ac:dyDescent="0.3">
      <c r="A1085" t="s">
        <v>1993</v>
      </c>
      <c r="B1085" t="s">
        <v>2163</v>
      </c>
      <c r="C1085">
        <v>34.6</v>
      </c>
      <c r="D1085" t="s">
        <v>1205</v>
      </c>
      <c r="E1085">
        <v>0.8</v>
      </c>
      <c r="F1085" s="12" t="s">
        <v>545</v>
      </c>
      <c r="G1085" s="12" t="s">
        <v>545</v>
      </c>
      <c r="H1085" s="12" t="s">
        <v>545</v>
      </c>
      <c r="I1085" s="12" t="s">
        <v>545</v>
      </c>
      <c r="K1085" t="s">
        <v>2362</v>
      </c>
      <c r="L1085" t="s">
        <v>591</v>
      </c>
    </row>
    <row r="1086" spans="1:12" x14ac:dyDescent="0.3">
      <c r="A1086" t="s">
        <v>1993</v>
      </c>
      <c r="B1086" t="s">
        <v>2163</v>
      </c>
      <c r="C1086">
        <v>33.200000000000003</v>
      </c>
      <c r="D1086" t="s">
        <v>1205</v>
      </c>
      <c r="E1086" s="9" t="s">
        <v>545</v>
      </c>
      <c r="F1086" s="12" t="s">
        <v>545</v>
      </c>
      <c r="G1086" s="12" t="s">
        <v>545</v>
      </c>
      <c r="H1086" s="12" t="s">
        <v>545</v>
      </c>
      <c r="I1086" s="12" t="s">
        <v>545</v>
      </c>
      <c r="J1086" t="s">
        <v>1916</v>
      </c>
      <c r="K1086" t="s">
        <v>2362</v>
      </c>
      <c r="L1086" t="s">
        <v>591</v>
      </c>
    </row>
    <row r="1087" spans="1:12" x14ac:dyDescent="0.3">
      <c r="A1087" t="s">
        <v>1993</v>
      </c>
      <c r="B1087" t="s">
        <v>2163</v>
      </c>
      <c r="C1087">
        <v>30.9</v>
      </c>
      <c r="D1087" t="s">
        <v>1205</v>
      </c>
      <c r="E1087" s="9" t="s">
        <v>545</v>
      </c>
      <c r="F1087" s="12" t="s">
        <v>545</v>
      </c>
      <c r="G1087" s="12" t="s">
        <v>545</v>
      </c>
      <c r="H1087" s="12" t="s">
        <v>545</v>
      </c>
      <c r="I1087" s="12" t="s">
        <v>545</v>
      </c>
      <c r="J1087" t="s">
        <v>1477</v>
      </c>
      <c r="K1087" t="s">
        <v>2362</v>
      </c>
      <c r="L1087" t="s">
        <v>591</v>
      </c>
    </row>
    <row r="1088" spans="1:12" x14ac:dyDescent="0.3">
      <c r="A1088" t="s">
        <v>1993</v>
      </c>
      <c r="B1088" t="s">
        <v>2163</v>
      </c>
      <c r="C1088">
        <v>29.6</v>
      </c>
      <c r="D1088" t="s">
        <v>1205</v>
      </c>
      <c r="E1088" s="9" t="s">
        <v>545</v>
      </c>
      <c r="F1088" s="12" t="s">
        <v>545</v>
      </c>
      <c r="G1088" s="12" t="s">
        <v>545</v>
      </c>
      <c r="H1088" s="12" t="s">
        <v>545</v>
      </c>
      <c r="I1088" s="12" t="s">
        <v>545</v>
      </c>
      <c r="J1088" t="s">
        <v>1477</v>
      </c>
      <c r="K1088" t="s">
        <v>2362</v>
      </c>
      <c r="L1088" t="s">
        <v>591</v>
      </c>
    </row>
    <row r="1089" spans="1:12" x14ac:dyDescent="0.3">
      <c r="A1089" t="s">
        <v>1993</v>
      </c>
      <c r="B1089" t="s">
        <v>2163</v>
      </c>
      <c r="C1089">
        <v>29.5</v>
      </c>
      <c r="D1089" t="s">
        <v>1205</v>
      </c>
      <c r="E1089">
        <v>0.2</v>
      </c>
      <c r="F1089" s="12" t="s">
        <v>545</v>
      </c>
      <c r="G1089" s="12" t="s">
        <v>545</v>
      </c>
      <c r="H1089" s="12" t="s">
        <v>545</v>
      </c>
      <c r="I1089" s="12" t="s">
        <v>545</v>
      </c>
      <c r="J1089" t="s">
        <v>1654</v>
      </c>
      <c r="K1089" t="s">
        <v>2362</v>
      </c>
      <c r="L1089" t="s">
        <v>591</v>
      </c>
    </row>
    <row r="1090" spans="1:12" x14ac:dyDescent="0.3">
      <c r="A1090" t="s">
        <v>1993</v>
      </c>
      <c r="B1090" t="s">
        <v>2163</v>
      </c>
      <c r="C1090">
        <v>28.6</v>
      </c>
      <c r="D1090" t="s">
        <v>1205</v>
      </c>
      <c r="E1090">
        <v>0.8</v>
      </c>
      <c r="F1090" s="12" t="s">
        <v>545</v>
      </c>
      <c r="G1090" s="12" t="s">
        <v>545</v>
      </c>
      <c r="H1090" s="12" t="s">
        <v>545</v>
      </c>
      <c r="I1090" s="12" t="s">
        <v>545</v>
      </c>
      <c r="J1090" t="s">
        <v>1304</v>
      </c>
      <c r="K1090" t="s">
        <v>2362</v>
      </c>
      <c r="L1090" t="s">
        <v>591</v>
      </c>
    </row>
    <row r="1091" spans="1:12" x14ac:dyDescent="0.3">
      <c r="A1091" t="s">
        <v>1993</v>
      </c>
      <c r="B1091" t="s">
        <v>2163</v>
      </c>
      <c r="C1091">
        <v>26.9</v>
      </c>
      <c r="D1091" t="s">
        <v>1205</v>
      </c>
      <c r="E1091">
        <v>0.4</v>
      </c>
      <c r="F1091" s="12" t="s">
        <v>545</v>
      </c>
      <c r="G1091" s="12" t="s">
        <v>545</v>
      </c>
      <c r="H1091" s="12" t="s">
        <v>545</v>
      </c>
      <c r="I1091" s="12" t="s">
        <v>545</v>
      </c>
      <c r="K1091" t="s">
        <v>2362</v>
      </c>
      <c r="L1091" t="s">
        <v>591</v>
      </c>
    </row>
    <row r="1092" spans="1:12" x14ac:dyDescent="0.3">
      <c r="A1092" t="s">
        <v>1993</v>
      </c>
      <c r="B1092" t="s">
        <v>2163</v>
      </c>
      <c r="C1092">
        <v>26.5</v>
      </c>
      <c r="D1092" t="s">
        <v>1205</v>
      </c>
      <c r="E1092">
        <v>1</v>
      </c>
      <c r="F1092" s="12" t="s">
        <v>545</v>
      </c>
      <c r="G1092" s="12" t="s">
        <v>545</v>
      </c>
      <c r="H1092" s="12" t="s">
        <v>545</v>
      </c>
      <c r="I1092" s="12" t="s">
        <v>545</v>
      </c>
      <c r="J1092" t="s">
        <v>1477</v>
      </c>
      <c r="K1092" t="s">
        <v>2362</v>
      </c>
      <c r="L1092" t="s">
        <v>591</v>
      </c>
    </row>
    <row r="1093" spans="1:12" x14ac:dyDescent="0.3">
      <c r="A1093" t="s">
        <v>1993</v>
      </c>
      <c r="B1093" t="s">
        <v>2163</v>
      </c>
      <c r="C1093">
        <v>24.8</v>
      </c>
      <c r="D1093" t="s">
        <v>1205</v>
      </c>
      <c r="E1093" s="9" t="s">
        <v>545</v>
      </c>
      <c r="F1093" s="12" t="s">
        <v>545</v>
      </c>
      <c r="G1093" s="12" t="s">
        <v>545</v>
      </c>
      <c r="H1093" s="12" t="s">
        <v>545</v>
      </c>
      <c r="I1093" s="12" t="s">
        <v>545</v>
      </c>
      <c r="J1093" t="s">
        <v>1655</v>
      </c>
      <c r="K1093" t="s">
        <v>2362</v>
      </c>
      <c r="L1093" t="s">
        <v>591</v>
      </c>
    </row>
    <row r="1094" spans="1:12" x14ac:dyDescent="0.3">
      <c r="A1094" t="s">
        <v>1993</v>
      </c>
      <c r="B1094" t="s">
        <v>2163</v>
      </c>
      <c r="C1094">
        <v>23.5</v>
      </c>
      <c r="D1094" t="s">
        <v>1205</v>
      </c>
      <c r="E1094">
        <v>0.5</v>
      </c>
      <c r="F1094" s="12" t="s">
        <v>545</v>
      </c>
      <c r="G1094" s="12" t="s">
        <v>545</v>
      </c>
      <c r="H1094" s="12" t="s">
        <v>545</v>
      </c>
      <c r="I1094" s="12" t="s">
        <v>545</v>
      </c>
      <c r="K1094" t="s">
        <v>2362</v>
      </c>
      <c r="L1094" t="s">
        <v>591</v>
      </c>
    </row>
    <row r="1095" spans="1:12" x14ac:dyDescent="0.3">
      <c r="A1095" t="s">
        <v>1993</v>
      </c>
      <c r="B1095" t="s">
        <v>2163</v>
      </c>
      <c r="C1095">
        <v>3</v>
      </c>
      <c r="D1095" t="s">
        <v>1205</v>
      </c>
      <c r="E1095" s="9" t="s">
        <v>545</v>
      </c>
      <c r="F1095" s="12" t="s">
        <v>545</v>
      </c>
      <c r="G1095" s="12" t="s">
        <v>545</v>
      </c>
      <c r="H1095" s="12" t="s">
        <v>545</v>
      </c>
      <c r="I1095" s="12" t="s">
        <v>545</v>
      </c>
      <c r="J1095" t="s">
        <v>1919</v>
      </c>
      <c r="K1095" t="s">
        <v>2362</v>
      </c>
      <c r="L1095" t="s">
        <v>591</v>
      </c>
    </row>
    <row r="1096" spans="1:12" x14ac:dyDescent="0.3">
      <c r="A1096" t="s">
        <v>1993</v>
      </c>
      <c r="B1096" t="s">
        <v>2163</v>
      </c>
      <c r="C1096">
        <v>2.4</v>
      </c>
      <c r="D1096" t="s">
        <v>1205</v>
      </c>
      <c r="E1096">
        <v>0.5</v>
      </c>
      <c r="F1096" s="12" t="s">
        <v>545</v>
      </c>
      <c r="G1096" s="12" t="s">
        <v>545</v>
      </c>
      <c r="H1096" s="12" t="s">
        <v>545</v>
      </c>
      <c r="I1096" s="12" t="s">
        <v>545</v>
      </c>
      <c r="K1096" t="s">
        <v>2362</v>
      </c>
      <c r="L1096" t="s">
        <v>591</v>
      </c>
    </row>
    <row r="1097" spans="1:12" x14ac:dyDescent="0.3">
      <c r="A1097" t="s">
        <v>1993</v>
      </c>
      <c r="B1097" t="s">
        <v>2163</v>
      </c>
      <c r="C1097">
        <v>2</v>
      </c>
      <c r="D1097" t="s">
        <v>1205</v>
      </c>
      <c r="E1097" s="9" t="s">
        <v>545</v>
      </c>
      <c r="F1097" s="12" t="s">
        <v>545</v>
      </c>
      <c r="G1097" s="12" t="s">
        <v>545</v>
      </c>
      <c r="H1097" s="12" t="s">
        <v>545</v>
      </c>
      <c r="I1097" s="12" t="s">
        <v>545</v>
      </c>
      <c r="J1097" t="s">
        <v>1655</v>
      </c>
      <c r="K1097" t="s">
        <v>2362</v>
      </c>
      <c r="L1097" t="s">
        <v>591</v>
      </c>
    </row>
    <row r="1098" spans="1:12" x14ac:dyDescent="0.3">
      <c r="A1098" t="s">
        <v>1993</v>
      </c>
      <c r="B1098" t="s">
        <v>2163</v>
      </c>
      <c r="C1098">
        <v>37.4</v>
      </c>
      <c r="D1098" t="s">
        <v>2076</v>
      </c>
      <c r="E1098">
        <v>0.6</v>
      </c>
      <c r="F1098" s="12" t="s">
        <v>545</v>
      </c>
      <c r="G1098" s="12" t="s">
        <v>545</v>
      </c>
      <c r="H1098" s="12" t="s">
        <v>545</v>
      </c>
      <c r="I1098" s="12" t="s">
        <v>545</v>
      </c>
      <c r="K1098" t="s">
        <v>2355</v>
      </c>
      <c r="L1098" t="s">
        <v>591</v>
      </c>
    </row>
    <row r="1099" spans="1:12" x14ac:dyDescent="0.3">
      <c r="A1099" t="s">
        <v>1993</v>
      </c>
      <c r="B1099" t="s">
        <v>2163</v>
      </c>
      <c r="C1099">
        <v>34.1</v>
      </c>
      <c r="D1099" t="s">
        <v>2076</v>
      </c>
      <c r="E1099">
        <v>0.1</v>
      </c>
      <c r="F1099" s="12" t="s">
        <v>545</v>
      </c>
      <c r="G1099" s="12" t="s">
        <v>545</v>
      </c>
      <c r="H1099" s="12" t="s">
        <v>545</v>
      </c>
      <c r="I1099" s="12" t="s">
        <v>545</v>
      </c>
      <c r="K1099" t="s">
        <v>2355</v>
      </c>
      <c r="L1099" t="s">
        <v>591</v>
      </c>
    </row>
    <row r="1100" spans="1:12" x14ac:dyDescent="0.3">
      <c r="A1100" t="s">
        <v>1993</v>
      </c>
      <c r="B1100" t="s">
        <v>2163</v>
      </c>
      <c r="C1100">
        <v>24.4</v>
      </c>
      <c r="D1100" t="s">
        <v>2076</v>
      </c>
      <c r="E1100">
        <v>3</v>
      </c>
      <c r="F1100">
        <v>34</v>
      </c>
      <c r="G1100" s="12" t="s">
        <v>545</v>
      </c>
      <c r="H1100" s="12" t="s">
        <v>545</v>
      </c>
      <c r="I1100" t="s">
        <v>2168</v>
      </c>
      <c r="K1100" t="s">
        <v>2355</v>
      </c>
      <c r="L1100" t="s">
        <v>591</v>
      </c>
    </row>
    <row r="1101" spans="1:12" x14ac:dyDescent="0.3">
      <c r="A1101" t="s">
        <v>1993</v>
      </c>
      <c r="B1101" t="s">
        <v>2163</v>
      </c>
      <c r="C1101">
        <v>44.9</v>
      </c>
      <c r="D1101" t="s">
        <v>2280</v>
      </c>
      <c r="E1101">
        <v>0.2</v>
      </c>
      <c r="F1101" s="9" t="s">
        <v>545</v>
      </c>
      <c r="G1101" s="12" t="s">
        <v>545</v>
      </c>
      <c r="H1101" s="12" t="s">
        <v>545</v>
      </c>
      <c r="I1101" s="12" t="s">
        <v>545</v>
      </c>
      <c r="K1101" t="s">
        <v>2359</v>
      </c>
      <c r="L1101" t="s">
        <v>591</v>
      </c>
    </row>
    <row r="1102" spans="1:12" x14ac:dyDescent="0.3">
      <c r="A1102" t="s">
        <v>1993</v>
      </c>
      <c r="B1102" t="s">
        <v>2163</v>
      </c>
      <c r="C1102">
        <v>44.9</v>
      </c>
      <c r="D1102" t="s">
        <v>2280</v>
      </c>
      <c r="E1102">
        <v>0.2</v>
      </c>
      <c r="F1102" s="9" t="s">
        <v>545</v>
      </c>
      <c r="G1102" s="12" t="s">
        <v>545</v>
      </c>
      <c r="H1102" s="12" t="s">
        <v>545</v>
      </c>
      <c r="I1102" s="12" t="s">
        <v>545</v>
      </c>
      <c r="K1102" t="s">
        <v>2359</v>
      </c>
      <c r="L1102" t="s">
        <v>591</v>
      </c>
    </row>
    <row r="1103" spans="1:12" x14ac:dyDescent="0.3">
      <c r="A1103" t="s">
        <v>1993</v>
      </c>
      <c r="B1103" t="s">
        <v>2163</v>
      </c>
      <c r="C1103">
        <v>44.9</v>
      </c>
      <c r="D1103" t="s">
        <v>2280</v>
      </c>
      <c r="E1103">
        <v>0.2</v>
      </c>
      <c r="F1103" s="9" t="s">
        <v>545</v>
      </c>
      <c r="G1103" s="12" t="s">
        <v>545</v>
      </c>
      <c r="H1103" s="12" t="s">
        <v>545</v>
      </c>
      <c r="I1103" s="12" t="s">
        <v>545</v>
      </c>
      <c r="K1103" t="s">
        <v>2359</v>
      </c>
      <c r="L1103" t="s">
        <v>591</v>
      </c>
    </row>
    <row r="1104" spans="1:12" x14ac:dyDescent="0.3">
      <c r="A1104" t="s">
        <v>1993</v>
      </c>
      <c r="B1104" t="s">
        <v>2163</v>
      </c>
      <c r="C1104">
        <v>44.1</v>
      </c>
      <c r="D1104" t="s">
        <v>2280</v>
      </c>
      <c r="E1104">
        <v>0.1</v>
      </c>
      <c r="F1104" s="9" t="s">
        <v>545</v>
      </c>
      <c r="G1104" s="12" t="s">
        <v>545</v>
      </c>
      <c r="H1104" s="12" t="s">
        <v>545</v>
      </c>
      <c r="I1104" s="12" t="s">
        <v>545</v>
      </c>
      <c r="K1104" t="s">
        <v>2359</v>
      </c>
      <c r="L1104" t="s">
        <v>591</v>
      </c>
    </row>
    <row r="1105" spans="1:12" x14ac:dyDescent="0.3">
      <c r="A1105" t="s">
        <v>1993</v>
      </c>
      <c r="B1105" t="s">
        <v>2163</v>
      </c>
      <c r="C1105">
        <v>42.1</v>
      </c>
      <c r="D1105" t="s">
        <v>2280</v>
      </c>
      <c r="E1105">
        <v>0.25</v>
      </c>
      <c r="F1105" s="9" t="s">
        <v>545</v>
      </c>
      <c r="G1105" s="12" t="s">
        <v>545</v>
      </c>
      <c r="H1105" s="12" t="s">
        <v>545</v>
      </c>
      <c r="I1105" s="12" t="s">
        <v>545</v>
      </c>
      <c r="K1105" t="s">
        <v>2359</v>
      </c>
      <c r="L1105" t="s">
        <v>591</v>
      </c>
    </row>
    <row r="1106" spans="1:12" x14ac:dyDescent="0.3">
      <c r="A1106" t="s">
        <v>1993</v>
      </c>
      <c r="B1106" t="s">
        <v>2163</v>
      </c>
      <c r="C1106">
        <v>41.7</v>
      </c>
      <c r="D1106" t="s">
        <v>2280</v>
      </c>
      <c r="E1106">
        <v>0.5</v>
      </c>
      <c r="F1106" s="9" t="s">
        <v>545</v>
      </c>
      <c r="G1106" s="12" t="s">
        <v>545</v>
      </c>
      <c r="H1106" s="12" t="s">
        <v>545</v>
      </c>
      <c r="I1106" s="12" t="s">
        <v>545</v>
      </c>
      <c r="K1106" t="s">
        <v>2359</v>
      </c>
      <c r="L1106" t="s">
        <v>591</v>
      </c>
    </row>
    <row r="1107" spans="1:12" x14ac:dyDescent="0.3">
      <c r="A1107" t="s">
        <v>1993</v>
      </c>
      <c r="B1107" t="s">
        <v>2163</v>
      </c>
      <c r="C1107">
        <v>41.5</v>
      </c>
      <c r="D1107" t="s">
        <v>2280</v>
      </c>
      <c r="E1107">
        <v>0.3</v>
      </c>
      <c r="F1107" s="9" t="s">
        <v>545</v>
      </c>
      <c r="G1107" s="12" t="s">
        <v>545</v>
      </c>
      <c r="H1107" s="12" t="s">
        <v>545</v>
      </c>
      <c r="I1107" s="12" t="s">
        <v>545</v>
      </c>
      <c r="K1107" t="s">
        <v>2359</v>
      </c>
      <c r="L1107" t="s">
        <v>591</v>
      </c>
    </row>
    <row r="1108" spans="1:12" x14ac:dyDescent="0.3">
      <c r="A1108" t="s">
        <v>1993</v>
      </c>
      <c r="B1108" t="s">
        <v>2163</v>
      </c>
      <c r="C1108">
        <v>19.5</v>
      </c>
      <c r="D1108" t="s">
        <v>2280</v>
      </c>
      <c r="E1108">
        <v>0.4</v>
      </c>
      <c r="F1108" s="9" t="s">
        <v>545</v>
      </c>
      <c r="G1108" s="12" t="s">
        <v>545</v>
      </c>
      <c r="H1108" s="12" t="s">
        <v>545</v>
      </c>
      <c r="I1108" s="12" t="s">
        <v>545</v>
      </c>
      <c r="K1108" t="s">
        <v>2359</v>
      </c>
      <c r="L1108" t="s">
        <v>591</v>
      </c>
    </row>
    <row r="1109" spans="1:12" x14ac:dyDescent="0.3">
      <c r="A1109" t="s">
        <v>1993</v>
      </c>
      <c r="B1109" t="s">
        <v>2163</v>
      </c>
      <c r="C1109">
        <v>36.200000000000003</v>
      </c>
      <c r="D1109" t="s">
        <v>2277</v>
      </c>
      <c r="E1109">
        <v>8</v>
      </c>
      <c r="F1109" t="s">
        <v>2169</v>
      </c>
      <c r="G1109" s="12" t="s">
        <v>545</v>
      </c>
      <c r="H1109" s="12" t="s">
        <v>545</v>
      </c>
      <c r="I1109" s="12" t="s">
        <v>545</v>
      </c>
      <c r="K1109" t="s">
        <v>2355</v>
      </c>
      <c r="L1109" t="s">
        <v>591</v>
      </c>
    </row>
    <row r="1110" spans="1:12" x14ac:dyDescent="0.3">
      <c r="A1110" t="s">
        <v>1993</v>
      </c>
      <c r="B1110" t="s">
        <v>2163</v>
      </c>
      <c r="C1110">
        <v>37.1</v>
      </c>
      <c r="D1110" t="s">
        <v>2164</v>
      </c>
      <c r="E1110" s="9" t="s">
        <v>545</v>
      </c>
      <c r="F1110" s="9" t="s">
        <v>545</v>
      </c>
      <c r="G1110">
        <v>1</v>
      </c>
      <c r="H1110" s="12" t="s">
        <v>545</v>
      </c>
      <c r="I1110" s="12" t="s">
        <v>545</v>
      </c>
      <c r="K1110" t="s">
        <v>2004</v>
      </c>
      <c r="L1110" t="s">
        <v>2004</v>
      </c>
    </row>
    <row r="1111" spans="1:12" x14ac:dyDescent="0.3">
      <c r="A1111" t="s">
        <v>1993</v>
      </c>
      <c r="B1111" t="s">
        <v>2163</v>
      </c>
      <c r="C1111">
        <v>45.5</v>
      </c>
      <c r="D1111" s="47" t="s">
        <v>2165</v>
      </c>
      <c r="E1111" s="47"/>
      <c r="F1111" s="9" t="s">
        <v>545</v>
      </c>
      <c r="G1111">
        <v>2</v>
      </c>
      <c r="H1111" s="12" t="s">
        <v>545</v>
      </c>
      <c r="I1111" s="12" t="s">
        <v>545</v>
      </c>
      <c r="K1111" t="s">
        <v>2004</v>
      </c>
      <c r="L1111" t="s">
        <v>2004</v>
      </c>
    </row>
    <row r="1112" spans="1:12" x14ac:dyDescent="0.3">
      <c r="A1112" t="s">
        <v>1993</v>
      </c>
      <c r="B1112" t="s">
        <v>2163</v>
      </c>
      <c r="C1112">
        <v>43</v>
      </c>
      <c r="D1112" t="s">
        <v>2166</v>
      </c>
      <c r="E1112" s="9" t="s">
        <v>545</v>
      </c>
      <c r="F1112" s="9" t="s">
        <v>545</v>
      </c>
      <c r="G1112">
        <v>2</v>
      </c>
      <c r="H1112" s="12" t="s">
        <v>545</v>
      </c>
      <c r="I1112" s="12" t="s">
        <v>545</v>
      </c>
      <c r="K1112" t="s">
        <v>2004</v>
      </c>
      <c r="L1112" t="s">
        <v>2004</v>
      </c>
    </row>
    <row r="1113" spans="1:12" x14ac:dyDescent="0.3">
      <c r="A1113" t="s">
        <v>1993</v>
      </c>
      <c r="B1113" t="s">
        <v>2163</v>
      </c>
      <c r="C1113">
        <v>42</v>
      </c>
      <c r="D1113" t="s">
        <v>2166</v>
      </c>
      <c r="E1113" s="9" t="s">
        <v>545</v>
      </c>
      <c r="F1113" s="9" t="s">
        <v>545</v>
      </c>
      <c r="G1113">
        <v>2</v>
      </c>
      <c r="H1113" s="12" t="s">
        <v>545</v>
      </c>
      <c r="I1113" s="12" t="s">
        <v>545</v>
      </c>
      <c r="K1113" t="s">
        <v>2004</v>
      </c>
      <c r="L1113" t="s">
        <v>2004</v>
      </c>
    </row>
    <row r="1114" spans="1:12" x14ac:dyDescent="0.3">
      <c r="A1114" t="s">
        <v>1993</v>
      </c>
      <c r="B1114" t="s">
        <v>2163</v>
      </c>
      <c r="C1114">
        <v>41</v>
      </c>
      <c r="D1114" t="s">
        <v>2166</v>
      </c>
      <c r="E1114" s="9" t="s">
        <v>545</v>
      </c>
      <c r="F1114" s="9" t="s">
        <v>545</v>
      </c>
      <c r="G1114">
        <v>2</v>
      </c>
      <c r="H1114" s="12" t="s">
        <v>545</v>
      </c>
      <c r="I1114" s="12" t="s">
        <v>545</v>
      </c>
      <c r="K1114" t="s">
        <v>2004</v>
      </c>
      <c r="L1114" t="s">
        <v>2004</v>
      </c>
    </row>
    <row r="1115" spans="1:12" x14ac:dyDescent="0.3">
      <c r="A1115" t="s">
        <v>1993</v>
      </c>
      <c r="B1115" t="s">
        <v>2163</v>
      </c>
      <c r="C1115">
        <v>40</v>
      </c>
      <c r="D1115" t="s">
        <v>2166</v>
      </c>
      <c r="E1115" s="9" t="s">
        <v>545</v>
      </c>
      <c r="F1115" s="9" t="s">
        <v>545</v>
      </c>
      <c r="G1115">
        <v>2</v>
      </c>
      <c r="H1115" s="12" t="s">
        <v>545</v>
      </c>
      <c r="I1115" s="12" t="s">
        <v>545</v>
      </c>
      <c r="K1115" t="s">
        <v>2004</v>
      </c>
      <c r="L1115" t="s">
        <v>2004</v>
      </c>
    </row>
    <row r="1116" spans="1:12" x14ac:dyDescent="0.3">
      <c r="A1116" t="s">
        <v>1993</v>
      </c>
      <c r="B1116" t="s">
        <v>2163</v>
      </c>
      <c r="C1116">
        <v>38.700000000000003</v>
      </c>
      <c r="D1116" t="s">
        <v>2166</v>
      </c>
      <c r="E1116" s="9" t="s">
        <v>545</v>
      </c>
      <c r="F1116" s="9" t="s">
        <v>545</v>
      </c>
      <c r="G1116">
        <v>2</v>
      </c>
      <c r="H1116" s="12" t="s">
        <v>545</v>
      </c>
      <c r="I1116" s="12" t="s">
        <v>545</v>
      </c>
      <c r="K1116" t="s">
        <v>2004</v>
      </c>
      <c r="L1116" t="s">
        <v>2004</v>
      </c>
    </row>
    <row r="1117" spans="1:12" x14ac:dyDescent="0.3">
      <c r="A1117" t="s">
        <v>1993</v>
      </c>
      <c r="B1117" t="s">
        <v>2163</v>
      </c>
      <c r="C1117">
        <v>38.4</v>
      </c>
      <c r="D1117" t="s">
        <v>2166</v>
      </c>
      <c r="E1117" s="9" t="s">
        <v>545</v>
      </c>
      <c r="F1117" s="9" t="s">
        <v>545</v>
      </c>
      <c r="G1117">
        <v>2</v>
      </c>
      <c r="H1117" s="12" t="s">
        <v>545</v>
      </c>
      <c r="I1117" s="12" t="s">
        <v>545</v>
      </c>
      <c r="K1117" t="s">
        <v>2004</v>
      </c>
      <c r="L1117" t="s">
        <v>2004</v>
      </c>
    </row>
    <row r="1118" spans="1:12" x14ac:dyDescent="0.3">
      <c r="A1118" t="s">
        <v>1993</v>
      </c>
      <c r="B1118" t="s">
        <v>2163</v>
      </c>
      <c r="C1118">
        <v>44.5</v>
      </c>
      <c r="D1118" s="47" t="s">
        <v>2165</v>
      </c>
      <c r="E1118" s="47"/>
      <c r="F1118" s="9" t="s">
        <v>545</v>
      </c>
      <c r="G1118">
        <v>3</v>
      </c>
      <c r="H1118" s="12" t="s">
        <v>545</v>
      </c>
      <c r="I1118" s="12" t="s">
        <v>545</v>
      </c>
      <c r="K1118" t="s">
        <v>2004</v>
      </c>
      <c r="L1118" t="s">
        <v>2004</v>
      </c>
    </row>
    <row r="1119" spans="1:12" x14ac:dyDescent="0.3">
      <c r="A1119" t="s">
        <v>1993</v>
      </c>
      <c r="B1119" t="s">
        <v>2163</v>
      </c>
      <c r="C1119">
        <v>18.7</v>
      </c>
      <c r="D1119" s="47" t="s">
        <v>2167</v>
      </c>
      <c r="E1119" s="47"/>
      <c r="F1119" s="9" t="s">
        <v>545</v>
      </c>
      <c r="G1119" s="9" t="s">
        <v>545</v>
      </c>
      <c r="H1119" s="12" t="s">
        <v>545</v>
      </c>
      <c r="I1119" s="12" t="s">
        <v>545</v>
      </c>
    </row>
    <row r="1120" spans="1:12" x14ac:dyDescent="0.3">
      <c r="A1120" t="s">
        <v>1995</v>
      </c>
      <c r="B1120" t="s">
        <v>1994</v>
      </c>
      <c r="C1120">
        <v>46.5</v>
      </c>
      <c r="D1120" t="s">
        <v>1758</v>
      </c>
      <c r="E1120" s="12" t="s">
        <v>545</v>
      </c>
      <c r="F1120" s="12" t="s">
        <v>545</v>
      </c>
      <c r="G1120">
        <v>1</v>
      </c>
      <c r="H1120" s="12" t="s">
        <v>545</v>
      </c>
      <c r="I1120" s="12" t="s">
        <v>545</v>
      </c>
      <c r="K1120" t="s">
        <v>1093</v>
      </c>
      <c r="L1120" t="s">
        <v>750</v>
      </c>
    </row>
    <row r="1121" spans="1:12" x14ac:dyDescent="0.3">
      <c r="A1121" t="s">
        <v>1995</v>
      </c>
      <c r="B1121" t="s">
        <v>1994</v>
      </c>
      <c r="C1121">
        <v>46.1</v>
      </c>
      <c r="D1121" t="s">
        <v>1758</v>
      </c>
      <c r="E1121" s="12" t="s">
        <v>545</v>
      </c>
      <c r="F1121" s="12" t="s">
        <v>545</v>
      </c>
      <c r="G1121">
        <v>1</v>
      </c>
      <c r="H1121" s="12" t="s">
        <v>545</v>
      </c>
      <c r="I1121" s="12" t="s">
        <v>545</v>
      </c>
      <c r="K1121" t="s">
        <v>1093</v>
      </c>
      <c r="L1121" t="s">
        <v>750</v>
      </c>
    </row>
    <row r="1122" spans="1:12" x14ac:dyDescent="0.3">
      <c r="A1122" t="s">
        <v>1995</v>
      </c>
      <c r="B1122" t="s">
        <v>1994</v>
      </c>
      <c r="C1122">
        <v>45.7</v>
      </c>
      <c r="D1122" t="s">
        <v>1758</v>
      </c>
      <c r="E1122" s="12" t="s">
        <v>545</v>
      </c>
      <c r="F1122" s="12" t="s">
        <v>545</v>
      </c>
      <c r="G1122">
        <v>1</v>
      </c>
      <c r="H1122" s="12" t="s">
        <v>545</v>
      </c>
      <c r="I1122" s="12" t="s">
        <v>545</v>
      </c>
      <c r="K1122" t="s">
        <v>1093</v>
      </c>
      <c r="L1122" t="s">
        <v>750</v>
      </c>
    </row>
    <row r="1123" spans="1:12" x14ac:dyDescent="0.3">
      <c r="A1123" t="s">
        <v>1995</v>
      </c>
      <c r="B1123" t="s">
        <v>1994</v>
      </c>
      <c r="C1123">
        <v>33.5</v>
      </c>
      <c r="D1123" t="s">
        <v>21</v>
      </c>
      <c r="E1123" s="12" t="s">
        <v>545</v>
      </c>
      <c r="F1123" s="12" t="s">
        <v>545</v>
      </c>
      <c r="G1123">
        <v>1</v>
      </c>
      <c r="H1123" s="12" t="s">
        <v>545</v>
      </c>
      <c r="I1123" s="12" t="s">
        <v>545</v>
      </c>
      <c r="K1123" t="s">
        <v>1093</v>
      </c>
      <c r="L1123" t="s">
        <v>750</v>
      </c>
    </row>
    <row r="1124" spans="1:12" x14ac:dyDescent="0.3">
      <c r="A1124" t="s">
        <v>1995</v>
      </c>
      <c r="B1124" t="s">
        <v>1994</v>
      </c>
      <c r="C1124">
        <v>23.5</v>
      </c>
      <c r="D1124" t="s">
        <v>1758</v>
      </c>
      <c r="E1124" s="12" t="s">
        <v>545</v>
      </c>
      <c r="F1124" s="12" t="s">
        <v>545</v>
      </c>
      <c r="G1124">
        <v>1</v>
      </c>
      <c r="H1124" s="12" t="s">
        <v>545</v>
      </c>
      <c r="I1124" s="12" t="s">
        <v>545</v>
      </c>
      <c r="K1124" t="s">
        <v>1093</v>
      </c>
      <c r="L1124" t="s">
        <v>750</v>
      </c>
    </row>
    <row r="1125" spans="1:12" x14ac:dyDescent="0.3">
      <c r="A1125" t="s">
        <v>1995</v>
      </c>
      <c r="B1125" t="s">
        <v>1994</v>
      </c>
      <c r="C1125">
        <v>21.3</v>
      </c>
      <c r="D1125" t="s">
        <v>21</v>
      </c>
      <c r="E1125" s="12" t="s">
        <v>545</v>
      </c>
      <c r="F1125" s="12" t="s">
        <v>545</v>
      </c>
      <c r="G1125">
        <v>1</v>
      </c>
      <c r="H1125" s="12" t="s">
        <v>545</v>
      </c>
      <c r="I1125" s="12" t="s">
        <v>545</v>
      </c>
      <c r="K1125" t="s">
        <v>1093</v>
      </c>
      <c r="L1125" t="s">
        <v>750</v>
      </c>
    </row>
    <row r="1126" spans="1:12" x14ac:dyDescent="0.3">
      <c r="A1126" t="s">
        <v>1995</v>
      </c>
      <c r="B1126" t="s">
        <v>1994</v>
      </c>
      <c r="C1126">
        <v>49.7</v>
      </c>
      <c r="D1126" t="s">
        <v>1758</v>
      </c>
      <c r="E1126" s="12" t="s">
        <v>545</v>
      </c>
      <c r="F1126" s="12" t="s">
        <v>545</v>
      </c>
      <c r="G1126" s="12" t="s">
        <v>545</v>
      </c>
      <c r="H1126" s="12" t="s">
        <v>545</v>
      </c>
      <c r="I1126" s="12" t="s">
        <v>545</v>
      </c>
      <c r="K1126" t="s">
        <v>1093</v>
      </c>
      <c r="L1126" t="s">
        <v>750</v>
      </c>
    </row>
    <row r="1127" spans="1:12" x14ac:dyDescent="0.3">
      <c r="A1127" t="s">
        <v>1995</v>
      </c>
      <c r="B1127" t="s">
        <v>1994</v>
      </c>
      <c r="C1127">
        <v>32.799999999999997</v>
      </c>
      <c r="D1127" t="s">
        <v>1758</v>
      </c>
      <c r="E1127">
        <v>6.9</v>
      </c>
      <c r="F1127">
        <v>64</v>
      </c>
      <c r="G1127" s="9" t="s">
        <v>545</v>
      </c>
      <c r="H1127" s="12" t="s">
        <v>545</v>
      </c>
      <c r="I1127" s="12" t="s">
        <v>545</v>
      </c>
      <c r="K1127" t="s">
        <v>1093</v>
      </c>
      <c r="L1127" t="s">
        <v>750</v>
      </c>
    </row>
    <row r="1128" spans="1:12" x14ac:dyDescent="0.3">
      <c r="A1128" t="s">
        <v>1995</v>
      </c>
      <c r="B1128" t="s">
        <v>1994</v>
      </c>
      <c r="C1128">
        <v>26.6</v>
      </c>
      <c r="D1128" t="s">
        <v>1758</v>
      </c>
      <c r="E1128">
        <v>6.1</v>
      </c>
      <c r="F1128">
        <v>8.4</v>
      </c>
      <c r="G1128" s="9" t="s">
        <v>545</v>
      </c>
      <c r="H1128" s="12" t="s">
        <v>545</v>
      </c>
      <c r="I1128" s="12" t="s">
        <v>545</v>
      </c>
      <c r="K1128" t="s">
        <v>1093</v>
      </c>
      <c r="L1128" t="s">
        <v>750</v>
      </c>
    </row>
    <row r="1129" spans="1:12" x14ac:dyDescent="0.3">
      <c r="A1129" t="s">
        <v>1995</v>
      </c>
      <c r="B1129" t="s">
        <v>1994</v>
      </c>
      <c r="C1129">
        <v>22.2</v>
      </c>
      <c r="D1129" t="s">
        <v>21</v>
      </c>
      <c r="E1129">
        <v>0.45</v>
      </c>
      <c r="F1129" s="9" t="s">
        <v>545</v>
      </c>
      <c r="G1129" s="9" t="s">
        <v>545</v>
      </c>
      <c r="H1129" s="12" t="s">
        <v>545</v>
      </c>
      <c r="I1129" s="12" t="s">
        <v>545</v>
      </c>
      <c r="K1129" t="s">
        <v>1093</v>
      </c>
      <c r="L1129" t="s">
        <v>750</v>
      </c>
    </row>
    <row r="1130" spans="1:12" x14ac:dyDescent="0.3">
      <c r="A1130" t="s">
        <v>1995</v>
      </c>
      <c r="B1130" t="s">
        <v>1994</v>
      </c>
      <c r="C1130">
        <v>14.6</v>
      </c>
      <c r="D1130" t="s">
        <v>1758</v>
      </c>
      <c r="E1130">
        <v>6.6</v>
      </c>
      <c r="F1130">
        <v>122</v>
      </c>
      <c r="G1130" s="9" t="s">
        <v>545</v>
      </c>
      <c r="H1130" s="12" t="s">
        <v>545</v>
      </c>
      <c r="I1130" s="12" t="s">
        <v>545</v>
      </c>
      <c r="K1130" t="s">
        <v>1093</v>
      </c>
      <c r="L1130" t="s">
        <v>750</v>
      </c>
    </row>
    <row r="1131" spans="1:12" x14ac:dyDescent="0.3">
      <c r="A1131" t="s">
        <v>1995</v>
      </c>
      <c r="B1131" t="s">
        <v>1994</v>
      </c>
      <c r="C1131">
        <v>14.6</v>
      </c>
      <c r="D1131" t="s">
        <v>1758</v>
      </c>
      <c r="E1131">
        <v>5.8</v>
      </c>
      <c r="F1131">
        <v>92</v>
      </c>
      <c r="G1131" s="9" t="s">
        <v>545</v>
      </c>
      <c r="H1131" s="12" t="s">
        <v>545</v>
      </c>
      <c r="I1131" s="12" t="s">
        <v>545</v>
      </c>
      <c r="K1131" t="s">
        <v>1093</v>
      </c>
      <c r="L1131" t="s">
        <v>750</v>
      </c>
    </row>
    <row r="1132" spans="1:12" x14ac:dyDescent="0.3">
      <c r="A1132" t="s">
        <v>1995</v>
      </c>
      <c r="B1132" t="s">
        <v>1994</v>
      </c>
      <c r="C1132">
        <v>11</v>
      </c>
      <c r="D1132" t="s">
        <v>21</v>
      </c>
      <c r="E1132">
        <v>7.1</v>
      </c>
      <c r="F1132">
        <v>55</v>
      </c>
      <c r="G1132" s="9" t="s">
        <v>545</v>
      </c>
      <c r="H1132" s="12" t="s">
        <v>545</v>
      </c>
      <c r="I1132" s="12" t="s">
        <v>545</v>
      </c>
      <c r="J1132" t="s">
        <v>1857</v>
      </c>
      <c r="K1132" t="s">
        <v>1093</v>
      </c>
      <c r="L1132" t="s">
        <v>750</v>
      </c>
    </row>
    <row r="1133" spans="1:12" x14ac:dyDescent="0.3">
      <c r="A1133" t="s">
        <v>1995</v>
      </c>
      <c r="B1133" t="s">
        <v>1994</v>
      </c>
      <c r="C1133">
        <v>9.1</v>
      </c>
      <c r="D1133" t="s">
        <v>21</v>
      </c>
      <c r="E1133">
        <v>6.7</v>
      </c>
      <c r="F1133">
        <v>79</v>
      </c>
      <c r="G1133" s="9" t="s">
        <v>545</v>
      </c>
      <c r="H1133" s="12" t="s">
        <v>545</v>
      </c>
      <c r="I1133" t="s">
        <v>989</v>
      </c>
      <c r="K1133" t="s">
        <v>1093</v>
      </c>
      <c r="L1133" t="s">
        <v>750</v>
      </c>
    </row>
    <row r="1134" spans="1:12" x14ac:dyDescent="0.3">
      <c r="A1134" t="s">
        <v>1995</v>
      </c>
      <c r="B1134" t="s">
        <v>1994</v>
      </c>
      <c r="C1134">
        <v>4.9000000000000004</v>
      </c>
      <c r="D1134" t="s">
        <v>1758</v>
      </c>
      <c r="E1134">
        <v>5.9</v>
      </c>
      <c r="F1134">
        <v>103</v>
      </c>
      <c r="G1134" s="9" t="s">
        <v>545</v>
      </c>
      <c r="H1134" s="12" t="s">
        <v>545</v>
      </c>
      <c r="I1134" s="12" t="s">
        <v>545</v>
      </c>
      <c r="K1134" t="s">
        <v>1093</v>
      </c>
      <c r="L1134" t="s">
        <v>750</v>
      </c>
    </row>
    <row r="1135" spans="1:12" x14ac:dyDescent="0.3">
      <c r="A1135" t="s">
        <v>1995</v>
      </c>
      <c r="B1135" t="s">
        <v>1994</v>
      </c>
      <c r="C1135">
        <v>42.8</v>
      </c>
      <c r="D1135" t="s">
        <v>702</v>
      </c>
      <c r="E1135" s="9" t="s">
        <v>545</v>
      </c>
      <c r="F1135" s="9" t="s">
        <v>545</v>
      </c>
      <c r="G1135" s="9" t="s">
        <v>545</v>
      </c>
      <c r="H1135" s="12" t="s">
        <v>545</v>
      </c>
      <c r="I1135" s="12" t="s">
        <v>545</v>
      </c>
      <c r="J1135" t="s">
        <v>871</v>
      </c>
      <c r="K1135" t="s">
        <v>751</v>
      </c>
      <c r="L1135" t="s">
        <v>406</v>
      </c>
    </row>
    <row r="1136" spans="1:12" x14ac:dyDescent="0.3">
      <c r="A1136" t="s">
        <v>1995</v>
      </c>
      <c r="B1136" t="s">
        <v>1994</v>
      </c>
      <c r="C1136">
        <v>42.8</v>
      </c>
      <c r="D1136" t="s">
        <v>702</v>
      </c>
      <c r="E1136" s="9" t="s">
        <v>545</v>
      </c>
      <c r="F1136" s="9" t="s">
        <v>545</v>
      </c>
      <c r="G1136" s="9" t="s">
        <v>545</v>
      </c>
      <c r="H1136" s="12" t="s">
        <v>545</v>
      </c>
      <c r="I1136" s="12" t="s">
        <v>545</v>
      </c>
      <c r="K1136" t="s">
        <v>1117</v>
      </c>
      <c r="L1136" t="s">
        <v>406</v>
      </c>
    </row>
    <row r="1137" spans="1:12" x14ac:dyDescent="0.3">
      <c r="A1137" t="s">
        <v>1995</v>
      </c>
      <c r="B1137" t="s">
        <v>1994</v>
      </c>
      <c r="C1137">
        <v>45.3</v>
      </c>
      <c r="D1137" t="s">
        <v>696</v>
      </c>
      <c r="E1137" s="9" t="s">
        <v>545</v>
      </c>
      <c r="F1137" s="9" t="s">
        <v>545</v>
      </c>
      <c r="G1137">
        <v>1</v>
      </c>
      <c r="H1137" t="s">
        <v>865</v>
      </c>
      <c r="I1137" s="12" t="s">
        <v>545</v>
      </c>
      <c r="K1137" t="s">
        <v>405</v>
      </c>
      <c r="L1137" t="s">
        <v>752</v>
      </c>
    </row>
    <row r="1138" spans="1:12" x14ac:dyDescent="0.3">
      <c r="A1138" t="s">
        <v>1995</v>
      </c>
      <c r="B1138" t="s">
        <v>1994</v>
      </c>
      <c r="C1138">
        <v>43.5</v>
      </c>
      <c r="D1138" t="s">
        <v>696</v>
      </c>
      <c r="E1138" s="9" t="s">
        <v>545</v>
      </c>
      <c r="F1138" s="9" t="s">
        <v>545</v>
      </c>
      <c r="G1138">
        <v>1</v>
      </c>
      <c r="H1138" s="9" t="s">
        <v>545</v>
      </c>
      <c r="I1138" s="12" t="s">
        <v>545</v>
      </c>
      <c r="K1138" t="s">
        <v>405</v>
      </c>
      <c r="L1138" t="s">
        <v>752</v>
      </c>
    </row>
    <row r="1139" spans="1:12" x14ac:dyDescent="0.3">
      <c r="A1139" t="s">
        <v>1995</v>
      </c>
      <c r="B1139" t="s">
        <v>1994</v>
      </c>
      <c r="C1139">
        <v>40</v>
      </c>
      <c r="D1139" t="s">
        <v>696</v>
      </c>
      <c r="E1139" s="9" t="s">
        <v>545</v>
      </c>
      <c r="F1139" s="9" t="s">
        <v>545</v>
      </c>
      <c r="G1139">
        <v>1</v>
      </c>
      <c r="H1139" s="9" t="s">
        <v>545</v>
      </c>
      <c r="I1139" s="12" t="s">
        <v>545</v>
      </c>
      <c r="K1139" t="s">
        <v>405</v>
      </c>
      <c r="L1139" t="s">
        <v>752</v>
      </c>
    </row>
    <row r="1140" spans="1:12" x14ac:dyDescent="0.3">
      <c r="A1140" t="s">
        <v>1995</v>
      </c>
      <c r="B1140" t="s">
        <v>1994</v>
      </c>
      <c r="C1140">
        <v>41.6</v>
      </c>
      <c r="D1140" t="s">
        <v>696</v>
      </c>
      <c r="E1140" s="9" t="s">
        <v>545</v>
      </c>
      <c r="F1140" s="9" t="s">
        <v>545</v>
      </c>
      <c r="G1140">
        <v>2</v>
      </c>
      <c r="H1140" s="9" t="s">
        <v>545</v>
      </c>
      <c r="I1140" s="12" t="s">
        <v>545</v>
      </c>
      <c r="K1140" t="s">
        <v>405</v>
      </c>
      <c r="L1140" t="s">
        <v>752</v>
      </c>
    </row>
    <row r="1141" spans="1:12" x14ac:dyDescent="0.3">
      <c r="A1141" t="s">
        <v>1995</v>
      </c>
      <c r="B1141" t="s">
        <v>1994</v>
      </c>
      <c r="C1141">
        <v>21.8</v>
      </c>
      <c r="D1141" t="s">
        <v>1169</v>
      </c>
      <c r="E1141">
        <v>3.5</v>
      </c>
      <c r="F1141">
        <v>240</v>
      </c>
      <c r="G1141" s="9" t="s">
        <v>545</v>
      </c>
      <c r="H1141" s="9" t="s">
        <v>545</v>
      </c>
      <c r="I1141" s="12" t="s">
        <v>545</v>
      </c>
      <c r="K1141" t="s">
        <v>1255</v>
      </c>
      <c r="L1141" t="s">
        <v>750</v>
      </c>
    </row>
    <row r="1142" spans="1:12" x14ac:dyDescent="0.3">
      <c r="A1142" t="s">
        <v>1995</v>
      </c>
      <c r="B1142" t="s">
        <v>1994</v>
      </c>
      <c r="C1142">
        <v>47.6</v>
      </c>
      <c r="D1142" t="s">
        <v>479</v>
      </c>
      <c r="E1142">
        <v>6.9</v>
      </c>
      <c r="F1142">
        <v>5.6</v>
      </c>
      <c r="G1142" s="9" t="s">
        <v>545</v>
      </c>
      <c r="H1142" s="9" t="s">
        <v>545</v>
      </c>
      <c r="I1142" s="12" t="s">
        <v>545</v>
      </c>
      <c r="K1142" t="s">
        <v>1255</v>
      </c>
      <c r="L1142" t="s">
        <v>752</v>
      </c>
    </row>
    <row r="1143" spans="1:12" x14ac:dyDescent="0.3">
      <c r="A1143" t="s">
        <v>1995</v>
      </c>
      <c r="B1143" t="s">
        <v>1994</v>
      </c>
      <c r="C1143">
        <v>23.6</v>
      </c>
      <c r="D1143" t="s">
        <v>479</v>
      </c>
      <c r="E1143">
        <v>5.4</v>
      </c>
      <c r="F1143">
        <v>59</v>
      </c>
      <c r="G1143" s="9" t="s">
        <v>545</v>
      </c>
      <c r="H1143" s="9" t="s">
        <v>545</v>
      </c>
      <c r="I1143" s="12" t="s">
        <v>545</v>
      </c>
      <c r="K1143" t="s">
        <v>1255</v>
      </c>
      <c r="L1143" t="s">
        <v>752</v>
      </c>
    </row>
    <row r="1144" spans="1:12" x14ac:dyDescent="0.3">
      <c r="A1144" t="s">
        <v>1995</v>
      </c>
      <c r="B1144" t="s">
        <v>1994</v>
      </c>
      <c r="C1144">
        <v>47.4</v>
      </c>
      <c r="D1144" t="s">
        <v>693</v>
      </c>
      <c r="E1144" s="9" t="s">
        <v>545</v>
      </c>
      <c r="F1144" s="9" t="s">
        <v>545</v>
      </c>
      <c r="G1144">
        <v>1</v>
      </c>
      <c r="H1144" s="9" t="s">
        <v>545</v>
      </c>
      <c r="I1144" s="12" t="s">
        <v>545</v>
      </c>
      <c r="K1144" t="s">
        <v>1255</v>
      </c>
      <c r="L1144" t="s">
        <v>752</v>
      </c>
    </row>
    <row r="1145" spans="1:12" x14ac:dyDescent="0.3">
      <c r="A1145" t="s">
        <v>1995</v>
      </c>
      <c r="B1145" t="s">
        <v>1994</v>
      </c>
      <c r="C1145">
        <v>46.9</v>
      </c>
      <c r="D1145" t="s">
        <v>693</v>
      </c>
      <c r="E1145" s="9" t="s">
        <v>545</v>
      </c>
      <c r="F1145" s="9" t="s">
        <v>545</v>
      </c>
      <c r="G1145">
        <v>2</v>
      </c>
      <c r="H1145" s="9" t="s">
        <v>545</v>
      </c>
      <c r="I1145" s="12" t="s">
        <v>545</v>
      </c>
      <c r="K1145" t="s">
        <v>1255</v>
      </c>
      <c r="L1145" t="s">
        <v>752</v>
      </c>
    </row>
    <row r="1146" spans="1:12" x14ac:dyDescent="0.3">
      <c r="A1146" t="s">
        <v>1995</v>
      </c>
      <c r="B1146" t="s">
        <v>1994</v>
      </c>
      <c r="C1146">
        <v>48</v>
      </c>
      <c r="D1146" t="s">
        <v>512</v>
      </c>
      <c r="E1146" t="s">
        <v>691</v>
      </c>
      <c r="F1146" s="9" t="s">
        <v>545</v>
      </c>
      <c r="G1146" s="9" t="s">
        <v>545</v>
      </c>
      <c r="H1146" s="9" t="s">
        <v>545</v>
      </c>
      <c r="I1146" s="12" t="s">
        <v>545</v>
      </c>
      <c r="K1146" t="s">
        <v>1098</v>
      </c>
      <c r="L1146" t="s">
        <v>1098</v>
      </c>
    </row>
    <row r="1147" spans="1:12" x14ac:dyDescent="0.3">
      <c r="A1147" t="s">
        <v>1995</v>
      </c>
      <c r="B1147" t="s">
        <v>1994</v>
      </c>
      <c r="C1147">
        <v>21.8</v>
      </c>
      <c r="D1147" t="s">
        <v>50</v>
      </c>
      <c r="E1147" s="9" t="s">
        <v>545</v>
      </c>
      <c r="F1147" s="9" t="s">
        <v>545</v>
      </c>
      <c r="G1147" s="9" t="s">
        <v>545</v>
      </c>
      <c r="H1147" s="9" t="s">
        <v>545</v>
      </c>
      <c r="I1147" t="s">
        <v>1403</v>
      </c>
      <c r="K1147" t="s">
        <v>1098</v>
      </c>
      <c r="L1147" t="s">
        <v>1098</v>
      </c>
    </row>
    <row r="1148" spans="1:12" x14ac:dyDescent="0.3">
      <c r="A1148" t="s">
        <v>1995</v>
      </c>
      <c r="B1148" t="s">
        <v>1994</v>
      </c>
      <c r="C1148">
        <v>2.9</v>
      </c>
      <c r="D1148" t="s">
        <v>1521</v>
      </c>
      <c r="E1148" s="9" t="s">
        <v>545</v>
      </c>
      <c r="F1148" s="9" t="s">
        <v>545</v>
      </c>
      <c r="G1148" s="9" t="s">
        <v>545</v>
      </c>
      <c r="H1148" s="9" t="s">
        <v>545</v>
      </c>
      <c r="I1148" s="9" t="s">
        <v>545</v>
      </c>
      <c r="J1148" t="s">
        <v>1694</v>
      </c>
      <c r="K1148" t="s">
        <v>1255</v>
      </c>
      <c r="L1148" t="s">
        <v>752</v>
      </c>
    </row>
    <row r="1149" spans="1:12" x14ac:dyDescent="0.3">
      <c r="A1149" t="s">
        <v>1995</v>
      </c>
      <c r="B1149" t="s">
        <v>1994</v>
      </c>
      <c r="C1149">
        <v>44</v>
      </c>
      <c r="D1149" t="s">
        <v>660</v>
      </c>
      <c r="E1149" s="9" t="s">
        <v>545</v>
      </c>
      <c r="F1149" s="9" t="s">
        <v>545</v>
      </c>
      <c r="G1149">
        <v>1</v>
      </c>
      <c r="H1149" s="9" t="s">
        <v>545</v>
      </c>
      <c r="I1149" s="9" t="s">
        <v>545</v>
      </c>
      <c r="K1149" t="s">
        <v>1255</v>
      </c>
      <c r="L1149" t="s">
        <v>752</v>
      </c>
    </row>
    <row r="1150" spans="1:12" x14ac:dyDescent="0.3">
      <c r="A1150" t="s">
        <v>1995</v>
      </c>
      <c r="B1150" t="s">
        <v>1994</v>
      </c>
      <c r="C1150">
        <v>38.200000000000003</v>
      </c>
      <c r="D1150" t="s">
        <v>108</v>
      </c>
      <c r="E1150" s="9" t="s">
        <v>545</v>
      </c>
      <c r="F1150" s="9" t="s">
        <v>545</v>
      </c>
      <c r="G1150">
        <v>1</v>
      </c>
      <c r="H1150" s="9" t="s">
        <v>545</v>
      </c>
      <c r="I1150" s="9" t="s">
        <v>545</v>
      </c>
      <c r="K1150" t="s">
        <v>1255</v>
      </c>
      <c r="L1150" t="s">
        <v>752</v>
      </c>
    </row>
    <row r="1151" spans="1:12" x14ac:dyDescent="0.3">
      <c r="A1151" t="s">
        <v>1995</v>
      </c>
      <c r="B1151" t="s">
        <v>1994</v>
      </c>
      <c r="C1151">
        <v>33.9</v>
      </c>
      <c r="D1151" t="s">
        <v>660</v>
      </c>
      <c r="E1151" s="9" t="s">
        <v>545</v>
      </c>
      <c r="F1151" s="9" t="s">
        <v>545</v>
      </c>
      <c r="G1151">
        <v>1</v>
      </c>
      <c r="H1151" s="9" t="s">
        <v>545</v>
      </c>
      <c r="I1151" s="9" t="s">
        <v>545</v>
      </c>
      <c r="K1151" t="s">
        <v>1255</v>
      </c>
      <c r="L1151" t="s">
        <v>752</v>
      </c>
    </row>
    <row r="1152" spans="1:12" x14ac:dyDescent="0.3">
      <c r="A1152" t="s">
        <v>1995</v>
      </c>
      <c r="B1152" t="s">
        <v>1994</v>
      </c>
      <c r="C1152">
        <v>30.1</v>
      </c>
      <c r="D1152" t="s">
        <v>660</v>
      </c>
      <c r="E1152" s="9" t="s">
        <v>545</v>
      </c>
      <c r="F1152" s="9" t="s">
        <v>545</v>
      </c>
      <c r="G1152">
        <v>1</v>
      </c>
      <c r="H1152" s="9" t="s">
        <v>545</v>
      </c>
      <c r="I1152" s="9" t="s">
        <v>545</v>
      </c>
      <c r="K1152" t="s">
        <v>1255</v>
      </c>
      <c r="L1152" t="s">
        <v>752</v>
      </c>
    </row>
    <row r="1153" spans="1:12" x14ac:dyDescent="0.3">
      <c r="A1153" t="s">
        <v>1995</v>
      </c>
      <c r="B1153" t="s">
        <v>1994</v>
      </c>
      <c r="C1153">
        <v>2</v>
      </c>
      <c r="D1153" t="s">
        <v>660</v>
      </c>
      <c r="E1153" s="9" t="s">
        <v>545</v>
      </c>
      <c r="F1153" s="9" t="s">
        <v>545</v>
      </c>
      <c r="G1153">
        <v>1</v>
      </c>
      <c r="H1153" s="9" t="s">
        <v>545</v>
      </c>
      <c r="I1153" s="9" t="s">
        <v>545</v>
      </c>
      <c r="K1153" t="s">
        <v>1255</v>
      </c>
      <c r="L1153" t="s">
        <v>752</v>
      </c>
    </row>
    <row r="1154" spans="1:12" x14ac:dyDescent="0.3">
      <c r="A1154" t="s">
        <v>1995</v>
      </c>
      <c r="B1154" t="s">
        <v>1994</v>
      </c>
      <c r="C1154">
        <v>43.1</v>
      </c>
      <c r="D1154" t="s">
        <v>660</v>
      </c>
      <c r="E1154">
        <v>2.1</v>
      </c>
      <c r="F1154">
        <v>70</v>
      </c>
      <c r="G1154" s="9" t="s">
        <v>545</v>
      </c>
      <c r="H1154" s="9" t="s">
        <v>545</v>
      </c>
      <c r="I1154" s="9" t="s">
        <v>545</v>
      </c>
      <c r="K1154" t="s">
        <v>1255</v>
      </c>
      <c r="L1154" t="s">
        <v>752</v>
      </c>
    </row>
    <row r="1155" spans="1:12" x14ac:dyDescent="0.3">
      <c r="A1155" t="s">
        <v>1995</v>
      </c>
      <c r="B1155" t="s">
        <v>1994</v>
      </c>
      <c r="C1155">
        <v>14.9</v>
      </c>
      <c r="D1155" t="s">
        <v>108</v>
      </c>
      <c r="E1155">
        <v>1.6</v>
      </c>
      <c r="F1155">
        <v>15</v>
      </c>
      <c r="G1155" s="9" t="s">
        <v>545</v>
      </c>
      <c r="H1155" s="9" t="s">
        <v>545</v>
      </c>
      <c r="I1155" s="9" t="s">
        <v>545</v>
      </c>
      <c r="K1155" t="s">
        <v>1255</v>
      </c>
      <c r="L1155" t="s">
        <v>752</v>
      </c>
    </row>
    <row r="1156" spans="1:12" x14ac:dyDescent="0.3">
      <c r="A1156" t="s">
        <v>1995</v>
      </c>
      <c r="B1156" t="s">
        <v>1994</v>
      </c>
      <c r="C1156">
        <v>7.2</v>
      </c>
      <c r="D1156" t="s">
        <v>660</v>
      </c>
      <c r="E1156">
        <v>0.75</v>
      </c>
      <c r="F1156" s="9" t="s">
        <v>545</v>
      </c>
      <c r="G1156" s="9" t="s">
        <v>545</v>
      </c>
      <c r="H1156" s="9" t="s">
        <v>545</v>
      </c>
      <c r="I1156" s="9" t="s">
        <v>545</v>
      </c>
      <c r="K1156" t="s">
        <v>1255</v>
      </c>
      <c r="L1156" t="s">
        <v>752</v>
      </c>
    </row>
    <row r="1157" spans="1:12" x14ac:dyDescent="0.3">
      <c r="A1157" t="s">
        <v>1995</v>
      </c>
      <c r="B1157" t="s">
        <v>1994</v>
      </c>
      <c r="C1157">
        <v>6.3</v>
      </c>
      <c r="D1157" t="s">
        <v>660</v>
      </c>
      <c r="E1157">
        <v>1.1000000000000001</v>
      </c>
      <c r="F1157" s="9" t="s">
        <v>545</v>
      </c>
      <c r="G1157" s="9" t="s">
        <v>545</v>
      </c>
      <c r="H1157" s="9" t="s">
        <v>545</v>
      </c>
      <c r="I1157" s="9" t="s">
        <v>545</v>
      </c>
      <c r="K1157" t="s">
        <v>1255</v>
      </c>
      <c r="L1157" t="s">
        <v>752</v>
      </c>
    </row>
    <row r="1158" spans="1:12" x14ac:dyDescent="0.3">
      <c r="A1158" t="s">
        <v>1995</v>
      </c>
      <c r="B1158" t="s">
        <v>1994</v>
      </c>
      <c r="C1158">
        <v>9</v>
      </c>
      <c r="D1158" t="s">
        <v>1346</v>
      </c>
      <c r="E1158">
        <v>0.7</v>
      </c>
      <c r="F1158" s="9" t="s">
        <v>545</v>
      </c>
      <c r="G1158" s="9" t="s">
        <v>545</v>
      </c>
      <c r="H1158" s="9" t="s">
        <v>545</v>
      </c>
      <c r="I1158" s="9" t="s">
        <v>545</v>
      </c>
      <c r="K1158" t="s">
        <v>1255</v>
      </c>
      <c r="L1158" t="s">
        <v>752</v>
      </c>
    </row>
    <row r="1159" spans="1:12" x14ac:dyDescent="0.3">
      <c r="A1159" t="s">
        <v>1995</v>
      </c>
      <c r="B1159" t="s">
        <v>1994</v>
      </c>
      <c r="C1159">
        <v>25.7</v>
      </c>
      <c r="D1159" t="s">
        <v>1438</v>
      </c>
      <c r="E1159" s="9" t="s">
        <v>545</v>
      </c>
      <c r="F1159" s="9" t="s">
        <v>545</v>
      </c>
      <c r="G1159">
        <v>1</v>
      </c>
      <c r="H1159" s="9" t="s">
        <v>545</v>
      </c>
      <c r="I1159" s="9" t="s">
        <v>545</v>
      </c>
      <c r="K1159" t="s">
        <v>1099</v>
      </c>
      <c r="L1159" t="s">
        <v>752</v>
      </c>
    </row>
    <row r="1160" spans="1:12" x14ac:dyDescent="0.3">
      <c r="A1160" t="s">
        <v>1995</v>
      </c>
      <c r="B1160" t="s">
        <v>1994</v>
      </c>
      <c r="C1160">
        <v>25.4</v>
      </c>
      <c r="D1160" t="s">
        <v>1438</v>
      </c>
      <c r="E1160" s="9" t="s">
        <v>545</v>
      </c>
      <c r="F1160" s="9" t="s">
        <v>545</v>
      </c>
      <c r="G1160">
        <v>2</v>
      </c>
      <c r="H1160" s="9" t="s">
        <v>545</v>
      </c>
      <c r="I1160" s="9" t="s">
        <v>545</v>
      </c>
      <c r="K1160" t="s">
        <v>1255</v>
      </c>
      <c r="L1160" t="s">
        <v>752</v>
      </c>
    </row>
    <row r="1161" spans="1:12" x14ac:dyDescent="0.3">
      <c r="A1161" t="s">
        <v>1995</v>
      </c>
      <c r="B1161" t="s">
        <v>1994</v>
      </c>
      <c r="C1161">
        <v>48.1</v>
      </c>
      <c r="D1161" t="s">
        <v>1164</v>
      </c>
      <c r="E1161" s="9" t="s">
        <v>545</v>
      </c>
      <c r="F1161" s="9" t="s">
        <v>545</v>
      </c>
      <c r="G1161">
        <v>1</v>
      </c>
      <c r="H1161" s="9" t="s">
        <v>545</v>
      </c>
      <c r="I1161" s="9" t="s">
        <v>545</v>
      </c>
      <c r="K1161" t="s">
        <v>1100</v>
      </c>
      <c r="L1161" t="s">
        <v>1101</v>
      </c>
    </row>
    <row r="1162" spans="1:12" x14ac:dyDescent="0.3">
      <c r="A1162" t="s">
        <v>1995</v>
      </c>
      <c r="B1162" t="s">
        <v>1994</v>
      </c>
      <c r="C1162">
        <v>43.4</v>
      </c>
      <c r="D1162" t="s">
        <v>1164</v>
      </c>
      <c r="E1162" s="9" t="s">
        <v>545</v>
      </c>
      <c r="F1162" s="9" t="s">
        <v>545</v>
      </c>
      <c r="G1162">
        <v>1</v>
      </c>
      <c r="H1162" s="9" t="s">
        <v>545</v>
      </c>
      <c r="I1162" s="9" t="s">
        <v>545</v>
      </c>
      <c r="K1162" t="s">
        <v>1100</v>
      </c>
      <c r="L1162" t="s">
        <v>1101</v>
      </c>
    </row>
    <row r="1163" spans="1:12" x14ac:dyDescent="0.3">
      <c r="A1163" t="s">
        <v>1995</v>
      </c>
      <c r="B1163" t="s">
        <v>1994</v>
      </c>
      <c r="C1163">
        <v>26.2</v>
      </c>
      <c r="D1163" t="s">
        <v>1164</v>
      </c>
      <c r="E1163" s="9" t="s">
        <v>545</v>
      </c>
      <c r="F1163" s="9" t="s">
        <v>545</v>
      </c>
      <c r="G1163">
        <v>1</v>
      </c>
      <c r="H1163" s="9" t="s">
        <v>545</v>
      </c>
      <c r="I1163" s="9" t="s">
        <v>545</v>
      </c>
      <c r="K1163" t="s">
        <v>1100</v>
      </c>
      <c r="L1163" t="s">
        <v>1101</v>
      </c>
    </row>
    <row r="1164" spans="1:12" x14ac:dyDescent="0.3">
      <c r="A1164" t="s">
        <v>1995</v>
      </c>
      <c r="B1164" t="s">
        <v>1994</v>
      </c>
      <c r="C1164">
        <v>25.9</v>
      </c>
      <c r="D1164" t="s">
        <v>1164</v>
      </c>
      <c r="E1164" s="9" t="s">
        <v>545</v>
      </c>
      <c r="F1164" s="9" t="s">
        <v>545</v>
      </c>
      <c r="G1164">
        <v>1</v>
      </c>
      <c r="H1164" s="9" t="s">
        <v>545</v>
      </c>
      <c r="I1164" s="9" t="s">
        <v>545</v>
      </c>
      <c r="K1164" t="s">
        <v>1100</v>
      </c>
      <c r="L1164" t="s">
        <v>1101</v>
      </c>
    </row>
    <row r="1165" spans="1:12" x14ac:dyDescent="0.3">
      <c r="A1165" t="s">
        <v>1995</v>
      </c>
      <c r="B1165" t="s">
        <v>1994</v>
      </c>
      <c r="C1165">
        <v>21.5</v>
      </c>
      <c r="D1165" t="s">
        <v>1164</v>
      </c>
      <c r="E1165" s="9" t="s">
        <v>545</v>
      </c>
      <c r="F1165" s="9" t="s">
        <v>545</v>
      </c>
      <c r="G1165">
        <v>2</v>
      </c>
      <c r="H1165" s="9" t="s">
        <v>545</v>
      </c>
      <c r="I1165" s="9" t="s">
        <v>545</v>
      </c>
      <c r="K1165" t="s">
        <v>1100</v>
      </c>
      <c r="L1165" t="s">
        <v>1101</v>
      </c>
    </row>
    <row r="1166" spans="1:12" x14ac:dyDescent="0.3">
      <c r="A1166" t="s">
        <v>1995</v>
      </c>
      <c r="B1166" t="s">
        <v>1994</v>
      </c>
      <c r="C1166">
        <v>26.4</v>
      </c>
      <c r="D1166" t="s">
        <v>920</v>
      </c>
      <c r="E1166" s="9" t="s">
        <v>545</v>
      </c>
      <c r="F1166" s="9" t="s">
        <v>545</v>
      </c>
      <c r="G1166">
        <v>3</v>
      </c>
      <c r="H1166" s="9" t="s">
        <v>545</v>
      </c>
      <c r="I1166" s="9" t="s">
        <v>545</v>
      </c>
      <c r="K1166" t="s">
        <v>1100</v>
      </c>
      <c r="L1166" t="s">
        <v>1101</v>
      </c>
    </row>
    <row r="1167" spans="1:12" x14ac:dyDescent="0.3">
      <c r="A1167" t="s">
        <v>1995</v>
      </c>
      <c r="B1167" t="s">
        <v>1994</v>
      </c>
      <c r="C1167">
        <v>49.6</v>
      </c>
      <c r="D1167" t="s">
        <v>1164</v>
      </c>
      <c r="E1167" s="9" t="s">
        <v>545</v>
      </c>
      <c r="F1167" s="9" t="s">
        <v>545</v>
      </c>
      <c r="G1167" s="9" t="s">
        <v>545</v>
      </c>
      <c r="H1167" s="9" t="s">
        <v>545</v>
      </c>
      <c r="I1167" s="9" t="s">
        <v>545</v>
      </c>
      <c r="K1167" t="s">
        <v>1100</v>
      </c>
      <c r="L1167" t="s">
        <v>1101</v>
      </c>
    </row>
    <row r="1168" spans="1:12" x14ac:dyDescent="0.3">
      <c r="A1168" t="s">
        <v>1995</v>
      </c>
      <c r="B1168" t="s">
        <v>1994</v>
      </c>
      <c r="C1168">
        <v>48.7</v>
      </c>
      <c r="D1168" t="s">
        <v>1164</v>
      </c>
      <c r="E1168">
        <v>0.2</v>
      </c>
      <c r="F1168" s="9" t="s">
        <v>545</v>
      </c>
      <c r="G1168" s="9" t="s">
        <v>545</v>
      </c>
      <c r="H1168" s="9" t="s">
        <v>545</v>
      </c>
      <c r="I1168" s="9" t="s">
        <v>545</v>
      </c>
      <c r="K1168" t="s">
        <v>1100</v>
      </c>
      <c r="L1168" t="s">
        <v>1101</v>
      </c>
    </row>
    <row r="1169" spans="1:12" x14ac:dyDescent="0.3">
      <c r="A1169" t="s">
        <v>1995</v>
      </c>
      <c r="B1169" t="s">
        <v>1994</v>
      </c>
      <c r="C1169">
        <v>48.6</v>
      </c>
      <c r="D1169" t="s">
        <v>1164</v>
      </c>
      <c r="E1169">
        <v>0.1</v>
      </c>
      <c r="F1169" s="9" t="s">
        <v>545</v>
      </c>
      <c r="G1169" s="9" t="s">
        <v>545</v>
      </c>
      <c r="H1169" s="9" t="s">
        <v>545</v>
      </c>
      <c r="I1169" s="9" t="s">
        <v>545</v>
      </c>
      <c r="K1169" t="s">
        <v>1100</v>
      </c>
      <c r="L1169" t="s">
        <v>1101</v>
      </c>
    </row>
    <row r="1170" spans="1:12" x14ac:dyDescent="0.3">
      <c r="A1170" t="s">
        <v>1995</v>
      </c>
      <c r="B1170" t="s">
        <v>1994</v>
      </c>
      <c r="C1170">
        <v>29.4</v>
      </c>
      <c r="D1170" t="s">
        <v>1164</v>
      </c>
      <c r="E1170">
        <v>0.1</v>
      </c>
      <c r="F1170" s="9" t="s">
        <v>545</v>
      </c>
      <c r="G1170" s="9" t="s">
        <v>545</v>
      </c>
      <c r="H1170" s="9" t="s">
        <v>545</v>
      </c>
      <c r="I1170" s="9" t="s">
        <v>545</v>
      </c>
      <c r="K1170" t="s">
        <v>1100</v>
      </c>
      <c r="L1170" t="s">
        <v>1101</v>
      </c>
    </row>
    <row r="1171" spans="1:12" x14ac:dyDescent="0.3">
      <c r="A1171" t="s">
        <v>1995</v>
      </c>
      <c r="B1171" t="s">
        <v>1994</v>
      </c>
      <c r="C1171">
        <v>27.8</v>
      </c>
      <c r="D1171" t="s">
        <v>1164</v>
      </c>
      <c r="E1171">
        <v>0.3</v>
      </c>
      <c r="F1171" s="9" t="s">
        <v>545</v>
      </c>
      <c r="G1171" s="9" t="s">
        <v>545</v>
      </c>
      <c r="H1171" s="9" t="s">
        <v>545</v>
      </c>
      <c r="I1171" s="9" t="s">
        <v>545</v>
      </c>
      <c r="K1171" t="s">
        <v>1100</v>
      </c>
      <c r="L1171" t="s">
        <v>1101</v>
      </c>
    </row>
    <row r="1172" spans="1:12" x14ac:dyDescent="0.3">
      <c r="A1172" t="s">
        <v>1995</v>
      </c>
      <c r="B1172" t="s">
        <v>1994</v>
      </c>
      <c r="C1172">
        <v>26.2</v>
      </c>
      <c r="D1172" t="s">
        <v>1164</v>
      </c>
      <c r="E1172">
        <v>0.4</v>
      </c>
      <c r="F1172" s="9" t="s">
        <v>545</v>
      </c>
      <c r="G1172" s="9" t="s">
        <v>545</v>
      </c>
      <c r="H1172" s="9" t="s">
        <v>545</v>
      </c>
      <c r="I1172" s="9" t="s">
        <v>545</v>
      </c>
      <c r="K1172" t="s">
        <v>1100</v>
      </c>
      <c r="L1172" t="s">
        <v>1101</v>
      </c>
    </row>
    <row r="1173" spans="1:12" x14ac:dyDescent="0.3">
      <c r="A1173" t="s">
        <v>1995</v>
      </c>
      <c r="B1173" t="s">
        <v>1994</v>
      </c>
      <c r="C1173">
        <v>25.4</v>
      </c>
      <c r="D1173" t="s">
        <v>1164</v>
      </c>
      <c r="E1173">
        <v>0.5</v>
      </c>
      <c r="F1173" s="9" t="s">
        <v>545</v>
      </c>
      <c r="G1173" s="9" t="s">
        <v>545</v>
      </c>
      <c r="H1173" s="9" t="s">
        <v>545</v>
      </c>
      <c r="I1173" s="9" t="s">
        <v>545</v>
      </c>
      <c r="K1173" t="s">
        <v>1100</v>
      </c>
      <c r="L1173" t="s">
        <v>1101</v>
      </c>
    </row>
    <row r="1174" spans="1:12" x14ac:dyDescent="0.3">
      <c r="A1174" t="s">
        <v>1995</v>
      </c>
      <c r="B1174" t="s">
        <v>1994</v>
      </c>
      <c r="C1174">
        <v>24.5</v>
      </c>
      <c r="D1174" t="s">
        <v>1164</v>
      </c>
      <c r="E1174">
        <v>0.4</v>
      </c>
      <c r="F1174" s="9" t="s">
        <v>545</v>
      </c>
      <c r="G1174" s="9" t="s">
        <v>545</v>
      </c>
      <c r="H1174" s="9" t="s">
        <v>545</v>
      </c>
      <c r="I1174" s="9" t="s">
        <v>545</v>
      </c>
      <c r="K1174" t="s">
        <v>1100</v>
      </c>
      <c r="L1174" t="s">
        <v>1101</v>
      </c>
    </row>
    <row r="1175" spans="1:12" x14ac:dyDescent="0.3">
      <c r="A1175" t="s">
        <v>1995</v>
      </c>
      <c r="B1175" t="s">
        <v>1994</v>
      </c>
      <c r="C1175">
        <v>24.2</v>
      </c>
      <c r="D1175" t="s">
        <v>1164</v>
      </c>
      <c r="E1175">
        <v>0.4</v>
      </c>
      <c r="F1175" s="9" t="s">
        <v>545</v>
      </c>
      <c r="G1175" s="9" t="s">
        <v>545</v>
      </c>
      <c r="H1175" s="9" t="s">
        <v>545</v>
      </c>
      <c r="I1175" s="9" t="s">
        <v>545</v>
      </c>
      <c r="K1175" t="s">
        <v>1100</v>
      </c>
      <c r="L1175" t="s">
        <v>1101</v>
      </c>
    </row>
    <row r="1176" spans="1:12" x14ac:dyDescent="0.3">
      <c r="A1176" t="s">
        <v>1995</v>
      </c>
      <c r="B1176" t="s">
        <v>1994</v>
      </c>
      <c r="C1176">
        <v>21.3</v>
      </c>
      <c r="D1176" t="s">
        <v>1164</v>
      </c>
      <c r="E1176">
        <v>0.35</v>
      </c>
      <c r="F1176" s="9" t="s">
        <v>545</v>
      </c>
      <c r="G1176" s="9" t="s">
        <v>545</v>
      </c>
      <c r="H1176" s="9" t="s">
        <v>545</v>
      </c>
      <c r="I1176" s="9" t="s">
        <v>545</v>
      </c>
      <c r="K1176" t="s">
        <v>1100</v>
      </c>
      <c r="L1176" t="s">
        <v>1101</v>
      </c>
    </row>
    <row r="1177" spans="1:12" x14ac:dyDescent="0.3">
      <c r="A1177" t="s">
        <v>1995</v>
      </c>
      <c r="B1177" t="s">
        <v>1994</v>
      </c>
      <c r="C1177">
        <v>17.2</v>
      </c>
      <c r="D1177" t="s">
        <v>1164</v>
      </c>
      <c r="E1177">
        <v>1.2</v>
      </c>
      <c r="F1177" s="9" t="s">
        <v>545</v>
      </c>
      <c r="G1177" s="9" t="s">
        <v>545</v>
      </c>
      <c r="H1177" s="9" t="s">
        <v>545</v>
      </c>
      <c r="I1177" s="9" t="s">
        <v>545</v>
      </c>
      <c r="K1177" t="s">
        <v>1100</v>
      </c>
      <c r="L1177" t="s">
        <v>1101</v>
      </c>
    </row>
    <row r="1178" spans="1:12" x14ac:dyDescent="0.3">
      <c r="A1178" t="s">
        <v>1995</v>
      </c>
      <c r="B1178" t="s">
        <v>1994</v>
      </c>
      <c r="C1178">
        <v>16.600000000000001</v>
      </c>
      <c r="D1178" t="s">
        <v>1164</v>
      </c>
      <c r="E1178">
        <v>0.3</v>
      </c>
      <c r="F1178" s="9" t="s">
        <v>545</v>
      </c>
      <c r="G1178" s="9" t="s">
        <v>545</v>
      </c>
      <c r="H1178" s="9" t="s">
        <v>545</v>
      </c>
      <c r="I1178" s="9" t="s">
        <v>545</v>
      </c>
      <c r="K1178" t="s">
        <v>1100</v>
      </c>
      <c r="L1178" t="s">
        <v>1101</v>
      </c>
    </row>
    <row r="1179" spans="1:12" x14ac:dyDescent="0.3">
      <c r="A1179" t="s">
        <v>1995</v>
      </c>
      <c r="B1179" t="s">
        <v>1994</v>
      </c>
      <c r="C1179">
        <v>16.100000000000001</v>
      </c>
      <c r="D1179" t="s">
        <v>1164</v>
      </c>
      <c r="E1179">
        <v>0.35</v>
      </c>
      <c r="F1179" s="9" t="s">
        <v>545</v>
      </c>
      <c r="G1179" s="9" t="s">
        <v>545</v>
      </c>
      <c r="H1179" s="9" t="s">
        <v>545</v>
      </c>
      <c r="I1179" s="9" t="s">
        <v>545</v>
      </c>
      <c r="K1179" t="s">
        <v>1100</v>
      </c>
      <c r="L1179" t="s">
        <v>1101</v>
      </c>
    </row>
    <row r="1180" spans="1:12" x14ac:dyDescent="0.3">
      <c r="A1180" t="s">
        <v>1995</v>
      </c>
      <c r="B1180" t="s">
        <v>1994</v>
      </c>
      <c r="C1180">
        <v>14.9</v>
      </c>
      <c r="D1180" t="s">
        <v>1164</v>
      </c>
      <c r="E1180">
        <v>0.3</v>
      </c>
      <c r="F1180" s="9" t="s">
        <v>545</v>
      </c>
      <c r="G1180" s="9" t="s">
        <v>545</v>
      </c>
      <c r="H1180" s="9" t="s">
        <v>545</v>
      </c>
      <c r="I1180" s="9" t="s">
        <v>545</v>
      </c>
      <c r="K1180" t="s">
        <v>1100</v>
      </c>
      <c r="L1180" t="s">
        <v>1101</v>
      </c>
    </row>
    <row r="1181" spans="1:12" x14ac:dyDescent="0.3">
      <c r="A1181" t="s">
        <v>1995</v>
      </c>
      <c r="B1181" t="s">
        <v>1994</v>
      </c>
      <c r="C1181">
        <v>4.8</v>
      </c>
      <c r="D1181" t="s">
        <v>1164</v>
      </c>
      <c r="E1181">
        <v>0.3</v>
      </c>
      <c r="F1181" s="9" t="s">
        <v>545</v>
      </c>
      <c r="G1181" s="9" t="s">
        <v>545</v>
      </c>
      <c r="H1181" s="9" t="s">
        <v>545</v>
      </c>
      <c r="I1181" s="9" t="s">
        <v>545</v>
      </c>
      <c r="K1181" t="s">
        <v>1100</v>
      </c>
      <c r="L1181" t="s">
        <v>1101</v>
      </c>
    </row>
    <row r="1182" spans="1:12" x14ac:dyDescent="0.3">
      <c r="A1182" t="s">
        <v>1995</v>
      </c>
      <c r="B1182" t="s">
        <v>1994</v>
      </c>
      <c r="C1182">
        <v>27.6</v>
      </c>
      <c r="D1182" t="s">
        <v>1271</v>
      </c>
      <c r="E1182" s="9" t="s">
        <v>545</v>
      </c>
      <c r="F1182" s="9" t="s">
        <v>545</v>
      </c>
      <c r="G1182">
        <v>4</v>
      </c>
      <c r="H1182" s="9" t="s">
        <v>545</v>
      </c>
      <c r="I1182" t="s">
        <v>1272</v>
      </c>
      <c r="K1182" t="s">
        <v>1102</v>
      </c>
      <c r="L1182" t="s">
        <v>1102</v>
      </c>
    </row>
    <row r="1183" spans="1:12" x14ac:dyDescent="0.3">
      <c r="A1183" t="s">
        <v>1995</v>
      </c>
      <c r="B1183" t="s">
        <v>1994</v>
      </c>
      <c r="C1183">
        <v>21.1</v>
      </c>
      <c r="D1183" t="s">
        <v>1508</v>
      </c>
      <c r="E1183" s="9" t="s">
        <v>545</v>
      </c>
      <c r="F1183" s="9" t="s">
        <v>545</v>
      </c>
      <c r="G1183">
        <v>5</v>
      </c>
      <c r="H1183" s="9" t="s">
        <v>545</v>
      </c>
      <c r="I1183" s="9" t="s">
        <v>545</v>
      </c>
      <c r="J1183" t="s">
        <v>2110</v>
      </c>
      <c r="K1183" t="s">
        <v>1102</v>
      </c>
      <c r="L1183" t="s">
        <v>1102</v>
      </c>
    </row>
    <row r="1184" spans="1:12" x14ac:dyDescent="0.3">
      <c r="A1184" t="s">
        <v>1995</v>
      </c>
      <c r="B1184" t="s">
        <v>1994</v>
      </c>
      <c r="C1184">
        <v>25.7</v>
      </c>
      <c r="D1184" t="s">
        <v>1271</v>
      </c>
      <c r="E1184" s="9" t="s">
        <v>545</v>
      </c>
      <c r="F1184" s="9" t="s">
        <v>545</v>
      </c>
      <c r="G1184" s="9" t="s">
        <v>545</v>
      </c>
      <c r="H1184" s="9" t="s">
        <v>545</v>
      </c>
      <c r="I1184" s="9" t="s">
        <v>545</v>
      </c>
      <c r="K1184" t="s">
        <v>1102</v>
      </c>
      <c r="L1184" t="s">
        <v>1102</v>
      </c>
    </row>
    <row r="1185" spans="1:12" x14ac:dyDescent="0.3">
      <c r="A1185" t="s">
        <v>1995</v>
      </c>
      <c r="B1185" t="s">
        <v>1994</v>
      </c>
      <c r="C1185">
        <v>25</v>
      </c>
      <c r="D1185" t="s">
        <v>1271</v>
      </c>
      <c r="E1185" s="9" t="s">
        <v>545</v>
      </c>
      <c r="F1185" s="9" t="s">
        <v>545</v>
      </c>
      <c r="G1185" s="9" t="s">
        <v>545</v>
      </c>
      <c r="H1185" s="9" t="s">
        <v>545</v>
      </c>
      <c r="I1185" s="9" t="s">
        <v>545</v>
      </c>
      <c r="K1185" t="s">
        <v>1102</v>
      </c>
      <c r="L1185" t="s">
        <v>1102</v>
      </c>
    </row>
    <row r="1186" spans="1:12" x14ac:dyDescent="0.3">
      <c r="A1186" t="s">
        <v>1995</v>
      </c>
      <c r="B1186" t="s">
        <v>1994</v>
      </c>
      <c r="C1186">
        <v>25.9</v>
      </c>
      <c r="D1186" t="s">
        <v>727</v>
      </c>
      <c r="E1186" s="9" t="s">
        <v>545</v>
      </c>
      <c r="F1186" s="9" t="s">
        <v>545</v>
      </c>
      <c r="G1186">
        <v>6</v>
      </c>
      <c r="H1186" s="9" t="s">
        <v>545</v>
      </c>
      <c r="I1186" s="9" t="s">
        <v>545</v>
      </c>
      <c r="K1186" t="s">
        <v>1102</v>
      </c>
      <c r="L1186" t="s">
        <v>1102</v>
      </c>
    </row>
    <row r="1187" spans="1:12" x14ac:dyDescent="0.3">
      <c r="A1187" t="s">
        <v>1995</v>
      </c>
      <c r="B1187" t="s">
        <v>1994</v>
      </c>
      <c r="C1187">
        <v>20</v>
      </c>
      <c r="D1187" t="s">
        <v>727</v>
      </c>
      <c r="E1187" s="9" t="s">
        <v>545</v>
      </c>
      <c r="F1187" s="9" t="s">
        <v>545</v>
      </c>
      <c r="G1187" s="9" t="s">
        <v>545</v>
      </c>
      <c r="H1187" s="9" t="s">
        <v>545</v>
      </c>
      <c r="I1187" s="9" t="s">
        <v>545</v>
      </c>
      <c r="K1187" t="s">
        <v>1102</v>
      </c>
      <c r="L1187" t="s">
        <v>1102</v>
      </c>
    </row>
    <row r="1188" spans="1:12" x14ac:dyDescent="0.3">
      <c r="A1188" t="s">
        <v>1995</v>
      </c>
      <c r="B1188" t="s">
        <v>1994</v>
      </c>
      <c r="C1188">
        <v>19.3</v>
      </c>
      <c r="D1188" t="s">
        <v>727</v>
      </c>
      <c r="E1188" s="9" t="s">
        <v>545</v>
      </c>
      <c r="F1188" s="9" t="s">
        <v>545</v>
      </c>
      <c r="G1188" s="9" t="s">
        <v>545</v>
      </c>
      <c r="H1188" s="9" t="s">
        <v>545</v>
      </c>
      <c r="I1188" s="9" t="s">
        <v>545</v>
      </c>
      <c r="J1188" t="s">
        <v>1777</v>
      </c>
      <c r="K1188" t="s">
        <v>1102</v>
      </c>
      <c r="L1188" t="s">
        <v>1102</v>
      </c>
    </row>
    <row r="1189" spans="1:12" x14ac:dyDescent="0.3">
      <c r="A1189" t="s">
        <v>1995</v>
      </c>
      <c r="B1189" t="s">
        <v>1994</v>
      </c>
      <c r="C1189">
        <v>18</v>
      </c>
      <c r="D1189" t="s">
        <v>727</v>
      </c>
      <c r="E1189" s="9" t="s">
        <v>545</v>
      </c>
      <c r="F1189" s="9" t="s">
        <v>545</v>
      </c>
      <c r="G1189" s="9" t="s">
        <v>545</v>
      </c>
      <c r="H1189" s="9" t="s">
        <v>545</v>
      </c>
      <c r="I1189" s="9" t="s">
        <v>545</v>
      </c>
      <c r="J1189" t="s">
        <v>1352</v>
      </c>
      <c r="K1189" t="s">
        <v>1102</v>
      </c>
      <c r="L1189" t="s">
        <v>1102</v>
      </c>
    </row>
    <row r="1190" spans="1:12" x14ac:dyDescent="0.3">
      <c r="A1190" t="s">
        <v>1995</v>
      </c>
      <c r="B1190" t="s">
        <v>1994</v>
      </c>
      <c r="C1190">
        <v>48.4</v>
      </c>
      <c r="D1190" t="s">
        <v>1516</v>
      </c>
      <c r="E1190" s="9" t="s">
        <v>545</v>
      </c>
      <c r="F1190" s="9" t="s">
        <v>545</v>
      </c>
      <c r="G1190">
        <v>1</v>
      </c>
      <c r="H1190" s="9" t="s">
        <v>545</v>
      </c>
      <c r="I1190" s="9" t="s">
        <v>545</v>
      </c>
      <c r="K1190" t="s">
        <v>1255</v>
      </c>
      <c r="L1190" t="s">
        <v>750</v>
      </c>
    </row>
    <row r="1191" spans="1:12" x14ac:dyDescent="0.3">
      <c r="A1191" t="s">
        <v>1995</v>
      </c>
      <c r="B1191" t="s">
        <v>1994</v>
      </c>
      <c r="C1191">
        <v>47.3</v>
      </c>
      <c r="D1191" t="s">
        <v>1516</v>
      </c>
      <c r="E1191" s="9" t="s">
        <v>545</v>
      </c>
      <c r="F1191" s="9" t="s">
        <v>545</v>
      </c>
      <c r="G1191">
        <v>1</v>
      </c>
      <c r="H1191" s="9" t="s">
        <v>545</v>
      </c>
      <c r="I1191" s="9" t="s">
        <v>545</v>
      </c>
      <c r="K1191" t="s">
        <v>1255</v>
      </c>
      <c r="L1191" t="s">
        <v>750</v>
      </c>
    </row>
    <row r="1192" spans="1:12" x14ac:dyDescent="0.3">
      <c r="A1192" t="s">
        <v>1995</v>
      </c>
      <c r="B1192" t="s">
        <v>1994</v>
      </c>
      <c r="C1192">
        <v>38.1</v>
      </c>
      <c r="D1192" t="s">
        <v>1516</v>
      </c>
      <c r="E1192" s="9" t="s">
        <v>545</v>
      </c>
      <c r="F1192" s="9" t="s">
        <v>545</v>
      </c>
      <c r="G1192">
        <v>1</v>
      </c>
      <c r="H1192" s="9" t="s">
        <v>545</v>
      </c>
      <c r="I1192" s="9" t="s">
        <v>545</v>
      </c>
      <c r="K1192" t="s">
        <v>1255</v>
      </c>
      <c r="L1192" t="s">
        <v>750</v>
      </c>
    </row>
    <row r="1193" spans="1:12" x14ac:dyDescent="0.3">
      <c r="A1193" t="s">
        <v>1995</v>
      </c>
      <c r="B1193" t="s">
        <v>1994</v>
      </c>
      <c r="C1193">
        <v>29.2</v>
      </c>
      <c r="D1193" t="s">
        <v>1516</v>
      </c>
      <c r="E1193" s="9" t="s">
        <v>545</v>
      </c>
      <c r="F1193" s="9" t="s">
        <v>545</v>
      </c>
      <c r="G1193">
        <v>1</v>
      </c>
      <c r="H1193" s="9" t="s">
        <v>545</v>
      </c>
      <c r="I1193" s="9" t="s">
        <v>545</v>
      </c>
      <c r="K1193" t="s">
        <v>1255</v>
      </c>
      <c r="L1193" t="s">
        <v>750</v>
      </c>
    </row>
    <row r="1194" spans="1:12" x14ac:dyDescent="0.3">
      <c r="A1194" t="s">
        <v>1995</v>
      </c>
      <c r="B1194" t="s">
        <v>1994</v>
      </c>
      <c r="C1194">
        <v>27.8</v>
      </c>
      <c r="D1194" t="s">
        <v>1516</v>
      </c>
      <c r="E1194" s="9" t="s">
        <v>545</v>
      </c>
      <c r="F1194" s="9" t="s">
        <v>545</v>
      </c>
      <c r="G1194">
        <v>1</v>
      </c>
      <c r="H1194" s="9" t="s">
        <v>545</v>
      </c>
      <c r="I1194" s="9" t="s">
        <v>545</v>
      </c>
      <c r="K1194" t="s">
        <v>1255</v>
      </c>
      <c r="L1194" t="s">
        <v>750</v>
      </c>
    </row>
    <row r="1195" spans="1:12" x14ac:dyDescent="0.3">
      <c r="A1195" t="s">
        <v>1995</v>
      </c>
      <c r="B1195" t="s">
        <v>1994</v>
      </c>
      <c r="C1195">
        <v>26.4</v>
      </c>
      <c r="D1195" t="s">
        <v>1516</v>
      </c>
      <c r="E1195" s="9" t="s">
        <v>545</v>
      </c>
      <c r="F1195" s="9" t="s">
        <v>545</v>
      </c>
      <c r="G1195">
        <v>1</v>
      </c>
      <c r="H1195" s="9" t="s">
        <v>545</v>
      </c>
      <c r="I1195" s="9" t="s">
        <v>545</v>
      </c>
      <c r="K1195" t="s">
        <v>1255</v>
      </c>
      <c r="L1195" t="s">
        <v>750</v>
      </c>
    </row>
    <row r="1196" spans="1:12" x14ac:dyDescent="0.3">
      <c r="A1196" t="s">
        <v>1995</v>
      </c>
      <c r="B1196" t="s">
        <v>1994</v>
      </c>
      <c r="C1196">
        <v>26.2</v>
      </c>
      <c r="D1196" t="s">
        <v>1516</v>
      </c>
      <c r="E1196" s="9" t="s">
        <v>545</v>
      </c>
      <c r="F1196" s="9" t="s">
        <v>545</v>
      </c>
      <c r="G1196">
        <v>1</v>
      </c>
      <c r="H1196" s="9" t="s">
        <v>545</v>
      </c>
      <c r="I1196" s="9" t="s">
        <v>545</v>
      </c>
      <c r="K1196" t="s">
        <v>1255</v>
      </c>
      <c r="L1196" t="s">
        <v>750</v>
      </c>
    </row>
    <row r="1197" spans="1:12" x14ac:dyDescent="0.3">
      <c r="A1197" t="s">
        <v>1995</v>
      </c>
      <c r="B1197" t="s">
        <v>1994</v>
      </c>
      <c r="C1197">
        <v>25.9</v>
      </c>
      <c r="D1197" t="s">
        <v>1516</v>
      </c>
      <c r="E1197" s="9" t="s">
        <v>545</v>
      </c>
      <c r="F1197" s="9" t="s">
        <v>545</v>
      </c>
      <c r="G1197">
        <v>1</v>
      </c>
      <c r="H1197" s="9" t="s">
        <v>545</v>
      </c>
      <c r="I1197" s="9" t="s">
        <v>545</v>
      </c>
      <c r="K1197" t="s">
        <v>1255</v>
      </c>
      <c r="L1197" t="s">
        <v>750</v>
      </c>
    </row>
    <row r="1198" spans="1:12" x14ac:dyDescent="0.3">
      <c r="A1198" t="s">
        <v>1995</v>
      </c>
      <c r="B1198" t="s">
        <v>1994</v>
      </c>
      <c r="C1198">
        <v>20.2</v>
      </c>
      <c r="D1198" t="s">
        <v>1516</v>
      </c>
      <c r="E1198" s="9" t="s">
        <v>545</v>
      </c>
      <c r="F1198" s="9" t="s">
        <v>545</v>
      </c>
      <c r="G1198">
        <v>1</v>
      </c>
      <c r="H1198" s="9" t="s">
        <v>545</v>
      </c>
      <c r="I1198" s="9" t="s">
        <v>545</v>
      </c>
      <c r="K1198" t="s">
        <v>1255</v>
      </c>
      <c r="L1198" t="s">
        <v>750</v>
      </c>
    </row>
    <row r="1199" spans="1:12" x14ac:dyDescent="0.3">
      <c r="A1199" t="s">
        <v>1995</v>
      </c>
      <c r="B1199" t="s">
        <v>1994</v>
      </c>
      <c r="C1199">
        <v>19.2</v>
      </c>
      <c r="D1199" t="s">
        <v>1516</v>
      </c>
      <c r="E1199" s="9" t="s">
        <v>545</v>
      </c>
      <c r="F1199" s="9" t="s">
        <v>545</v>
      </c>
      <c r="G1199">
        <v>1</v>
      </c>
      <c r="H1199" s="9" t="s">
        <v>545</v>
      </c>
      <c r="I1199" s="9" t="s">
        <v>545</v>
      </c>
      <c r="K1199" t="s">
        <v>1255</v>
      </c>
      <c r="L1199" t="s">
        <v>750</v>
      </c>
    </row>
    <row r="1200" spans="1:12" x14ac:dyDescent="0.3">
      <c r="A1200" t="s">
        <v>1995</v>
      </c>
      <c r="B1200" t="s">
        <v>1994</v>
      </c>
      <c r="C1200">
        <v>28</v>
      </c>
      <c r="D1200" t="s">
        <v>1516</v>
      </c>
      <c r="E1200" s="9" t="s">
        <v>545</v>
      </c>
      <c r="F1200" s="9" t="s">
        <v>545</v>
      </c>
      <c r="G1200">
        <v>2</v>
      </c>
      <c r="H1200" s="9" t="s">
        <v>545</v>
      </c>
      <c r="I1200" s="9" t="s">
        <v>545</v>
      </c>
      <c r="K1200" t="s">
        <v>1255</v>
      </c>
      <c r="L1200" t="s">
        <v>750</v>
      </c>
    </row>
    <row r="1201" spans="1:12" x14ac:dyDescent="0.3">
      <c r="A1201" t="s">
        <v>1995</v>
      </c>
      <c r="B1201" t="s">
        <v>1994</v>
      </c>
      <c r="C1201">
        <v>18</v>
      </c>
      <c r="D1201" t="s">
        <v>1516</v>
      </c>
      <c r="E1201" s="9" t="s">
        <v>545</v>
      </c>
      <c r="F1201" s="9" t="s">
        <v>545</v>
      </c>
      <c r="G1201">
        <v>2</v>
      </c>
      <c r="H1201" s="9" t="s">
        <v>545</v>
      </c>
      <c r="I1201" s="9" t="s">
        <v>545</v>
      </c>
      <c r="K1201" t="s">
        <v>1255</v>
      </c>
      <c r="L1201" t="s">
        <v>750</v>
      </c>
    </row>
    <row r="1202" spans="1:12" x14ac:dyDescent="0.3">
      <c r="A1202" t="s">
        <v>1995</v>
      </c>
      <c r="B1202" t="s">
        <v>1994</v>
      </c>
      <c r="C1202">
        <v>17</v>
      </c>
      <c r="D1202" t="s">
        <v>1516</v>
      </c>
      <c r="E1202" s="9" t="s">
        <v>545</v>
      </c>
      <c r="F1202" s="9" t="s">
        <v>545</v>
      </c>
      <c r="G1202">
        <v>2</v>
      </c>
      <c r="H1202" s="9" t="s">
        <v>545</v>
      </c>
      <c r="I1202" s="9" t="s">
        <v>545</v>
      </c>
      <c r="K1202" t="s">
        <v>1255</v>
      </c>
      <c r="L1202" t="s">
        <v>750</v>
      </c>
    </row>
    <row r="1203" spans="1:12" x14ac:dyDescent="0.3">
      <c r="A1203" t="s">
        <v>1995</v>
      </c>
      <c r="B1203" t="s">
        <v>1994</v>
      </c>
      <c r="C1203">
        <v>16.100000000000001</v>
      </c>
      <c r="D1203" t="s">
        <v>1516</v>
      </c>
      <c r="E1203" s="9" t="s">
        <v>545</v>
      </c>
      <c r="F1203" s="9" t="s">
        <v>545</v>
      </c>
      <c r="G1203">
        <v>2</v>
      </c>
      <c r="H1203" s="9" t="s">
        <v>545</v>
      </c>
      <c r="I1203" s="9" t="s">
        <v>545</v>
      </c>
      <c r="K1203" t="s">
        <v>1255</v>
      </c>
      <c r="L1203" t="s">
        <v>750</v>
      </c>
    </row>
    <row r="1204" spans="1:12" x14ac:dyDescent="0.3">
      <c r="A1204" t="s">
        <v>1995</v>
      </c>
      <c r="B1204" t="s">
        <v>1994</v>
      </c>
      <c r="C1204">
        <v>29</v>
      </c>
      <c r="D1204" t="s">
        <v>1516</v>
      </c>
      <c r="E1204" s="9" t="s">
        <v>545</v>
      </c>
      <c r="F1204" s="9" t="s">
        <v>545</v>
      </c>
      <c r="G1204">
        <v>3</v>
      </c>
      <c r="H1204" s="9" t="s">
        <v>545</v>
      </c>
      <c r="I1204" s="9" t="s">
        <v>545</v>
      </c>
      <c r="K1204" t="s">
        <v>1255</v>
      </c>
      <c r="L1204" t="s">
        <v>750</v>
      </c>
    </row>
    <row r="1205" spans="1:12" x14ac:dyDescent="0.3">
      <c r="A1205" t="s">
        <v>1995</v>
      </c>
      <c r="B1205" t="s">
        <v>1994</v>
      </c>
      <c r="C1205">
        <v>19</v>
      </c>
      <c r="D1205" t="s">
        <v>1516</v>
      </c>
      <c r="E1205" s="9" t="s">
        <v>545</v>
      </c>
      <c r="F1205" s="9" t="s">
        <v>545</v>
      </c>
      <c r="G1205">
        <v>5</v>
      </c>
      <c r="H1205" s="9" t="s">
        <v>545</v>
      </c>
      <c r="I1205" s="9" t="s">
        <v>545</v>
      </c>
      <c r="K1205" t="s">
        <v>1255</v>
      </c>
      <c r="L1205" t="s">
        <v>750</v>
      </c>
    </row>
    <row r="1206" spans="1:12" x14ac:dyDescent="0.3">
      <c r="A1206" t="s">
        <v>1995</v>
      </c>
      <c r="B1206" t="s">
        <v>1994</v>
      </c>
      <c r="C1206">
        <v>18</v>
      </c>
      <c r="D1206" t="s">
        <v>1516</v>
      </c>
      <c r="E1206" s="9" t="s">
        <v>545</v>
      </c>
      <c r="F1206" s="9" t="s">
        <v>545</v>
      </c>
      <c r="G1206">
        <v>5</v>
      </c>
      <c r="H1206" s="9" t="s">
        <v>545</v>
      </c>
      <c r="I1206" s="9" t="s">
        <v>545</v>
      </c>
      <c r="K1206" t="s">
        <v>1255</v>
      </c>
      <c r="L1206" t="s">
        <v>750</v>
      </c>
    </row>
    <row r="1207" spans="1:12" x14ac:dyDescent="0.3">
      <c r="A1207" t="s">
        <v>1995</v>
      </c>
      <c r="B1207" t="s">
        <v>1994</v>
      </c>
      <c r="C1207">
        <v>24</v>
      </c>
      <c r="D1207" t="s">
        <v>1516</v>
      </c>
      <c r="E1207" s="9" t="s">
        <v>545</v>
      </c>
      <c r="F1207" s="9" t="s">
        <v>545</v>
      </c>
      <c r="G1207">
        <v>6</v>
      </c>
      <c r="H1207" s="9" t="s">
        <v>545</v>
      </c>
      <c r="I1207" s="9" t="s">
        <v>545</v>
      </c>
      <c r="K1207" t="s">
        <v>1255</v>
      </c>
      <c r="L1207" t="s">
        <v>750</v>
      </c>
    </row>
    <row r="1208" spans="1:12" x14ac:dyDescent="0.3">
      <c r="A1208" t="s">
        <v>1995</v>
      </c>
      <c r="B1208" t="s">
        <v>1994</v>
      </c>
      <c r="C1208">
        <v>25</v>
      </c>
      <c r="D1208" t="s">
        <v>1516</v>
      </c>
      <c r="E1208" s="9" t="s">
        <v>545</v>
      </c>
      <c r="F1208" s="9" t="s">
        <v>545</v>
      </c>
      <c r="G1208">
        <v>7</v>
      </c>
      <c r="H1208" s="9" t="s">
        <v>545</v>
      </c>
      <c r="I1208" s="9" t="s">
        <v>545</v>
      </c>
      <c r="K1208" t="s">
        <v>1255</v>
      </c>
      <c r="L1208" t="s">
        <v>750</v>
      </c>
    </row>
    <row r="1209" spans="1:12" x14ac:dyDescent="0.3">
      <c r="A1209" t="s">
        <v>1995</v>
      </c>
      <c r="B1209" t="s">
        <v>1994</v>
      </c>
      <c r="C1209">
        <v>50</v>
      </c>
      <c r="D1209" t="s">
        <v>1516</v>
      </c>
      <c r="E1209" s="9" t="s">
        <v>545</v>
      </c>
      <c r="F1209" s="9" t="s">
        <v>545</v>
      </c>
      <c r="G1209" s="9" t="s">
        <v>545</v>
      </c>
      <c r="H1209" s="9" t="s">
        <v>545</v>
      </c>
      <c r="I1209" s="9" t="s">
        <v>545</v>
      </c>
      <c r="K1209" t="s">
        <v>1255</v>
      </c>
      <c r="L1209" t="s">
        <v>750</v>
      </c>
    </row>
    <row r="1210" spans="1:12" x14ac:dyDescent="0.3">
      <c r="A1210" t="s">
        <v>1995</v>
      </c>
      <c r="B1210" t="s">
        <v>1994</v>
      </c>
      <c r="C1210">
        <v>49.3</v>
      </c>
      <c r="D1210" t="s">
        <v>1516</v>
      </c>
      <c r="E1210" s="9" t="s">
        <v>545</v>
      </c>
      <c r="F1210" s="9" t="s">
        <v>545</v>
      </c>
      <c r="G1210" s="9" t="s">
        <v>545</v>
      </c>
      <c r="H1210" s="9" t="s">
        <v>545</v>
      </c>
      <c r="I1210" s="9" t="s">
        <v>545</v>
      </c>
      <c r="K1210" t="s">
        <v>1255</v>
      </c>
      <c r="L1210" t="s">
        <v>750</v>
      </c>
    </row>
    <row r="1211" spans="1:12" x14ac:dyDescent="0.3">
      <c r="A1211" t="s">
        <v>1995</v>
      </c>
      <c r="B1211" t="s">
        <v>1994</v>
      </c>
      <c r="C1211">
        <v>49.2</v>
      </c>
      <c r="D1211" t="s">
        <v>1516</v>
      </c>
      <c r="E1211" s="9" t="s">
        <v>545</v>
      </c>
      <c r="F1211" s="9" t="s">
        <v>545</v>
      </c>
      <c r="G1211" s="9" t="s">
        <v>545</v>
      </c>
      <c r="H1211" s="9" t="s">
        <v>545</v>
      </c>
      <c r="I1211" s="9" t="s">
        <v>545</v>
      </c>
      <c r="K1211" t="s">
        <v>1255</v>
      </c>
      <c r="L1211" t="s">
        <v>750</v>
      </c>
    </row>
    <row r="1212" spans="1:12" x14ac:dyDescent="0.3">
      <c r="A1212" t="s">
        <v>1995</v>
      </c>
      <c r="B1212" t="s">
        <v>1994</v>
      </c>
      <c r="C1212">
        <v>49</v>
      </c>
      <c r="D1212" t="s">
        <v>1516</v>
      </c>
      <c r="E1212">
        <v>0.5</v>
      </c>
      <c r="F1212" s="9" t="s">
        <v>545</v>
      </c>
      <c r="G1212" s="9" t="s">
        <v>545</v>
      </c>
      <c r="H1212" s="9" t="s">
        <v>545</v>
      </c>
      <c r="I1212" s="9" t="s">
        <v>545</v>
      </c>
      <c r="K1212" t="s">
        <v>1255</v>
      </c>
      <c r="L1212" t="s">
        <v>750</v>
      </c>
    </row>
    <row r="1213" spans="1:12" x14ac:dyDescent="0.3">
      <c r="A1213" t="s">
        <v>1995</v>
      </c>
      <c r="B1213" t="s">
        <v>1994</v>
      </c>
      <c r="C1213">
        <v>48.7</v>
      </c>
      <c r="D1213" t="s">
        <v>1516</v>
      </c>
      <c r="E1213">
        <v>0.15</v>
      </c>
      <c r="F1213" s="9" t="s">
        <v>545</v>
      </c>
      <c r="G1213" s="9" t="s">
        <v>545</v>
      </c>
      <c r="H1213" s="9" t="s">
        <v>545</v>
      </c>
      <c r="I1213" s="9" t="s">
        <v>545</v>
      </c>
      <c r="K1213" t="s">
        <v>1255</v>
      </c>
      <c r="L1213" t="s">
        <v>750</v>
      </c>
    </row>
    <row r="1214" spans="1:12" x14ac:dyDescent="0.3">
      <c r="A1214" t="s">
        <v>1995</v>
      </c>
      <c r="B1214" t="s">
        <v>1994</v>
      </c>
      <c r="C1214">
        <v>48.2</v>
      </c>
      <c r="D1214" t="s">
        <v>1516</v>
      </c>
      <c r="E1214">
        <v>6.2</v>
      </c>
      <c r="F1214">
        <v>76</v>
      </c>
      <c r="G1214" s="9" t="s">
        <v>545</v>
      </c>
      <c r="H1214" s="9" t="s">
        <v>545</v>
      </c>
      <c r="I1214" s="9" t="s">
        <v>545</v>
      </c>
      <c r="K1214" t="s">
        <v>1255</v>
      </c>
      <c r="L1214" t="s">
        <v>750</v>
      </c>
    </row>
    <row r="1215" spans="1:12" x14ac:dyDescent="0.3">
      <c r="A1215" t="s">
        <v>1995</v>
      </c>
      <c r="B1215" t="s">
        <v>1994</v>
      </c>
      <c r="C1215">
        <v>44.6</v>
      </c>
      <c r="D1215" t="s">
        <v>1516</v>
      </c>
      <c r="E1215">
        <v>0.2</v>
      </c>
      <c r="F1215" s="9" t="s">
        <v>545</v>
      </c>
      <c r="G1215" s="9" t="s">
        <v>545</v>
      </c>
      <c r="H1215" s="9" t="s">
        <v>545</v>
      </c>
      <c r="I1215" s="9" t="s">
        <v>545</v>
      </c>
      <c r="K1215" t="s">
        <v>1255</v>
      </c>
      <c r="L1215" t="s">
        <v>750</v>
      </c>
    </row>
    <row r="1216" spans="1:12" x14ac:dyDescent="0.3">
      <c r="A1216" t="s">
        <v>1995</v>
      </c>
      <c r="B1216" t="s">
        <v>1994</v>
      </c>
      <c r="C1216">
        <v>43.7</v>
      </c>
      <c r="D1216" t="s">
        <v>1516</v>
      </c>
      <c r="E1216">
        <v>0.8</v>
      </c>
      <c r="F1216" s="9" t="s">
        <v>545</v>
      </c>
      <c r="G1216" s="9" t="s">
        <v>545</v>
      </c>
      <c r="H1216" s="9" t="s">
        <v>545</v>
      </c>
      <c r="I1216" s="9" t="s">
        <v>545</v>
      </c>
      <c r="K1216" t="s">
        <v>1255</v>
      </c>
      <c r="L1216" t="s">
        <v>750</v>
      </c>
    </row>
    <row r="1217" spans="1:12" x14ac:dyDescent="0.3">
      <c r="A1217" t="s">
        <v>1995</v>
      </c>
      <c r="B1217" t="s">
        <v>1994</v>
      </c>
      <c r="C1217">
        <v>41.2</v>
      </c>
      <c r="D1217" t="s">
        <v>1516</v>
      </c>
      <c r="E1217">
        <v>1.7</v>
      </c>
      <c r="F1217">
        <v>10</v>
      </c>
      <c r="G1217" s="9" t="s">
        <v>545</v>
      </c>
      <c r="H1217" s="9" t="s">
        <v>545</v>
      </c>
      <c r="I1217" s="9" t="s">
        <v>545</v>
      </c>
      <c r="K1217" t="s">
        <v>1255</v>
      </c>
      <c r="L1217" t="s">
        <v>750</v>
      </c>
    </row>
    <row r="1218" spans="1:12" x14ac:dyDescent="0.3">
      <c r="A1218" t="s">
        <v>1995</v>
      </c>
      <c r="B1218" t="s">
        <v>1994</v>
      </c>
      <c r="C1218">
        <v>40.6</v>
      </c>
      <c r="D1218" t="s">
        <v>1516</v>
      </c>
      <c r="E1218">
        <v>1.85</v>
      </c>
      <c r="F1218" t="s">
        <v>1928</v>
      </c>
      <c r="G1218" s="9" t="s">
        <v>545</v>
      </c>
      <c r="H1218" s="9" t="s">
        <v>545</v>
      </c>
      <c r="I1218" s="9" t="s">
        <v>545</v>
      </c>
      <c r="K1218" t="s">
        <v>1255</v>
      </c>
      <c r="L1218" t="s">
        <v>750</v>
      </c>
    </row>
    <row r="1219" spans="1:12" x14ac:dyDescent="0.3">
      <c r="A1219" t="s">
        <v>1995</v>
      </c>
      <c r="B1219" t="s">
        <v>1994</v>
      </c>
      <c r="C1219">
        <v>39.4</v>
      </c>
      <c r="D1219" t="s">
        <v>1516</v>
      </c>
      <c r="E1219">
        <v>2.8</v>
      </c>
      <c r="F1219">
        <v>23</v>
      </c>
      <c r="G1219" s="9" t="s">
        <v>545</v>
      </c>
      <c r="H1219" s="9" t="s">
        <v>545</v>
      </c>
      <c r="I1219" s="9" t="s">
        <v>545</v>
      </c>
      <c r="K1219" t="s">
        <v>1255</v>
      </c>
      <c r="L1219" t="s">
        <v>750</v>
      </c>
    </row>
    <row r="1220" spans="1:12" x14ac:dyDescent="0.3">
      <c r="A1220" t="s">
        <v>1995</v>
      </c>
      <c r="B1220" t="s">
        <v>1994</v>
      </c>
      <c r="C1220">
        <v>38.200000000000003</v>
      </c>
      <c r="D1220" t="s">
        <v>1516</v>
      </c>
      <c r="E1220">
        <v>4</v>
      </c>
      <c r="F1220">
        <v>26</v>
      </c>
      <c r="G1220" s="9" t="s">
        <v>545</v>
      </c>
      <c r="H1220" s="9" t="s">
        <v>545</v>
      </c>
      <c r="I1220" s="9" t="s">
        <v>545</v>
      </c>
      <c r="K1220" t="s">
        <v>1255</v>
      </c>
      <c r="L1220" t="s">
        <v>750</v>
      </c>
    </row>
    <row r="1221" spans="1:12" x14ac:dyDescent="0.3">
      <c r="A1221" t="s">
        <v>1995</v>
      </c>
      <c r="B1221" t="s">
        <v>1994</v>
      </c>
      <c r="C1221">
        <v>38.1</v>
      </c>
      <c r="D1221" t="s">
        <v>1516</v>
      </c>
      <c r="E1221">
        <v>2.9</v>
      </c>
      <c r="F1221">
        <v>21</v>
      </c>
      <c r="G1221" s="9" t="s">
        <v>545</v>
      </c>
      <c r="H1221" s="9" t="s">
        <v>545</v>
      </c>
      <c r="I1221" s="9" t="s">
        <v>545</v>
      </c>
      <c r="K1221" t="s">
        <v>1255</v>
      </c>
      <c r="L1221" t="s">
        <v>750</v>
      </c>
    </row>
    <row r="1222" spans="1:12" x14ac:dyDescent="0.3">
      <c r="A1222" t="s">
        <v>1995</v>
      </c>
      <c r="B1222" t="s">
        <v>1994</v>
      </c>
      <c r="C1222">
        <v>37.700000000000003</v>
      </c>
      <c r="D1222" t="s">
        <v>1516</v>
      </c>
      <c r="E1222">
        <v>3.1</v>
      </c>
      <c r="F1222">
        <v>27</v>
      </c>
      <c r="G1222" s="9" t="s">
        <v>545</v>
      </c>
      <c r="H1222" s="9" t="s">
        <v>545</v>
      </c>
      <c r="I1222" s="9" t="s">
        <v>545</v>
      </c>
      <c r="K1222" t="s">
        <v>1255</v>
      </c>
      <c r="L1222" t="s">
        <v>750</v>
      </c>
    </row>
    <row r="1223" spans="1:12" x14ac:dyDescent="0.3">
      <c r="A1223" t="s">
        <v>1995</v>
      </c>
      <c r="B1223" t="s">
        <v>1994</v>
      </c>
      <c r="C1223">
        <v>37.5</v>
      </c>
      <c r="D1223" t="s">
        <v>1516</v>
      </c>
      <c r="E1223">
        <v>1.7</v>
      </c>
      <c r="F1223">
        <v>11</v>
      </c>
      <c r="G1223" s="9" t="s">
        <v>545</v>
      </c>
      <c r="H1223" s="9" t="s">
        <v>545</v>
      </c>
      <c r="I1223" s="9" t="s">
        <v>545</v>
      </c>
      <c r="K1223" t="s">
        <v>1255</v>
      </c>
      <c r="L1223" t="s">
        <v>750</v>
      </c>
    </row>
    <row r="1224" spans="1:12" x14ac:dyDescent="0.3">
      <c r="A1224" t="s">
        <v>1995</v>
      </c>
      <c r="B1224" t="s">
        <v>1994</v>
      </c>
      <c r="C1224">
        <v>35</v>
      </c>
      <c r="D1224" t="s">
        <v>1516</v>
      </c>
      <c r="E1224">
        <v>4.8</v>
      </c>
      <c r="F1224">
        <v>49</v>
      </c>
      <c r="G1224" s="9" t="s">
        <v>545</v>
      </c>
      <c r="H1224" s="9" t="s">
        <v>545</v>
      </c>
      <c r="I1224" s="9" t="s">
        <v>545</v>
      </c>
      <c r="K1224" t="s">
        <v>1255</v>
      </c>
      <c r="L1224" t="s">
        <v>750</v>
      </c>
    </row>
    <row r="1225" spans="1:12" x14ac:dyDescent="0.3">
      <c r="A1225" t="s">
        <v>1995</v>
      </c>
      <c r="B1225" t="s">
        <v>1994</v>
      </c>
      <c r="C1225">
        <v>29.8</v>
      </c>
      <c r="D1225" t="s">
        <v>1516</v>
      </c>
      <c r="E1225">
        <v>3.9</v>
      </c>
      <c r="F1225">
        <v>26</v>
      </c>
      <c r="G1225" s="9" t="s">
        <v>545</v>
      </c>
      <c r="H1225" s="9" t="s">
        <v>545</v>
      </c>
      <c r="I1225" s="9" t="s">
        <v>545</v>
      </c>
      <c r="K1225" t="s">
        <v>1255</v>
      </c>
      <c r="L1225" t="s">
        <v>750</v>
      </c>
    </row>
    <row r="1226" spans="1:12" x14ac:dyDescent="0.3">
      <c r="A1226" t="s">
        <v>1995</v>
      </c>
      <c r="B1226" t="s">
        <v>1994</v>
      </c>
      <c r="C1226">
        <v>29</v>
      </c>
      <c r="D1226" t="s">
        <v>1516</v>
      </c>
      <c r="E1226">
        <v>3.9</v>
      </c>
      <c r="F1226">
        <v>26</v>
      </c>
      <c r="G1226" s="9" t="s">
        <v>545</v>
      </c>
      <c r="H1226" s="9" t="s">
        <v>545</v>
      </c>
      <c r="I1226" s="9" t="s">
        <v>545</v>
      </c>
      <c r="K1226" t="s">
        <v>1255</v>
      </c>
      <c r="L1226" t="s">
        <v>750</v>
      </c>
    </row>
    <row r="1227" spans="1:12" x14ac:dyDescent="0.3">
      <c r="A1227" t="s">
        <v>1995</v>
      </c>
      <c r="B1227" t="s">
        <v>1994</v>
      </c>
      <c r="C1227">
        <v>28.3</v>
      </c>
      <c r="D1227" t="s">
        <v>1441</v>
      </c>
      <c r="E1227">
        <v>0.6</v>
      </c>
      <c r="F1227" s="9" t="s">
        <v>545</v>
      </c>
      <c r="G1227" s="9" t="s">
        <v>545</v>
      </c>
      <c r="H1227" s="9" t="s">
        <v>545</v>
      </c>
      <c r="I1227" s="9" t="s">
        <v>545</v>
      </c>
      <c r="K1227" t="s">
        <v>1255</v>
      </c>
      <c r="L1227" t="s">
        <v>750</v>
      </c>
    </row>
    <row r="1228" spans="1:12" x14ac:dyDescent="0.3">
      <c r="A1228" t="s">
        <v>1995</v>
      </c>
      <c r="B1228" t="s">
        <v>1994</v>
      </c>
      <c r="C1228">
        <v>26.4</v>
      </c>
      <c r="D1228" t="s">
        <v>1516</v>
      </c>
      <c r="E1228" s="9" t="s">
        <v>545</v>
      </c>
      <c r="F1228" s="9" t="s">
        <v>545</v>
      </c>
      <c r="G1228" s="9" t="s">
        <v>545</v>
      </c>
      <c r="H1228" s="9" t="s">
        <v>545</v>
      </c>
      <c r="I1228" s="9" t="s">
        <v>545</v>
      </c>
      <c r="J1228" t="s">
        <v>1267</v>
      </c>
      <c r="K1228" t="s">
        <v>1255</v>
      </c>
      <c r="L1228" t="s">
        <v>750</v>
      </c>
    </row>
    <row r="1229" spans="1:12" x14ac:dyDescent="0.3">
      <c r="A1229" t="s">
        <v>1995</v>
      </c>
      <c r="B1229" t="s">
        <v>1994</v>
      </c>
      <c r="C1229">
        <v>25.9</v>
      </c>
      <c r="D1229" t="s">
        <v>1516</v>
      </c>
      <c r="E1229">
        <v>0.25</v>
      </c>
      <c r="F1229" s="9" t="s">
        <v>545</v>
      </c>
      <c r="G1229" s="9" t="s">
        <v>545</v>
      </c>
      <c r="H1229" s="9" t="s">
        <v>545</v>
      </c>
      <c r="I1229" s="9" t="s">
        <v>545</v>
      </c>
      <c r="K1229" t="s">
        <v>1255</v>
      </c>
      <c r="L1229" t="s">
        <v>750</v>
      </c>
    </row>
    <row r="1230" spans="1:12" x14ac:dyDescent="0.3">
      <c r="A1230" t="s">
        <v>1995</v>
      </c>
      <c r="B1230" t="s">
        <v>1994</v>
      </c>
      <c r="C1230">
        <v>25.9</v>
      </c>
      <c r="D1230" t="s">
        <v>1516</v>
      </c>
      <c r="E1230">
        <v>0.75</v>
      </c>
      <c r="F1230" s="9" t="s">
        <v>545</v>
      </c>
      <c r="G1230" s="9" t="s">
        <v>545</v>
      </c>
      <c r="H1230" s="9" t="s">
        <v>545</v>
      </c>
      <c r="I1230" s="9" t="s">
        <v>545</v>
      </c>
      <c r="K1230" t="s">
        <v>1255</v>
      </c>
      <c r="L1230" t="s">
        <v>750</v>
      </c>
    </row>
    <row r="1231" spans="1:12" x14ac:dyDescent="0.3">
      <c r="A1231" t="s">
        <v>1995</v>
      </c>
      <c r="B1231" t="s">
        <v>1994</v>
      </c>
      <c r="C1231">
        <v>25.2</v>
      </c>
      <c r="D1231" t="s">
        <v>1516</v>
      </c>
      <c r="E1231">
        <v>0.75</v>
      </c>
      <c r="F1231" s="9" t="s">
        <v>545</v>
      </c>
      <c r="G1231" s="9" t="s">
        <v>545</v>
      </c>
      <c r="H1231" s="9" t="s">
        <v>545</v>
      </c>
      <c r="I1231" s="9" t="s">
        <v>545</v>
      </c>
      <c r="K1231" t="s">
        <v>1255</v>
      </c>
      <c r="L1231" t="s">
        <v>750</v>
      </c>
    </row>
    <row r="1232" spans="1:12" x14ac:dyDescent="0.3">
      <c r="A1232" t="s">
        <v>1995</v>
      </c>
      <c r="B1232" t="s">
        <v>1994</v>
      </c>
      <c r="C1232">
        <v>25.9</v>
      </c>
      <c r="D1232" t="s">
        <v>1516</v>
      </c>
      <c r="E1232">
        <v>0.5</v>
      </c>
      <c r="F1232" s="9" t="s">
        <v>545</v>
      </c>
      <c r="G1232" s="9" t="s">
        <v>545</v>
      </c>
      <c r="H1232" s="9" t="s">
        <v>545</v>
      </c>
      <c r="I1232" s="9" t="s">
        <v>545</v>
      </c>
      <c r="K1232" t="s">
        <v>1255</v>
      </c>
      <c r="L1232" t="s">
        <v>750</v>
      </c>
    </row>
    <row r="1233" spans="1:12" x14ac:dyDescent="0.3">
      <c r="A1233" t="s">
        <v>1995</v>
      </c>
      <c r="B1233" t="s">
        <v>1994</v>
      </c>
      <c r="C1233">
        <v>23.8</v>
      </c>
      <c r="D1233" t="s">
        <v>1516</v>
      </c>
      <c r="E1233">
        <v>0.45</v>
      </c>
      <c r="F1233" s="9" t="s">
        <v>545</v>
      </c>
      <c r="G1233" s="9" t="s">
        <v>545</v>
      </c>
      <c r="H1233" s="9" t="s">
        <v>545</v>
      </c>
      <c r="I1233" s="9" t="s">
        <v>545</v>
      </c>
      <c r="K1233" t="s">
        <v>1255</v>
      </c>
      <c r="L1233" t="s">
        <v>750</v>
      </c>
    </row>
    <row r="1234" spans="1:12" x14ac:dyDescent="0.3">
      <c r="A1234" t="s">
        <v>1995</v>
      </c>
      <c r="B1234" t="s">
        <v>1994</v>
      </c>
      <c r="C1234">
        <v>23.7</v>
      </c>
      <c r="D1234" t="s">
        <v>1516</v>
      </c>
      <c r="E1234">
        <v>0.5</v>
      </c>
      <c r="F1234" s="9" t="s">
        <v>545</v>
      </c>
      <c r="G1234" s="9" t="s">
        <v>545</v>
      </c>
      <c r="H1234" s="9" t="s">
        <v>545</v>
      </c>
      <c r="I1234" s="9" t="s">
        <v>545</v>
      </c>
      <c r="K1234" t="s">
        <v>1255</v>
      </c>
      <c r="L1234" t="s">
        <v>750</v>
      </c>
    </row>
    <row r="1235" spans="1:12" x14ac:dyDescent="0.3">
      <c r="A1235" t="s">
        <v>1995</v>
      </c>
      <c r="B1235" t="s">
        <v>1994</v>
      </c>
      <c r="C1235">
        <v>21.1</v>
      </c>
      <c r="D1235" t="s">
        <v>1516</v>
      </c>
      <c r="E1235">
        <v>0.1</v>
      </c>
      <c r="F1235" s="9" t="s">
        <v>545</v>
      </c>
      <c r="G1235" s="9" t="s">
        <v>545</v>
      </c>
      <c r="H1235" s="9" t="s">
        <v>545</v>
      </c>
      <c r="I1235" s="9" t="s">
        <v>545</v>
      </c>
      <c r="K1235" t="s">
        <v>1255</v>
      </c>
      <c r="L1235" t="s">
        <v>750</v>
      </c>
    </row>
    <row r="1236" spans="1:12" x14ac:dyDescent="0.3">
      <c r="A1236" t="s">
        <v>1995</v>
      </c>
      <c r="B1236" t="s">
        <v>1994</v>
      </c>
      <c r="C1236">
        <v>21.1</v>
      </c>
      <c r="D1236" t="s">
        <v>1516</v>
      </c>
      <c r="E1236">
        <v>0.5</v>
      </c>
      <c r="F1236" s="9" t="s">
        <v>545</v>
      </c>
      <c r="G1236" s="9" t="s">
        <v>545</v>
      </c>
      <c r="H1236" s="9" t="s">
        <v>545</v>
      </c>
      <c r="I1236" s="9" t="s">
        <v>545</v>
      </c>
      <c r="K1236" t="s">
        <v>1255</v>
      </c>
      <c r="L1236" t="s">
        <v>750</v>
      </c>
    </row>
    <row r="1237" spans="1:12" x14ac:dyDescent="0.3">
      <c r="A1237" t="s">
        <v>1995</v>
      </c>
      <c r="B1237" t="s">
        <v>1994</v>
      </c>
      <c r="C1237">
        <v>19</v>
      </c>
      <c r="D1237" t="s">
        <v>1516</v>
      </c>
      <c r="E1237">
        <v>3.3</v>
      </c>
      <c r="F1237">
        <v>16</v>
      </c>
      <c r="G1237" s="9" t="s">
        <v>545</v>
      </c>
      <c r="H1237" s="9" t="s">
        <v>545</v>
      </c>
      <c r="I1237" s="9" t="s">
        <v>545</v>
      </c>
      <c r="K1237" t="s">
        <v>1255</v>
      </c>
      <c r="L1237" t="s">
        <v>750</v>
      </c>
    </row>
    <row r="1238" spans="1:12" x14ac:dyDescent="0.3">
      <c r="A1238" t="s">
        <v>1995</v>
      </c>
      <c r="B1238" t="s">
        <v>1994</v>
      </c>
      <c r="C1238">
        <v>18.2</v>
      </c>
      <c r="D1238" t="s">
        <v>1516</v>
      </c>
      <c r="E1238">
        <v>0.2</v>
      </c>
      <c r="F1238" s="9" t="s">
        <v>545</v>
      </c>
      <c r="G1238" s="9" t="s">
        <v>545</v>
      </c>
      <c r="H1238" s="9" t="s">
        <v>545</v>
      </c>
      <c r="I1238" s="9" t="s">
        <v>545</v>
      </c>
      <c r="K1238" t="s">
        <v>1255</v>
      </c>
      <c r="L1238" t="s">
        <v>750</v>
      </c>
    </row>
    <row r="1239" spans="1:12" x14ac:dyDescent="0.3">
      <c r="A1239" t="s">
        <v>1995</v>
      </c>
      <c r="B1239" t="s">
        <v>1994</v>
      </c>
      <c r="C1239">
        <v>18</v>
      </c>
      <c r="D1239" t="s">
        <v>1516</v>
      </c>
      <c r="E1239">
        <v>0.2</v>
      </c>
      <c r="F1239" s="9" t="s">
        <v>545</v>
      </c>
      <c r="G1239" s="9" t="s">
        <v>545</v>
      </c>
      <c r="H1239" s="9" t="s">
        <v>545</v>
      </c>
      <c r="I1239" s="9" t="s">
        <v>545</v>
      </c>
      <c r="K1239" t="s">
        <v>1255</v>
      </c>
      <c r="L1239" t="s">
        <v>750</v>
      </c>
    </row>
    <row r="1240" spans="1:12" x14ac:dyDescent="0.3">
      <c r="A1240" t="s">
        <v>1995</v>
      </c>
      <c r="B1240" t="s">
        <v>1994</v>
      </c>
      <c r="C1240">
        <v>17.8</v>
      </c>
      <c r="D1240" t="s">
        <v>1516</v>
      </c>
      <c r="E1240">
        <v>0.2</v>
      </c>
      <c r="F1240" s="9" t="s">
        <v>545</v>
      </c>
      <c r="G1240" s="9" t="s">
        <v>545</v>
      </c>
      <c r="H1240" s="9" t="s">
        <v>545</v>
      </c>
      <c r="I1240" s="9" t="s">
        <v>545</v>
      </c>
      <c r="K1240" t="s">
        <v>1255</v>
      </c>
      <c r="L1240" t="s">
        <v>750</v>
      </c>
    </row>
    <row r="1241" spans="1:12" x14ac:dyDescent="0.3">
      <c r="A1241" t="s">
        <v>1995</v>
      </c>
      <c r="B1241" t="s">
        <v>1994</v>
      </c>
      <c r="C1241">
        <v>17.7</v>
      </c>
      <c r="D1241" t="s">
        <v>1516</v>
      </c>
      <c r="E1241">
        <v>0.7</v>
      </c>
      <c r="F1241" s="9" t="s">
        <v>545</v>
      </c>
      <c r="G1241" s="9" t="s">
        <v>545</v>
      </c>
      <c r="H1241" s="9" t="s">
        <v>545</v>
      </c>
      <c r="I1241" s="9" t="s">
        <v>545</v>
      </c>
      <c r="K1241" t="s">
        <v>1255</v>
      </c>
      <c r="L1241" t="s">
        <v>750</v>
      </c>
    </row>
    <row r="1242" spans="1:12" x14ac:dyDescent="0.3">
      <c r="A1242" t="s">
        <v>1995</v>
      </c>
      <c r="B1242" t="s">
        <v>1994</v>
      </c>
      <c r="C1242">
        <v>17.2</v>
      </c>
      <c r="D1242" t="s">
        <v>1516</v>
      </c>
      <c r="E1242">
        <v>1</v>
      </c>
      <c r="F1242" s="9" t="s">
        <v>545</v>
      </c>
      <c r="G1242" s="9" t="s">
        <v>545</v>
      </c>
      <c r="H1242" s="9" t="s">
        <v>545</v>
      </c>
      <c r="I1242" s="9" t="s">
        <v>545</v>
      </c>
      <c r="K1242" t="s">
        <v>1255</v>
      </c>
      <c r="L1242" t="s">
        <v>750</v>
      </c>
    </row>
    <row r="1243" spans="1:12" x14ac:dyDescent="0.3">
      <c r="A1243" t="s">
        <v>1995</v>
      </c>
      <c r="B1243" t="s">
        <v>1994</v>
      </c>
      <c r="C1243">
        <v>17.2</v>
      </c>
      <c r="D1243" t="s">
        <v>1516</v>
      </c>
      <c r="E1243">
        <v>0.5</v>
      </c>
      <c r="F1243" s="9" t="s">
        <v>545</v>
      </c>
      <c r="G1243" s="9" t="s">
        <v>545</v>
      </c>
      <c r="H1243" s="9" t="s">
        <v>545</v>
      </c>
      <c r="I1243" s="9" t="s">
        <v>545</v>
      </c>
      <c r="K1243" t="s">
        <v>1255</v>
      </c>
      <c r="L1243" t="s">
        <v>750</v>
      </c>
    </row>
    <row r="1244" spans="1:12" x14ac:dyDescent="0.3">
      <c r="A1244" t="s">
        <v>1995</v>
      </c>
      <c r="B1244" t="s">
        <v>1994</v>
      </c>
      <c r="C1244">
        <v>16.7</v>
      </c>
      <c r="D1244" t="s">
        <v>1516</v>
      </c>
      <c r="E1244">
        <v>0.3</v>
      </c>
      <c r="F1244" s="9" t="s">
        <v>545</v>
      </c>
      <c r="G1244" s="9" t="s">
        <v>545</v>
      </c>
      <c r="H1244" s="9" t="s">
        <v>545</v>
      </c>
      <c r="I1244" s="9" t="s">
        <v>545</v>
      </c>
      <c r="K1244" t="s">
        <v>1255</v>
      </c>
      <c r="L1244" t="s">
        <v>750</v>
      </c>
    </row>
    <row r="1245" spans="1:12" x14ac:dyDescent="0.3">
      <c r="A1245" t="s">
        <v>1995</v>
      </c>
      <c r="B1245" t="s">
        <v>1994</v>
      </c>
      <c r="C1245">
        <v>16.600000000000001</v>
      </c>
      <c r="D1245" t="s">
        <v>1516</v>
      </c>
      <c r="E1245">
        <v>0.2</v>
      </c>
      <c r="F1245" s="9" t="s">
        <v>545</v>
      </c>
      <c r="G1245" s="9" t="s">
        <v>545</v>
      </c>
      <c r="H1245" s="9" t="s">
        <v>545</v>
      </c>
      <c r="I1245" s="9" t="s">
        <v>545</v>
      </c>
      <c r="K1245" t="s">
        <v>1255</v>
      </c>
      <c r="L1245" t="s">
        <v>750</v>
      </c>
    </row>
    <row r="1246" spans="1:12" x14ac:dyDescent="0.3">
      <c r="A1246" t="s">
        <v>1995</v>
      </c>
      <c r="B1246" t="s">
        <v>1994</v>
      </c>
      <c r="C1246">
        <v>16.399999999999999</v>
      </c>
      <c r="D1246" t="s">
        <v>1516</v>
      </c>
      <c r="E1246">
        <v>1.1000000000000001</v>
      </c>
      <c r="F1246" s="9" t="s">
        <v>545</v>
      </c>
      <c r="G1246" s="9" t="s">
        <v>545</v>
      </c>
      <c r="H1246" s="9" t="s">
        <v>545</v>
      </c>
      <c r="I1246" s="9" t="s">
        <v>545</v>
      </c>
      <c r="K1246" t="s">
        <v>1255</v>
      </c>
      <c r="L1246" t="s">
        <v>750</v>
      </c>
    </row>
    <row r="1247" spans="1:12" x14ac:dyDescent="0.3">
      <c r="A1247" t="s">
        <v>1995</v>
      </c>
      <c r="B1247" t="s">
        <v>1994</v>
      </c>
      <c r="C1247">
        <v>14.9</v>
      </c>
      <c r="D1247" t="s">
        <v>1516</v>
      </c>
      <c r="E1247">
        <v>6.1</v>
      </c>
      <c r="F1247">
        <v>93</v>
      </c>
      <c r="G1247" s="9" t="s">
        <v>545</v>
      </c>
      <c r="H1247" s="9" t="s">
        <v>545</v>
      </c>
      <c r="I1247" s="9" t="s">
        <v>545</v>
      </c>
      <c r="K1247" t="s">
        <v>1255</v>
      </c>
      <c r="L1247" t="s">
        <v>750</v>
      </c>
    </row>
    <row r="1248" spans="1:12" x14ac:dyDescent="0.3">
      <c r="A1248" t="s">
        <v>1995</v>
      </c>
      <c r="B1248" t="s">
        <v>1994</v>
      </c>
      <c r="C1248">
        <v>11.4</v>
      </c>
      <c r="D1248" t="s">
        <v>1516</v>
      </c>
      <c r="E1248">
        <v>0.65</v>
      </c>
      <c r="F1248" s="9" t="s">
        <v>545</v>
      </c>
      <c r="G1248" s="9" t="s">
        <v>545</v>
      </c>
      <c r="H1248" s="9" t="s">
        <v>545</v>
      </c>
      <c r="I1248" s="9" t="s">
        <v>545</v>
      </c>
      <c r="K1248" t="s">
        <v>1255</v>
      </c>
      <c r="L1248" t="s">
        <v>750</v>
      </c>
    </row>
    <row r="1249" spans="1:12" x14ac:dyDescent="0.3">
      <c r="A1249" t="s">
        <v>1995</v>
      </c>
      <c r="B1249" t="s">
        <v>1994</v>
      </c>
      <c r="C1249">
        <v>9.4</v>
      </c>
      <c r="D1249" t="s">
        <v>1516</v>
      </c>
      <c r="E1249">
        <v>2.2000000000000002</v>
      </c>
      <c r="F1249">
        <v>17</v>
      </c>
      <c r="G1249" s="9" t="s">
        <v>545</v>
      </c>
      <c r="H1249" s="9" t="s">
        <v>545</v>
      </c>
      <c r="I1249" s="9" t="s">
        <v>545</v>
      </c>
      <c r="J1249" t="s">
        <v>1508</v>
      </c>
      <c r="K1249" t="s">
        <v>1255</v>
      </c>
      <c r="L1249" t="s">
        <v>750</v>
      </c>
    </row>
    <row r="1250" spans="1:12" x14ac:dyDescent="0.3">
      <c r="A1250" t="s">
        <v>1995</v>
      </c>
      <c r="B1250" t="s">
        <v>1994</v>
      </c>
      <c r="C1250">
        <v>49.1</v>
      </c>
      <c r="D1250" t="s">
        <v>337</v>
      </c>
      <c r="E1250" s="9" t="s">
        <v>545</v>
      </c>
      <c r="F1250" s="9" t="s">
        <v>545</v>
      </c>
      <c r="G1250">
        <v>1</v>
      </c>
      <c r="H1250" s="9" t="s">
        <v>545</v>
      </c>
      <c r="I1250" s="9" t="s">
        <v>545</v>
      </c>
      <c r="K1250" t="s">
        <v>1255</v>
      </c>
      <c r="L1250" t="s">
        <v>750</v>
      </c>
    </row>
    <row r="1251" spans="1:12" x14ac:dyDescent="0.3">
      <c r="A1251" t="s">
        <v>1995</v>
      </c>
      <c r="B1251" t="s">
        <v>1994</v>
      </c>
      <c r="C1251">
        <v>48.5</v>
      </c>
      <c r="D1251" t="s">
        <v>337</v>
      </c>
      <c r="E1251" s="9" t="s">
        <v>545</v>
      </c>
      <c r="F1251" s="9" t="s">
        <v>545</v>
      </c>
      <c r="G1251">
        <v>1</v>
      </c>
      <c r="H1251" s="9" t="s">
        <v>545</v>
      </c>
      <c r="I1251" s="9" t="s">
        <v>545</v>
      </c>
      <c r="K1251" t="s">
        <v>1255</v>
      </c>
      <c r="L1251" t="s">
        <v>750</v>
      </c>
    </row>
    <row r="1252" spans="1:12" x14ac:dyDescent="0.3">
      <c r="A1252" t="s">
        <v>1995</v>
      </c>
      <c r="B1252" t="s">
        <v>1994</v>
      </c>
      <c r="C1252">
        <v>36.299999999999997</v>
      </c>
      <c r="D1252" t="s">
        <v>563</v>
      </c>
      <c r="E1252">
        <v>5.3</v>
      </c>
      <c r="F1252">
        <v>54</v>
      </c>
      <c r="G1252" s="9" t="s">
        <v>545</v>
      </c>
      <c r="H1252" s="9" t="s">
        <v>545</v>
      </c>
      <c r="I1252" s="9" t="s">
        <v>545</v>
      </c>
      <c r="J1252" t="s">
        <v>1046</v>
      </c>
      <c r="K1252" t="s">
        <v>1255</v>
      </c>
      <c r="L1252" t="s">
        <v>752</v>
      </c>
    </row>
    <row r="1253" spans="1:12" x14ac:dyDescent="0.3">
      <c r="A1253" t="s">
        <v>1995</v>
      </c>
      <c r="B1253" t="s">
        <v>1994</v>
      </c>
      <c r="C1253">
        <v>23.5</v>
      </c>
      <c r="D1253" t="s">
        <v>563</v>
      </c>
      <c r="E1253">
        <v>4.0999999999999996</v>
      </c>
      <c r="F1253">
        <v>45</v>
      </c>
      <c r="G1253" s="9" t="s">
        <v>545</v>
      </c>
      <c r="H1253" s="9" t="s">
        <v>545</v>
      </c>
      <c r="I1253" s="9" t="s">
        <v>545</v>
      </c>
      <c r="K1253" t="s">
        <v>1255</v>
      </c>
      <c r="L1253" t="s">
        <v>752</v>
      </c>
    </row>
    <row r="1254" spans="1:12" x14ac:dyDescent="0.3">
      <c r="A1254" t="s">
        <v>1995</v>
      </c>
      <c r="B1254" t="s">
        <v>1994</v>
      </c>
      <c r="C1254">
        <v>14</v>
      </c>
      <c r="D1254" t="s">
        <v>1858</v>
      </c>
      <c r="E1254">
        <v>8</v>
      </c>
      <c r="F1254" s="9" t="s">
        <v>545</v>
      </c>
      <c r="G1254" s="9" t="s">
        <v>545</v>
      </c>
      <c r="H1254" s="9" t="s">
        <v>545</v>
      </c>
      <c r="I1254" t="s">
        <v>1164</v>
      </c>
      <c r="K1254" t="s">
        <v>1255</v>
      </c>
      <c r="L1254" t="s">
        <v>752</v>
      </c>
    </row>
    <row r="1255" spans="1:12" x14ac:dyDescent="0.3">
      <c r="A1255" t="s">
        <v>1995</v>
      </c>
      <c r="B1255" t="s">
        <v>1994</v>
      </c>
      <c r="C1255">
        <v>11</v>
      </c>
      <c r="D1255" t="s">
        <v>1858</v>
      </c>
      <c r="E1255" s="9" t="s">
        <v>545</v>
      </c>
      <c r="F1255" s="9" t="s">
        <v>545</v>
      </c>
      <c r="G1255" s="9" t="s">
        <v>545</v>
      </c>
      <c r="H1255" s="9" t="s">
        <v>545</v>
      </c>
      <c r="I1255" s="9" t="s">
        <v>545</v>
      </c>
      <c r="K1255" t="s">
        <v>2369</v>
      </c>
      <c r="L1255" t="s">
        <v>752</v>
      </c>
    </row>
    <row r="1256" spans="1:12" x14ac:dyDescent="0.3">
      <c r="A1256" t="s">
        <v>1995</v>
      </c>
      <c r="B1256" t="s">
        <v>1994</v>
      </c>
      <c r="C1256">
        <v>42.5</v>
      </c>
      <c r="D1256" t="s">
        <v>1404</v>
      </c>
      <c r="E1256" s="9" t="s">
        <v>545</v>
      </c>
      <c r="F1256" s="9" t="s">
        <v>545</v>
      </c>
      <c r="G1256">
        <v>1</v>
      </c>
      <c r="H1256" s="9" t="s">
        <v>545</v>
      </c>
      <c r="I1256" s="9" t="s">
        <v>545</v>
      </c>
      <c r="K1256" t="s">
        <v>2370</v>
      </c>
      <c r="L1256" t="s">
        <v>752</v>
      </c>
    </row>
    <row r="1257" spans="1:12" x14ac:dyDescent="0.3">
      <c r="A1257" t="s">
        <v>1995</v>
      </c>
      <c r="B1257" t="s">
        <v>1994</v>
      </c>
      <c r="C1257">
        <v>42.2</v>
      </c>
      <c r="D1257" t="s">
        <v>1404</v>
      </c>
      <c r="E1257" s="9" t="s">
        <v>545</v>
      </c>
      <c r="F1257" s="9" t="s">
        <v>545</v>
      </c>
      <c r="G1257">
        <v>1</v>
      </c>
      <c r="H1257" s="9" t="s">
        <v>545</v>
      </c>
      <c r="I1257" s="9" t="s">
        <v>545</v>
      </c>
      <c r="K1257" t="s">
        <v>2370</v>
      </c>
      <c r="L1257" t="s">
        <v>752</v>
      </c>
    </row>
    <row r="1258" spans="1:12" x14ac:dyDescent="0.3">
      <c r="A1258" t="s">
        <v>1995</v>
      </c>
      <c r="B1258" t="s">
        <v>1994</v>
      </c>
      <c r="C1258">
        <v>27.5</v>
      </c>
      <c r="D1258" t="s">
        <v>1404</v>
      </c>
      <c r="E1258" s="9" t="s">
        <v>545</v>
      </c>
      <c r="F1258" s="9" t="s">
        <v>545</v>
      </c>
      <c r="G1258">
        <v>1</v>
      </c>
      <c r="H1258" s="9" t="s">
        <v>545</v>
      </c>
      <c r="I1258" s="9" t="s">
        <v>545</v>
      </c>
      <c r="K1258" t="s">
        <v>2370</v>
      </c>
      <c r="L1258" t="s">
        <v>752</v>
      </c>
    </row>
    <row r="1259" spans="1:12" x14ac:dyDescent="0.3">
      <c r="A1259" t="s">
        <v>1995</v>
      </c>
      <c r="B1259" t="s">
        <v>1994</v>
      </c>
      <c r="C1259">
        <v>35.5</v>
      </c>
      <c r="D1259" t="s">
        <v>1404</v>
      </c>
      <c r="E1259">
        <v>7.5</v>
      </c>
      <c r="F1259">
        <v>293</v>
      </c>
      <c r="G1259" s="9" t="s">
        <v>545</v>
      </c>
      <c r="H1259" s="9" t="s">
        <v>545</v>
      </c>
      <c r="I1259" t="s">
        <v>1403</v>
      </c>
      <c r="K1259" t="s">
        <v>2370</v>
      </c>
      <c r="L1259" t="s">
        <v>752</v>
      </c>
    </row>
    <row r="1260" spans="1:12" x14ac:dyDescent="0.3">
      <c r="A1260" t="s">
        <v>1995</v>
      </c>
      <c r="B1260" t="s">
        <v>1994</v>
      </c>
      <c r="C1260">
        <v>29.4</v>
      </c>
      <c r="D1260" t="s">
        <v>2371</v>
      </c>
      <c r="E1260" s="9" t="s">
        <v>545</v>
      </c>
      <c r="F1260" s="9" t="s">
        <v>545</v>
      </c>
      <c r="G1260">
        <v>1</v>
      </c>
      <c r="H1260" s="9" t="s">
        <v>545</v>
      </c>
      <c r="I1260" s="9" t="s">
        <v>545</v>
      </c>
      <c r="K1260" t="s">
        <v>2370</v>
      </c>
      <c r="L1260" t="s">
        <v>752</v>
      </c>
    </row>
    <row r="1261" spans="1:12" x14ac:dyDescent="0.3">
      <c r="A1261" t="s">
        <v>1995</v>
      </c>
      <c r="B1261" t="s">
        <v>1994</v>
      </c>
      <c r="C1261">
        <v>29.7</v>
      </c>
      <c r="D1261" t="s">
        <v>2371</v>
      </c>
      <c r="E1261" s="9" t="s">
        <v>545</v>
      </c>
      <c r="F1261" s="9" t="s">
        <v>545</v>
      </c>
      <c r="G1261">
        <v>3</v>
      </c>
      <c r="H1261" s="9" t="s">
        <v>545</v>
      </c>
      <c r="I1261" s="9" t="s">
        <v>545</v>
      </c>
      <c r="K1261" t="s">
        <v>2370</v>
      </c>
      <c r="L1261" t="s">
        <v>752</v>
      </c>
    </row>
    <row r="1262" spans="1:12" x14ac:dyDescent="0.3">
      <c r="A1262" t="s">
        <v>1995</v>
      </c>
      <c r="B1262" t="s">
        <v>1994</v>
      </c>
      <c r="C1262">
        <v>0.1</v>
      </c>
      <c r="D1262" t="s">
        <v>837</v>
      </c>
      <c r="E1262">
        <v>4.9000000000000004</v>
      </c>
      <c r="F1262">
        <v>2.8</v>
      </c>
      <c r="G1262" s="9" t="s">
        <v>545</v>
      </c>
      <c r="H1262" s="9" t="s">
        <v>545</v>
      </c>
      <c r="I1262" s="9" t="s">
        <v>545</v>
      </c>
    </row>
    <row r="1263" spans="1:12" x14ac:dyDescent="0.3">
      <c r="A1263" t="s">
        <v>1995</v>
      </c>
      <c r="B1263" t="s">
        <v>1994</v>
      </c>
      <c r="C1263">
        <v>42.7</v>
      </c>
      <c r="D1263" t="s">
        <v>1707</v>
      </c>
      <c r="E1263" s="9" t="s">
        <v>545</v>
      </c>
      <c r="F1263" s="9" t="s">
        <v>545</v>
      </c>
      <c r="G1263" s="9" t="s">
        <v>545</v>
      </c>
      <c r="H1263" s="9" t="s">
        <v>545</v>
      </c>
      <c r="I1263" s="9" t="s">
        <v>545</v>
      </c>
      <c r="J1263" t="s">
        <v>1076</v>
      </c>
    </row>
    <row r="1264" spans="1:12" x14ac:dyDescent="0.3">
      <c r="A1264" t="s">
        <v>1995</v>
      </c>
      <c r="B1264" t="s">
        <v>1994</v>
      </c>
      <c r="C1264">
        <v>20.6</v>
      </c>
      <c r="D1264" t="s">
        <v>136</v>
      </c>
      <c r="E1264">
        <v>0.2</v>
      </c>
      <c r="F1264" s="9" t="s">
        <v>545</v>
      </c>
      <c r="G1264" s="9" t="s">
        <v>545</v>
      </c>
      <c r="H1264" s="9" t="s">
        <v>545</v>
      </c>
      <c r="I1264" s="9" t="s">
        <v>545</v>
      </c>
    </row>
    <row r="1265" spans="1:10" x14ac:dyDescent="0.3">
      <c r="A1265" t="s">
        <v>1995</v>
      </c>
      <c r="B1265" t="s">
        <v>1994</v>
      </c>
      <c r="C1265">
        <v>14.6</v>
      </c>
      <c r="D1265" t="s">
        <v>1180</v>
      </c>
      <c r="E1265" s="9" t="s">
        <v>545</v>
      </c>
      <c r="F1265" s="9" t="s">
        <v>545</v>
      </c>
      <c r="G1265" s="9" t="s">
        <v>545</v>
      </c>
      <c r="H1265" s="9" t="s">
        <v>545</v>
      </c>
      <c r="I1265" s="9" t="s">
        <v>545</v>
      </c>
    </row>
    <row r="1266" spans="1:10" x14ac:dyDescent="0.3">
      <c r="A1266" t="s">
        <v>1995</v>
      </c>
      <c r="B1266" t="s">
        <v>1994</v>
      </c>
      <c r="C1266">
        <v>20.6</v>
      </c>
      <c r="D1266" t="s">
        <v>912</v>
      </c>
      <c r="E1266" s="9" t="s">
        <v>545</v>
      </c>
      <c r="F1266" s="9" t="s">
        <v>545</v>
      </c>
      <c r="G1266" s="9" t="s">
        <v>545</v>
      </c>
      <c r="H1266" s="9" t="s">
        <v>545</v>
      </c>
      <c r="I1266" s="9" t="s">
        <v>545</v>
      </c>
    </row>
    <row r="1267" spans="1:10" x14ac:dyDescent="0.3">
      <c r="A1267" t="s">
        <v>1995</v>
      </c>
      <c r="B1267" t="s">
        <v>1994</v>
      </c>
      <c r="C1267">
        <v>16.600000000000001</v>
      </c>
      <c r="D1267" t="s">
        <v>912</v>
      </c>
      <c r="E1267" s="9" t="s">
        <v>545</v>
      </c>
      <c r="F1267" s="9" t="s">
        <v>545</v>
      </c>
      <c r="G1267" s="9" t="s">
        <v>545</v>
      </c>
      <c r="H1267" s="9" t="s">
        <v>545</v>
      </c>
      <c r="I1267" s="9" t="s">
        <v>545</v>
      </c>
      <c r="J1267" t="s">
        <v>1354</v>
      </c>
    </row>
    <row r="1268" spans="1:10" x14ac:dyDescent="0.3">
      <c r="A1268" t="s">
        <v>1995</v>
      </c>
      <c r="B1268" t="s">
        <v>1994</v>
      </c>
      <c r="C1268">
        <v>1.5</v>
      </c>
      <c r="D1268" t="s">
        <v>1174</v>
      </c>
      <c r="E1268" s="9" t="s">
        <v>545</v>
      </c>
      <c r="F1268" s="9" t="s">
        <v>545</v>
      </c>
      <c r="G1268">
        <v>2</v>
      </c>
      <c r="H1268" s="9" t="s">
        <v>545</v>
      </c>
      <c r="I1268" s="9" t="s">
        <v>545</v>
      </c>
    </row>
    <row r="1269" spans="1:10" x14ac:dyDescent="0.3">
      <c r="A1269" t="s">
        <v>1995</v>
      </c>
      <c r="B1269" t="s">
        <v>1994</v>
      </c>
      <c r="C1269">
        <v>48.2</v>
      </c>
      <c r="D1269" t="s">
        <v>385</v>
      </c>
      <c r="E1269" s="9" t="s">
        <v>545</v>
      </c>
      <c r="F1269" s="9" t="s">
        <v>545</v>
      </c>
      <c r="G1269">
        <v>1</v>
      </c>
      <c r="H1269" s="9" t="s">
        <v>545</v>
      </c>
      <c r="I1269" s="9" t="s">
        <v>545</v>
      </c>
    </row>
    <row r="1270" spans="1:10" x14ac:dyDescent="0.3">
      <c r="A1270" t="s">
        <v>1995</v>
      </c>
      <c r="B1270" t="s">
        <v>1994</v>
      </c>
      <c r="C1270">
        <v>42.7</v>
      </c>
      <c r="D1270" t="s">
        <v>385</v>
      </c>
      <c r="E1270" s="9" t="s">
        <v>545</v>
      </c>
      <c r="F1270" s="9" t="s">
        <v>545</v>
      </c>
      <c r="G1270">
        <v>1</v>
      </c>
      <c r="H1270" s="9" t="s">
        <v>545</v>
      </c>
      <c r="I1270" s="9" t="s">
        <v>545</v>
      </c>
    </row>
    <row r="1271" spans="1:10" x14ac:dyDescent="0.3">
      <c r="A1271" t="s">
        <v>1995</v>
      </c>
      <c r="B1271" t="s">
        <v>1994</v>
      </c>
      <c r="C1271">
        <v>30</v>
      </c>
      <c r="D1271" t="s">
        <v>385</v>
      </c>
      <c r="E1271" s="9" t="s">
        <v>545</v>
      </c>
      <c r="F1271" s="9" t="s">
        <v>545</v>
      </c>
      <c r="G1271">
        <v>1</v>
      </c>
      <c r="H1271" s="9" t="s">
        <v>545</v>
      </c>
      <c r="I1271" s="9" t="s">
        <v>545</v>
      </c>
    </row>
    <row r="1272" spans="1:10" x14ac:dyDescent="0.3">
      <c r="A1272" t="s">
        <v>1995</v>
      </c>
      <c r="B1272" t="s">
        <v>1994</v>
      </c>
      <c r="C1272">
        <v>29.5</v>
      </c>
      <c r="D1272" t="s">
        <v>385</v>
      </c>
      <c r="E1272" s="9" t="s">
        <v>545</v>
      </c>
      <c r="F1272" s="9" t="s">
        <v>545</v>
      </c>
      <c r="G1272">
        <v>1</v>
      </c>
      <c r="H1272" s="9" t="s">
        <v>545</v>
      </c>
      <c r="I1272" s="9" t="s">
        <v>545</v>
      </c>
    </row>
    <row r="1273" spans="1:10" x14ac:dyDescent="0.3">
      <c r="A1273" t="s">
        <v>1995</v>
      </c>
      <c r="B1273" t="s">
        <v>1994</v>
      </c>
      <c r="C1273">
        <v>14.6</v>
      </c>
      <c r="D1273" t="s">
        <v>385</v>
      </c>
      <c r="E1273" s="9" t="s">
        <v>545</v>
      </c>
      <c r="F1273" s="9" t="s">
        <v>545</v>
      </c>
      <c r="G1273">
        <v>1</v>
      </c>
      <c r="H1273" s="9" t="s">
        <v>545</v>
      </c>
      <c r="I1273" s="9" t="s">
        <v>545</v>
      </c>
    </row>
    <row r="1274" spans="1:10" x14ac:dyDescent="0.3">
      <c r="A1274" t="s">
        <v>1995</v>
      </c>
      <c r="B1274" t="s">
        <v>1994</v>
      </c>
      <c r="C1274">
        <v>45.9</v>
      </c>
      <c r="D1274" t="s">
        <v>385</v>
      </c>
      <c r="E1274" s="9" t="s">
        <v>545</v>
      </c>
      <c r="F1274" s="9" t="s">
        <v>545</v>
      </c>
      <c r="G1274">
        <v>2</v>
      </c>
      <c r="H1274" s="9" t="s">
        <v>545</v>
      </c>
      <c r="I1274" s="9" t="s">
        <v>545</v>
      </c>
    </row>
    <row r="1275" spans="1:10" x14ac:dyDescent="0.3">
      <c r="A1275" t="s">
        <v>1995</v>
      </c>
      <c r="B1275" t="s">
        <v>1994</v>
      </c>
      <c r="C1275">
        <v>44.4</v>
      </c>
      <c r="D1275" t="s">
        <v>385</v>
      </c>
      <c r="E1275">
        <v>0.1</v>
      </c>
      <c r="F1275" s="9" t="s">
        <v>545</v>
      </c>
      <c r="G1275" s="9" t="s">
        <v>545</v>
      </c>
      <c r="H1275" s="9" t="s">
        <v>545</v>
      </c>
      <c r="I1275" s="9" t="s">
        <v>545</v>
      </c>
    </row>
    <row r="1276" spans="1:10" x14ac:dyDescent="0.3">
      <c r="A1276" t="s">
        <v>1995</v>
      </c>
      <c r="B1276" t="s">
        <v>1994</v>
      </c>
      <c r="C1276">
        <v>42.2</v>
      </c>
      <c r="D1276" t="s">
        <v>385</v>
      </c>
      <c r="E1276" s="9" t="s">
        <v>545</v>
      </c>
      <c r="F1276" s="9" t="s">
        <v>545</v>
      </c>
      <c r="G1276" s="9" t="s">
        <v>545</v>
      </c>
      <c r="H1276" s="9" t="s">
        <v>545</v>
      </c>
      <c r="I1276" s="9" t="s">
        <v>545</v>
      </c>
      <c r="J1276" t="s">
        <v>1924</v>
      </c>
    </row>
    <row r="1277" spans="1:10" x14ac:dyDescent="0.3">
      <c r="A1277" t="s">
        <v>1995</v>
      </c>
      <c r="B1277" t="s">
        <v>1994</v>
      </c>
      <c r="C1277">
        <v>27.4</v>
      </c>
      <c r="D1277" t="s">
        <v>1273</v>
      </c>
      <c r="E1277" s="9" t="s">
        <v>545</v>
      </c>
      <c r="F1277" s="9" t="s">
        <v>545</v>
      </c>
      <c r="G1277">
        <v>2</v>
      </c>
      <c r="H1277" s="9" t="s">
        <v>545</v>
      </c>
      <c r="I1277" s="9" t="s">
        <v>545</v>
      </c>
    </row>
    <row r="1278" spans="1:10" x14ac:dyDescent="0.3">
      <c r="A1278" t="s">
        <v>1995</v>
      </c>
      <c r="B1278" t="s">
        <v>1994</v>
      </c>
      <c r="C1278">
        <v>28.1</v>
      </c>
      <c r="D1278" t="s">
        <v>1270</v>
      </c>
      <c r="E1278">
        <v>0.35</v>
      </c>
      <c r="F1278" s="9" t="s">
        <v>545</v>
      </c>
      <c r="G1278" s="9" t="s">
        <v>545</v>
      </c>
      <c r="H1278" s="9" t="s">
        <v>545</v>
      </c>
      <c r="I1278" s="9" t="s">
        <v>545</v>
      </c>
    </row>
    <row r="1279" spans="1:10" x14ac:dyDescent="0.3">
      <c r="A1279" t="s">
        <v>1995</v>
      </c>
      <c r="B1279" t="s">
        <v>1994</v>
      </c>
      <c r="C1279">
        <v>19.7</v>
      </c>
      <c r="D1279" t="s">
        <v>1270</v>
      </c>
      <c r="E1279">
        <v>1.6</v>
      </c>
      <c r="F1279" t="s">
        <v>957</v>
      </c>
      <c r="G1279" s="9" t="s">
        <v>545</v>
      </c>
      <c r="H1279" s="9" t="s">
        <v>545</v>
      </c>
      <c r="I1279" s="9" t="s">
        <v>545</v>
      </c>
    </row>
    <row r="1280" spans="1:10" x14ac:dyDescent="0.3">
      <c r="A1280" t="s">
        <v>1995</v>
      </c>
      <c r="B1280" t="s">
        <v>1994</v>
      </c>
      <c r="C1280">
        <v>45.3</v>
      </c>
      <c r="D1280" t="s">
        <v>646</v>
      </c>
      <c r="E1280" s="9" t="s">
        <v>545</v>
      </c>
      <c r="F1280" s="9" t="s">
        <v>545</v>
      </c>
      <c r="G1280" s="9" t="s">
        <v>545</v>
      </c>
      <c r="H1280" s="9" t="s">
        <v>545</v>
      </c>
      <c r="I1280" s="9" t="s">
        <v>545</v>
      </c>
    </row>
    <row r="1281" spans="1:12" x14ac:dyDescent="0.3">
      <c r="A1281" t="s">
        <v>1995</v>
      </c>
      <c r="B1281" t="s">
        <v>1994</v>
      </c>
      <c r="C1281">
        <v>44.9</v>
      </c>
      <c r="D1281" t="s">
        <v>646</v>
      </c>
      <c r="E1281" t="s">
        <v>1424</v>
      </c>
      <c r="F1281" s="9" t="s">
        <v>545</v>
      </c>
      <c r="G1281" s="9" t="s">
        <v>545</v>
      </c>
      <c r="H1281" s="9" t="s">
        <v>545</v>
      </c>
      <c r="I1281" s="9" t="s">
        <v>545</v>
      </c>
    </row>
    <row r="1282" spans="1:12" x14ac:dyDescent="0.3">
      <c r="A1282" t="s">
        <v>1995</v>
      </c>
      <c r="B1282" t="s">
        <v>1994</v>
      </c>
      <c r="C1282">
        <v>39.799999999999997</v>
      </c>
      <c r="D1282" t="s">
        <v>646</v>
      </c>
      <c r="E1282" s="9" t="s">
        <v>545</v>
      </c>
      <c r="F1282" s="9" t="s">
        <v>545</v>
      </c>
      <c r="G1282" s="9" t="s">
        <v>545</v>
      </c>
      <c r="H1282" s="9" t="s">
        <v>545</v>
      </c>
      <c r="I1282" s="9" t="s">
        <v>545</v>
      </c>
    </row>
    <row r="1283" spans="1:12" x14ac:dyDescent="0.3">
      <c r="A1283" t="s">
        <v>1995</v>
      </c>
      <c r="B1283" t="s">
        <v>1994</v>
      </c>
      <c r="C1283">
        <v>39.200000000000003</v>
      </c>
      <c r="D1283" t="s">
        <v>646</v>
      </c>
      <c r="E1283" s="9" t="s">
        <v>545</v>
      </c>
      <c r="F1283" s="9" t="s">
        <v>545</v>
      </c>
      <c r="G1283" s="9" t="s">
        <v>545</v>
      </c>
      <c r="H1283" s="9" t="s">
        <v>545</v>
      </c>
      <c r="I1283" s="9" t="s">
        <v>545</v>
      </c>
    </row>
    <row r="1284" spans="1:12" x14ac:dyDescent="0.3">
      <c r="A1284" t="s">
        <v>1995</v>
      </c>
      <c r="B1284" t="s">
        <v>1994</v>
      </c>
      <c r="C1284">
        <v>39.200000000000003</v>
      </c>
      <c r="D1284" t="s">
        <v>646</v>
      </c>
      <c r="E1284" s="9" t="s">
        <v>545</v>
      </c>
      <c r="F1284" s="9" t="s">
        <v>545</v>
      </c>
      <c r="G1284" s="9" t="s">
        <v>545</v>
      </c>
      <c r="H1284" s="9" t="s">
        <v>545</v>
      </c>
      <c r="I1284" s="9" t="s">
        <v>545</v>
      </c>
    </row>
    <row r="1285" spans="1:12" x14ac:dyDescent="0.3">
      <c r="A1285" t="s">
        <v>1995</v>
      </c>
      <c r="B1285" t="s">
        <v>1994</v>
      </c>
      <c r="C1285">
        <v>0.8</v>
      </c>
      <c r="D1285" t="s">
        <v>47</v>
      </c>
      <c r="E1285">
        <v>6.5</v>
      </c>
      <c r="F1285">
        <v>5.7</v>
      </c>
      <c r="G1285" s="9" t="s">
        <v>545</v>
      </c>
      <c r="H1285" s="9" t="s">
        <v>545</v>
      </c>
      <c r="I1285" s="9" t="s">
        <v>545</v>
      </c>
    </row>
    <row r="1286" spans="1:12" x14ac:dyDescent="0.3">
      <c r="A1286" t="s">
        <v>1995</v>
      </c>
      <c r="B1286" t="s">
        <v>1994</v>
      </c>
      <c r="C1286">
        <v>47.6</v>
      </c>
      <c r="D1286" t="s">
        <v>150</v>
      </c>
      <c r="E1286" s="9" t="s">
        <v>545</v>
      </c>
      <c r="F1286" s="9" t="s">
        <v>545</v>
      </c>
      <c r="G1286" s="9" t="s">
        <v>545</v>
      </c>
      <c r="H1286" s="9" t="s">
        <v>545</v>
      </c>
      <c r="I1286" s="9" t="s">
        <v>545</v>
      </c>
    </row>
    <row r="1287" spans="1:12" x14ac:dyDescent="0.3">
      <c r="A1287" t="s">
        <v>1995</v>
      </c>
      <c r="B1287" t="s">
        <v>1994</v>
      </c>
      <c r="C1287">
        <v>44.4</v>
      </c>
      <c r="D1287" t="s">
        <v>14</v>
      </c>
      <c r="E1287" s="9" t="s">
        <v>545</v>
      </c>
      <c r="F1287" s="9" t="s">
        <v>545</v>
      </c>
      <c r="G1287" s="9" t="s">
        <v>545</v>
      </c>
      <c r="H1287" s="9" t="s">
        <v>545</v>
      </c>
      <c r="I1287" s="9" t="s">
        <v>545</v>
      </c>
    </row>
    <row r="1288" spans="1:12" x14ac:dyDescent="0.3">
      <c r="A1288" t="s">
        <v>1995</v>
      </c>
      <c r="B1288" t="s">
        <v>1994</v>
      </c>
      <c r="C1288">
        <v>44.1</v>
      </c>
      <c r="D1288" t="s">
        <v>14</v>
      </c>
      <c r="E1288" s="9" t="s">
        <v>545</v>
      </c>
      <c r="F1288" s="9" t="s">
        <v>545</v>
      </c>
      <c r="G1288" s="9" t="s">
        <v>545</v>
      </c>
      <c r="H1288" s="9" t="s">
        <v>545</v>
      </c>
      <c r="I1288" s="9" t="s">
        <v>545</v>
      </c>
    </row>
    <row r="1289" spans="1:12" x14ac:dyDescent="0.3">
      <c r="A1289" t="s">
        <v>1995</v>
      </c>
      <c r="B1289" t="s">
        <v>1994</v>
      </c>
      <c r="C1289">
        <v>43.2</v>
      </c>
      <c r="D1289" t="s">
        <v>14</v>
      </c>
      <c r="E1289" s="9" t="s">
        <v>545</v>
      </c>
      <c r="F1289" s="9" t="s">
        <v>545</v>
      </c>
      <c r="G1289" s="9" t="s">
        <v>545</v>
      </c>
      <c r="H1289" s="9" t="s">
        <v>545</v>
      </c>
      <c r="I1289" s="9" t="s">
        <v>545</v>
      </c>
    </row>
    <row r="1290" spans="1:12" x14ac:dyDescent="0.3">
      <c r="A1290" t="s">
        <v>1995</v>
      </c>
      <c r="B1290" t="s">
        <v>1994</v>
      </c>
      <c r="C1290">
        <v>12</v>
      </c>
      <c r="D1290" t="s">
        <v>1859</v>
      </c>
      <c r="E1290" s="9" t="s">
        <v>545</v>
      </c>
      <c r="F1290" s="9" t="s">
        <v>545</v>
      </c>
      <c r="G1290" s="9" t="s">
        <v>545</v>
      </c>
      <c r="H1290" s="9" t="s">
        <v>545</v>
      </c>
      <c r="I1290" s="9" t="s">
        <v>545</v>
      </c>
    </row>
    <row r="1291" spans="1:12" x14ac:dyDescent="0.3">
      <c r="A1291" t="s">
        <v>1995</v>
      </c>
      <c r="B1291" t="s">
        <v>1994</v>
      </c>
      <c r="C1291">
        <v>5</v>
      </c>
      <c r="D1291" t="s">
        <v>1859</v>
      </c>
      <c r="E1291" s="9" t="s">
        <v>545</v>
      </c>
      <c r="F1291" s="9" t="s">
        <v>545</v>
      </c>
      <c r="G1291" s="9" t="s">
        <v>545</v>
      </c>
      <c r="H1291" s="9" t="s">
        <v>545</v>
      </c>
      <c r="I1291" s="9" t="s">
        <v>545</v>
      </c>
    </row>
    <row r="1292" spans="1:12" x14ac:dyDescent="0.3">
      <c r="A1292" t="s">
        <v>1995</v>
      </c>
      <c r="B1292" t="s">
        <v>1994</v>
      </c>
      <c r="C1292">
        <v>32.799999999999997</v>
      </c>
      <c r="D1292" t="s">
        <v>1925</v>
      </c>
      <c r="E1292" s="9" t="s">
        <v>545</v>
      </c>
      <c r="F1292" s="9" t="s">
        <v>545</v>
      </c>
      <c r="G1292">
        <v>1</v>
      </c>
      <c r="H1292" s="9" t="s">
        <v>545</v>
      </c>
      <c r="I1292" s="9" t="s">
        <v>545</v>
      </c>
    </row>
    <row r="1293" spans="1:12" x14ac:dyDescent="0.3">
      <c r="A1293" t="s">
        <v>1824</v>
      </c>
      <c r="B1293" t="s">
        <v>1825</v>
      </c>
      <c r="C1293">
        <v>39.4</v>
      </c>
      <c r="D1293" t="s">
        <v>11</v>
      </c>
      <c r="E1293" s="9" t="s">
        <v>545</v>
      </c>
      <c r="F1293" s="9" t="s">
        <v>545</v>
      </c>
      <c r="G1293">
        <v>1</v>
      </c>
      <c r="H1293" s="9" t="s">
        <v>545</v>
      </c>
      <c r="I1293" s="9" t="s">
        <v>545</v>
      </c>
      <c r="K1293" t="s">
        <v>1074</v>
      </c>
      <c r="L1293" t="s">
        <v>1236</v>
      </c>
    </row>
    <row r="1294" spans="1:12" x14ac:dyDescent="0.3">
      <c r="A1294" t="s">
        <v>1824</v>
      </c>
      <c r="B1294" t="s">
        <v>1825</v>
      </c>
      <c r="C1294">
        <v>35.799999999999997</v>
      </c>
      <c r="D1294" t="s">
        <v>1758</v>
      </c>
      <c r="E1294" s="9" t="s">
        <v>545</v>
      </c>
      <c r="F1294" s="9" t="s">
        <v>545</v>
      </c>
      <c r="G1294">
        <v>1</v>
      </c>
      <c r="H1294" s="9" t="s">
        <v>545</v>
      </c>
      <c r="I1294" s="9" t="s">
        <v>545</v>
      </c>
      <c r="K1294" t="s">
        <v>1074</v>
      </c>
      <c r="L1294" t="s">
        <v>1236</v>
      </c>
    </row>
    <row r="1295" spans="1:12" x14ac:dyDescent="0.3">
      <c r="A1295" t="s">
        <v>1824</v>
      </c>
      <c r="B1295" t="s">
        <v>1825</v>
      </c>
      <c r="C1295">
        <v>36.1</v>
      </c>
      <c r="D1295" t="s">
        <v>11</v>
      </c>
      <c r="E1295" s="9" t="s">
        <v>545</v>
      </c>
      <c r="F1295" s="9" t="s">
        <v>545</v>
      </c>
      <c r="G1295">
        <v>1</v>
      </c>
      <c r="H1295" s="9" t="s">
        <v>545</v>
      </c>
      <c r="I1295" s="9" t="s">
        <v>545</v>
      </c>
      <c r="K1295" t="s">
        <v>1074</v>
      </c>
      <c r="L1295" t="s">
        <v>1236</v>
      </c>
    </row>
    <row r="1296" spans="1:12" x14ac:dyDescent="0.3">
      <c r="A1296" t="s">
        <v>1824</v>
      </c>
      <c r="B1296" t="s">
        <v>1825</v>
      </c>
      <c r="C1296">
        <v>32</v>
      </c>
      <c r="D1296" t="s">
        <v>11</v>
      </c>
      <c r="E1296" s="9" t="s">
        <v>545</v>
      </c>
      <c r="F1296" s="9" t="s">
        <v>545</v>
      </c>
      <c r="G1296">
        <v>1</v>
      </c>
      <c r="H1296" s="9" t="s">
        <v>545</v>
      </c>
      <c r="I1296" s="9" t="s">
        <v>545</v>
      </c>
      <c r="K1296" t="s">
        <v>1074</v>
      </c>
      <c r="L1296" t="s">
        <v>1236</v>
      </c>
    </row>
    <row r="1297" spans="1:12" x14ac:dyDescent="0.3">
      <c r="A1297" t="s">
        <v>1824</v>
      </c>
      <c r="B1297" t="s">
        <v>1825</v>
      </c>
      <c r="C1297">
        <v>16</v>
      </c>
      <c r="D1297" t="s">
        <v>11</v>
      </c>
      <c r="E1297" s="9" t="s">
        <v>545</v>
      </c>
      <c r="F1297" s="9" t="s">
        <v>545</v>
      </c>
      <c r="G1297">
        <v>1</v>
      </c>
      <c r="H1297" s="9" t="s">
        <v>545</v>
      </c>
      <c r="I1297" s="9" t="s">
        <v>545</v>
      </c>
      <c r="K1297" t="s">
        <v>1074</v>
      </c>
      <c r="L1297" t="s">
        <v>1236</v>
      </c>
    </row>
    <row r="1298" spans="1:12" x14ac:dyDescent="0.3">
      <c r="A1298" t="s">
        <v>1824</v>
      </c>
      <c r="B1298" t="s">
        <v>1825</v>
      </c>
      <c r="C1298">
        <v>12</v>
      </c>
      <c r="D1298" t="s">
        <v>11</v>
      </c>
      <c r="E1298" s="9" t="s">
        <v>545</v>
      </c>
      <c r="F1298" s="9" t="s">
        <v>545</v>
      </c>
      <c r="G1298">
        <v>1</v>
      </c>
      <c r="H1298" s="9" t="s">
        <v>545</v>
      </c>
      <c r="I1298" s="9" t="s">
        <v>545</v>
      </c>
      <c r="K1298" t="s">
        <v>1074</v>
      </c>
      <c r="L1298" t="s">
        <v>1236</v>
      </c>
    </row>
    <row r="1299" spans="1:12" x14ac:dyDescent="0.3">
      <c r="A1299" t="s">
        <v>1824</v>
      </c>
      <c r="B1299" t="s">
        <v>1825</v>
      </c>
      <c r="C1299">
        <v>11</v>
      </c>
      <c r="D1299" t="s">
        <v>11</v>
      </c>
      <c r="E1299" s="9" t="s">
        <v>545</v>
      </c>
      <c r="F1299" s="9" t="s">
        <v>545</v>
      </c>
      <c r="G1299">
        <v>1</v>
      </c>
      <c r="H1299" s="9" t="s">
        <v>545</v>
      </c>
      <c r="I1299" s="9" t="s">
        <v>545</v>
      </c>
      <c r="K1299" t="s">
        <v>1074</v>
      </c>
      <c r="L1299" t="s">
        <v>1236</v>
      </c>
    </row>
    <row r="1300" spans="1:12" x14ac:dyDescent="0.3">
      <c r="A1300" t="s">
        <v>1824</v>
      </c>
      <c r="B1300" t="s">
        <v>1825</v>
      </c>
      <c r="C1300">
        <v>2.8</v>
      </c>
      <c r="D1300" t="s">
        <v>22</v>
      </c>
      <c r="E1300" s="9" t="s">
        <v>545</v>
      </c>
      <c r="F1300" s="9" t="s">
        <v>545</v>
      </c>
      <c r="G1300">
        <v>1</v>
      </c>
      <c r="H1300" s="9" t="s">
        <v>545</v>
      </c>
      <c r="I1300" s="9" t="s">
        <v>545</v>
      </c>
      <c r="K1300" t="s">
        <v>1074</v>
      </c>
      <c r="L1300" t="s">
        <v>1236</v>
      </c>
    </row>
    <row r="1301" spans="1:12" x14ac:dyDescent="0.3">
      <c r="A1301" t="s">
        <v>1824</v>
      </c>
      <c r="B1301" t="s">
        <v>1825</v>
      </c>
      <c r="C1301">
        <v>39.200000000000003</v>
      </c>
      <c r="D1301" t="s">
        <v>11</v>
      </c>
      <c r="E1301" s="9" t="s">
        <v>545</v>
      </c>
      <c r="F1301" s="9" t="s">
        <v>545</v>
      </c>
      <c r="G1301">
        <v>2</v>
      </c>
      <c r="H1301" s="9" t="s">
        <v>545</v>
      </c>
      <c r="I1301" s="9" t="s">
        <v>545</v>
      </c>
      <c r="K1301" t="s">
        <v>1074</v>
      </c>
      <c r="L1301" t="s">
        <v>1236</v>
      </c>
    </row>
    <row r="1302" spans="1:12" x14ac:dyDescent="0.3">
      <c r="A1302" t="s">
        <v>1824</v>
      </c>
      <c r="B1302" t="s">
        <v>1825</v>
      </c>
      <c r="C1302">
        <v>28.8</v>
      </c>
      <c r="D1302" t="s">
        <v>22</v>
      </c>
      <c r="E1302" s="9" t="s">
        <v>545</v>
      </c>
      <c r="F1302" s="9" t="s">
        <v>545</v>
      </c>
      <c r="G1302">
        <v>2</v>
      </c>
      <c r="H1302" s="9" t="s">
        <v>545</v>
      </c>
      <c r="I1302" s="9" t="s">
        <v>545</v>
      </c>
      <c r="K1302" t="s">
        <v>1074</v>
      </c>
      <c r="L1302" t="s">
        <v>1236</v>
      </c>
    </row>
    <row r="1303" spans="1:12" x14ac:dyDescent="0.3">
      <c r="A1303" t="s">
        <v>1824</v>
      </c>
      <c r="B1303" t="s">
        <v>1825</v>
      </c>
      <c r="C1303">
        <v>13</v>
      </c>
      <c r="D1303" t="s">
        <v>2104</v>
      </c>
      <c r="E1303" s="9" t="s">
        <v>545</v>
      </c>
      <c r="F1303" s="9" t="s">
        <v>545</v>
      </c>
      <c r="G1303">
        <v>2</v>
      </c>
      <c r="H1303" s="9" t="s">
        <v>545</v>
      </c>
      <c r="I1303" s="9" t="s">
        <v>545</v>
      </c>
      <c r="K1303" t="s">
        <v>1074</v>
      </c>
      <c r="L1303" t="s">
        <v>1236</v>
      </c>
    </row>
    <row r="1304" spans="1:12" x14ac:dyDescent="0.3">
      <c r="A1304" t="s">
        <v>1824</v>
      </c>
      <c r="B1304" t="s">
        <v>1825</v>
      </c>
      <c r="C1304">
        <v>10</v>
      </c>
      <c r="D1304" t="s">
        <v>11</v>
      </c>
      <c r="E1304" s="9" t="s">
        <v>545</v>
      </c>
      <c r="F1304" s="9" t="s">
        <v>545</v>
      </c>
      <c r="G1304">
        <v>2</v>
      </c>
      <c r="H1304" s="9" t="s">
        <v>545</v>
      </c>
      <c r="I1304" s="9" t="s">
        <v>545</v>
      </c>
      <c r="K1304" t="s">
        <v>1074</v>
      </c>
      <c r="L1304" t="s">
        <v>1236</v>
      </c>
    </row>
    <row r="1305" spans="1:12" x14ac:dyDescent="0.3">
      <c r="A1305" t="s">
        <v>1824</v>
      </c>
      <c r="B1305" t="s">
        <v>1825</v>
      </c>
      <c r="C1305">
        <v>13</v>
      </c>
      <c r="D1305" t="s">
        <v>11</v>
      </c>
      <c r="E1305" s="9" t="s">
        <v>545</v>
      </c>
      <c r="F1305" s="9" t="s">
        <v>545</v>
      </c>
      <c r="G1305">
        <v>4</v>
      </c>
      <c r="H1305" s="9" t="s">
        <v>545</v>
      </c>
      <c r="I1305" s="9" t="s">
        <v>545</v>
      </c>
      <c r="K1305" t="s">
        <v>1074</v>
      </c>
      <c r="L1305" t="s">
        <v>1236</v>
      </c>
    </row>
    <row r="1306" spans="1:12" x14ac:dyDescent="0.3">
      <c r="A1306" t="s">
        <v>1824</v>
      </c>
      <c r="B1306" t="s">
        <v>1825</v>
      </c>
      <c r="C1306">
        <v>12</v>
      </c>
      <c r="D1306" t="s">
        <v>22</v>
      </c>
      <c r="E1306" s="9" t="s">
        <v>545</v>
      </c>
      <c r="F1306" s="9" t="s">
        <v>545</v>
      </c>
      <c r="G1306">
        <v>4</v>
      </c>
      <c r="H1306" s="9" t="s">
        <v>545</v>
      </c>
      <c r="I1306" s="9" t="s">
        <v>545</v>
      </c>
      <c r="K1306" t="s">
        <v>1074</v>
      </c>
      <c r="L1306" t="s">
        <v>1236</v>
      </c>
    </row>
    <row r="1307" spans="1:12" x14ac:dyDescent="0.3">
      <c r="A1307" t="s">
        <v>1824</v>
      </c>
      <c r="B1307" t="s">
        <v>1825</v>
      </c>
      <c r="C1307">
        <v>12</v>
      </c>
      <c r="D1307" t="s">
        <v>11</v>
      </c>
      <c r="E1307" s="9" t="s">
        <v>545</v>
      </c>
      <c r="F1307" s="9" t="s">
        <v>545</v>
      </c>
      <c r="G1307">
        <v>4</v>
      </c>
      <c r="H1307" s="9" t="s">
        <v>545</v>
      </c>
      <c r="I1307" s="9" t="s">
        <v>545</v>
      </c>
      <c r="K1307" t="s">
        <v>1074</v>
      </c>
      <c r="L1307" t="s">
        <v>1236</v>
      </c>
    </row>
    <row r="1308" spans="1:12" x14ac:dyDescent="0.3">
      <c r="A1308" t="s">
        <v>1824</v>
      </c>
      <c r="B1308" t="s">
        <v>1825</v>
      </c>
      <c r="C1308">
        <v>11</v>
      </c>
      <c r="D1308" t="s">
        <v>22</v>
      </c>
      <c r="E1308" s="9" t="s">
        <v>545</v>
      </c>
      <c r="F1308" s="9" t="s">
        <v>545</v>
      </c>
      <c r="G1308">
        <v>5</v>
      </c>
      <c r="H1308" s="9" t="s">
        <v>545</v>
      </c>
      <c r="I1308" s="9" t="s">
        <v>545</v>
      </c>
      <c r="K1308" t="s">
        <v>1074</v>
      </c>
      <c r="L1308" t="s">
        <v>1236</v>
      </c>
    </row>
    <row r="1309" spans="1:12" x14ac:dyDescent="0.3">
      <c r="A1309" t="s">
        <v>1824</v>
      </c>
      <c r="B1309" t="s">
        <v>1825</v>
      </c>
      <c r="C1309">
        <v>48.6</v>
      </c>
      <c r="D1309" t="s">
        <v>11</v>
      </c>
      <c r="E1309">
        <f>1.65+4.26</f>
        <v>5.91</v>
      </c>
      <c r="F1309">
        <v>5.4</v>
      </c>
      <c r="G1309" s="9" t="s">
        <v>545</v>
      </c>
      <c r="H1309" s="9" t="s">
        <v>545</v>
      </c>
      <c r="I1309" s="9" t="s">
        <v>545</v>
      </c>
      <c r="K1309" t="s">
        <v>1074</v>
      </c>
      <c r="L1309" t="s">
        <v>1236</v>
      </c>
    </row>
    <row r="1310" spans="1:12" x14ac:dyDescent="0.3">
      <c r="A1310" t="s">
        <v>1824</v>
      </c>
      <c r="B1310" t="s">
        <v>1825</v>
      </c>
      <c r="C1310">
        <v>43.9</v>
      </c>
      <c r="D1310" t="s">
        <v>21</v>
      </c>
      <c r="E1310">
        <f>1.65+1.68</f>
        <v>3.33</v>
      </c>
      <c r="F1310">
        <v>3.1</v>
      </c>
      <c r="G1310" s="9" t="s">
        <v>545</v>
      </c>
      <c r="H1310" s="9" t="s">
        <v>545</v>
      </c>
      <c r="I1310" s="9" t="s">
        <v>545</v>
      </c>
      <c r="K1310" t="s">
        <v>1074</v>
      </c>
      <c r="L1310" t="s">
        <v>1236</v>
      </c>
    </row>
    <row r="1311" spans="1:12" x14ac:dyDescent="0.3">
      <c r="A1311" t="s">
        <v>1824</v>
      </c>
      <c r="B1311" t="s">
        <v>1825</v>
      </c>
      <c r="C1311">
        <v>43.9</v>
      </c>
      <c r="D1311" t="s">
        <v>11</v>
      </c>
      <c r="E1311">
        <f>1.65+1.78</f>
        <v>3.4299999999999997</v>
      </c>
      <c r="F1311">
        <v>3</v>
      </c>
      <c r="G1311" s="9" t="s">
        <v>545</v>
      </c>
      <c r="H1311" s="9" t="s">
        <v>545</v>
      </c>
      <c r="I1311" s="9" t="s">
        <v>545</v>
      </c>
      <c r="K1311" t="s">
        <v>1074</v>
      </c>
      <c r="L1311" t="s">
        <v>1236</v>
      </c>
    </row>
    <row r="1312" spans="1:12" x14ac:dyDescent="0.3">
      <c r="A1312" t="s">
        <v>1824</v>
      </c>
      <c r="B1312" t="s">
        <v>1825</v>
      </c>
      <c r="C1312">
        <v>43.3</v>
      </c>
      <c r="D1312" t="s">
        <v>22</v>
      </c>
      <c r="E1312">
        <v>0.6</v>
      </c>
      <c r="F1312" s="9" t="s">
        <v>545</v>
      </c>
      <c r="G1312" s="9" t="s">
        <v>545</v>
      </c>
      <c r="H1312" s="9" t="s">
        <v>545</v>
      </c>
      <c r="I1312" s="9" t="s">
        <v>545</v>
      </c>
      <c r="K1312" t="s">
        <v>1074</v>
      </c>
      <c r="L1312" t="s">
        <v>1236</v>
      </c>
    </row>
    <row r="1313" spans="1:12" x14ac:dyDescent="0.3">
      <c r="A1313" t="s">
        <v>1824</v>
      </c>
      <c r="B1313" t="s">
        <v>1825</v>
      </c>
      <c r="C1313">
        <v>39.9</v>
      </c>
      <c r="D1313" t="s">
        <v>11</v>
      </c>
      <c r="E1313">
        <f>1.65+3.32</f>
        <v>4.97</v>
      </c>
      <c r="F1313" t="s">
        <v>326</v>
      </c>
      <c r="G1313" s="9" t="s">
        <v>545</v>
      </c>
      <c r="H1313" s="9" t="s">
        <v>545</v>
      </c>
      <c r="I1313" s="9" t="s">
        <v>545</v>
      </c>
      <c r="K1313" t="s">
        <v>1074</v>
      </c>
      <c r="L1313" t="s">
        <v>1236</v>
      </c>
    </row>
    <row r="1314" spans="1:12" x14ac:dyDescent="0.3">
      <c r="A1314" t="s">
        <v>1824</v>
      </c>
      <c r="B1314" t="s">
        <v>1825</v>
      </c>
      <c r="C1314">
        <v>38.9</v>
      </c>
      <c r="D1314" t="s">
        <v>21</v>
      </c>
      <c r="E1314">
        <f>1.65+2.99</f>
        <v>4.6400000000000006</v>
      </c>
      <c r="F1314" t="s">
        <v>328</v>
      </c>
      <c r="G1314" s="9" t="s">
        <v>545</v>
      </c>
      <c r="H1314" s="9" t="s">
        <v>545</v>
      </c>
      <c r="I1314" s="9" t="s">
        <v>545</v>
      </c>
      <c r="K1314" t="s">
        <v>1074</v>
      </c>
      <c r="L1314" t="s">
        <v>1236</v>
      </c>
    </row>
    <row r="1315" spans="1:12" x14ac:dyDescent="0.3">
      <c r="A1315" t="s">
        <v>1824</v>
      </c>
      <c r="B1315" t="s">
        <v>1825</v>
      </c>
      <c r="C1315">
        <v>34.1</v>
      </c>
      <c r="D1315" t="s">
        <v>22</v>
      </c>
      <c r="E1315">
        <f>1.65+1.45</f>
        <v>3.0999999999999996</v>
      </c>
      <c r="F1315">
        <v>1.5</v>
      </c>
      <c r="G1315" s="9" t="s">
        <v>545</v>
      </c>
      <c r="H1315" s="9" t="s">
        <v>545</v>
      </c>
      <c r="I1315" s="9" t="s">
        <v>545</v>
      </c>
      <c r="K1315" t="s">
        <v>1074</v>
      </c>
      <c r="L1315" t="s">
        <v>1236</v>
      </c>
    </row>
    <row r="1316" spans="1:12" x14ac:dyDescent="0.3">
      <c r="A1316" t="s">
        <v>1824</v>
      </c>
      <c r="B1316" t="s">
        <v>1825</v>
      </c>
      <c r="C1316">
        <v>34.1</v>
      </c>
      <c r="D1316" t="s">
        <v>22</v>
      </c>
      <c r="E1316">
        <f>1.65+2.32</f>
        <v>3.9699999999999998</v>
      </c>
      <c r="F1316" t="s">
        <v>363</v>
      </c>
      <c r="G1316" s="9" t="s">
        <v>545</v>
      </c>
      <c r="H1316" s="9" t="s">
        <v>545</v>
      </c>
      <c r="I1316" s="9" t="s">
        <v>545</v>
      </c>
      <c r="K1316" t="s">
        <v>1074</v>
      </c>
      <c r="L1316" t="s">
        <v>1236</v>
      </c>
    </row>
    <row r="1317" spans="1:12" x14ac:dyDescent="0.3">
      <c r="A1317" t="s">
        <v>1824</v>
      </c>
      <c r="B1317" t="s">
        <v>1825</v>
      </c>
      <c r="C1317">
        <v>33.1</v>
      </c>
      <c r="D1317" t="s">
        <v>22</v>
      </c>
      <c r="E1317">
        <f>1.65+1.14</f>
        <v>2.79</v>
      </c>
      <c r="F1317" t="s">
        <v>366</v>
      </c>
      <c r="G1317" s="9" t="s">
        <v>545</v>
      </c>
      <c r="H1317" s="9" t="s">
        <v>545</v>
      </c>
      <c r="I1317" s="9" t="s">
        <v>545</v>
      </c>
      <c r="K1317" t="s">
        <v>1074</v>
      </c>
      <c r="L1317" t="s">
        <v>1236</v>
      </c>
    </row>
    <row r="1318" spans="1:12" x14ac:dyDescent="0.3">
      <c r="A1318" t="s">
        <v>1824</v>
      </c>
      <c r="B1318" t="s">
        <v>1825</v>
      </c>
      <c r="C1318">
        <v>30.3</v>
      </c>
      <c r="D1318" t="s">
        <v>11</v>
      </c>
      <c r="E1318">
        <f>1.65+2.32</f>
        <v>3.9699999999999998</v>
      </c>
      <c r="F1318" t="s">
        <v>195</v>
      </c>
      <c r="G1318" s="9" t="s">
        <v>545</v>
      </c>
      <c r="H1318" s="9" t="s">
        <v>545</v>
      </c>
      <c r="I1318" s="9" t="s">
        <v>545</v>
      </c>
      <c r="K1318" t="s">
        <v>1074</v>
      </c>
      <c r="L1318" t="s">
        <v>1236</v>
      </c>
    </row>
    <row r="1319" spans="1:12" x14ac:dyDescent="0.3">
      <c r="A1319" t="s">
        <v>1824</v>
      </c>
      <c r="B1319" t="s">
        <v>1825</v>
      </c>
      <c r="C1319">
        <v>25</v>
      </c>
      <c r="D1319" t="s">
        <v>1758</v>
      </c>
      <c r="E1319">
        <f>1.65+3.4</f>
        <v>5.05</v>
      </c>
      <c r="F1319" t="s">
        <v>332</v>
      </c>
      <c r="G1319" s="9" t="s">
        <v>545</v>
      </c>
      <c r="H1319" s="9" t="s">
        <v>545</v>
      </c>
      <c r="I1319" s="9" t="s">
        <v>545</v>
      </c>
      <c r="K1319" t="s">
        <v>1074</v>
      </c>
      <c r="L1319" t="s">
        <v>1236</v>
      </c>
    </row>
    <row r="1320" spans="1:12" x14ac:dyDescent="0.3">
      <c r="A1320" t="s">
        <v>1824</v>
      </c>
      <c r="B1320" t="s">
        <v>1825</v>
      </c>
      <c r="C1320">
        <v>13</v>
      </c>
      <c r="D1320" t="s">
        <v>11</v>
      </c>
      <c r="E1320">
        <f>1.65+1.66</f>
        <v>3.3099999999999996</v>
      </c>
      <c r="F1320">
        <v>2.9</v>
      </c>
      <c r="G1320" s="9" t="s">
        <v>545</v>
      </c>
      <c r="H1320" s="9" t="s">
        <v>545</v>
      </c>
      <c r="I1320" s="9" t="s">
        <v>545</v>
      </c>
      <c r="K1320" t="s">
        <v>1074</v>
      </c>
      <c r="L1320" t="s">
        <v>1236</v>
      </c>
    </row>
    <row r="1321" spans="1:12" x14ac:dyDescent="0.3">
      <c r="A1321" t="s">
        <v>1824</v>
      </c>
      <c r="B1321" t="s">
        <v>1825</v>
      </c>
      <c r="C1321">
        <v>12.4</v>
      </c>
      <c r="D1321" t="s">
        <v>11</v>
      </c>
      <c r="E1321">
        <f>1.65+2.4</f>
        <v>4.05</v>
      </c>
      <c r="F1321" t="s">
        <v>332</v>
      </c>
      <c r="G1321" s="9" t="s">
        <v>545</v>
      </c>
      <c r="H1321" s="9" t="s">
        <v>545</v>
      </c>
      <c r="I1321" s="9" t="s">
        <v>545</v>
      </c>
      <c r="K1321" t="s">
        <v>1074</v>
      </c>
      <c r="L1321" t="s">
        <v>1236</v>
      </c>
    </row>
    <row r="1322" spans="1:12" x14ac:dyDescent="0.3">
      <c r="A1322" t="s">
        <v>1824</v>
      </c>
      <c r="B1322" t="s">
        <v>1825</v>
      </c>
      <c r="C1322">
        <v>12.5</v>
      </c>
      <c r="D1322" t="s">
        <v>11</v>
      </c>
      <c r="E1322">
        <v>0.4</v>
      </c>
      <c r="F1322" s="9" t="s">
        <v>545</v>
      </c>
      <c r="G1322" s="9" t="s">
        <v>545</v>
      </c>
      <c r="H1322" s="9" t="s">
        <v>545</v>
      </c>
      <c r="I1322" s="9" t="s">
        <v>545</v>
      </c>
      <c r="K1322" t="s">
        <v>1074</v>
      </c>
      <c r="L1322" t="s">
        <v>1236</v>
      </c>
    </row>
    <row r="1323" spans="1:12" x14ac:dyDescent="0.3">
      <c r="A1323" t="s">
        <v>1824</v>
      </c>
      <c r="B1323" t="s">
        <v>1825</v>
      </c>
      <c r="C1323">
        <v>11.4</v>
      </c>
      <c r="D1323" t="s">
        <v>22</v>
      </c>
      <c r="E1323">
        <v>0.6</v>
      </c>
      <c r="F1323" s="9" t="s">
        <v>545</v>
      </c>
      <c r="G1323" s="9" t="s">
        <v>545</v>
      </c>
      <c r="H1323" s="9" t="s">
        <v>545</v>
      </c>
      <c r="I1323" s="9" t="s">
        <v>545</v>
      </c>
      <c r="K1323" t="s">
        <v>1074</v>
      </c>
      <c r="L1323" t="s">
        <v>1236</v>
      </c>
    </row>
    <row r="1324" spans="1:12" x14ac:dyDescent="0.3">
      <c r="A1324" t="s">
        <v>1824</v>
      </c>
      <c r="B1324" t="s">
        <v>1825</v>
      </c>
      <c r="C1324">
        <v>9.4</v>
      </c>
      <c r="D1324" t="s">
        <v>11</v>
      </c>
      <c r="E1324">
        <f>1.65+4.12</f>
        <v>5.77</v>
      </c>
      <c r="F1324">
        <v>10.5</v>
      </c>
      <c r="G1324" s="9" t="s">
        <v>545</v>
      </c>
      <c r="H1324" s="9" t="s">
        <v>545</v>
      </c>
      <c r="I1324" s="9" t="s">
        <v>545</v>
      </c>
      <c r="J1324" t="s">
        <v>482</v>
      </c>
      <c r="K1324" t="s">
        <v>1074</v>
      </c>
      <c r="L1324" t="s">
        <v>1236</v>
      </c>
    </row>
    <row r="1325" spans="1:12" x14ac:dyDescent="0.3">
      <c r="A1325" t="s">
        <v>1824</v>
      </c>
      <c r="B1325" t="s">
        <v>1825</v>
      </c>
      <c r="C1325">
        <v>3.4</v>
      </c>
      <c r="D1325" t="s">
        <v>11</v>
      </c>
      <c r="E1325">
        <f>1.65+2.69</f>
        <v>4.34</v>
      </c>
      <c r="F1325">
        <v>5.9</v>
      </c>
      <c r="G1325" s="9" t="s">
        <v>545</v>
      </c>
      <c r="H1325" s="9" t="s">
        <v>545</v>
      </c>
      <c r="I1325" s="9" t="s">
        <v>545</v>
      </c>
      <c r="K1325" t="s">
        <v>1074</v>
      </c>
      <c r="L1325" t="s">
        <v>1236</v>
      </c>
    </row>
    <row r="1326" spans="1:12" x14ac:dyDescent="0.3">
      <c r="A1326" t="s">
        <v>1824</v>
      </c>
      <c r="B1326" t="s">
        <v>1825</v>
      </c>
      <c r="C1326">
        <v>19.899999999999999</v>
      </c>
      <c r="D1326" t="s">
        <v>330</v>
      </c>
      <c r="E1326">
        <f>1.65+2.27</f>
        <v>3.92</v>
      </c>
      <c r="F1326" t="s">
        <v>509</v>
      </c>
      <c r="G1326" s="9" t="s">
        <v>545</v>
      </c>
      <c r="H1326" s="9" t="s">
        <v>545</v>
      </c>
      <c r="I1326" s="9" t="s">
        <v>545</v>
      </c>
      <c r="K1326" t="s">
        <v>1255</v>
      </c>
      <c r="L1326" t="s">
        <v>1067</v>
      </c>
    </row>
    <row r="1327" spans="1:12" x14ac:dyDescent="0.3">
      <c r="A1327" t="s">
        <v>1824</v>
      </c>
      <c r="B1327" t="s">
        <v>1825</v>
      </c>
      <c r="C1327">
        <v>39.6</v>
      </c>
      <c r="D1327" t="s">
        <v>686</v>
      </c>
      <c r="E1327">
        <v>2.9</v>
      </c>
      <c r="F1327" s="9" t="s">
        <v>545</v>
      </c>
      <c r="G1327" s="9" t="s">
        <v>545</v>
      </c>
      <c r="H1327" s="9" t="s">
        <v>545</v>
      </c>
      <c r="I1327" s="9" t="s">
        <v>545</v>
      </c>
      <c r="K1327" t="s">
        <v>905</v>
      </c>
      <c r="L1327" t="s">
        <v>907</v>
      </c>
    </row>
    <row r="1328" spans="1:12" x14ac:dyDescent="0.3">
      <c r="A1328" t="s">
        <v>1824</v>
      </c>
      <c r="B1328" t="s">
        <v>1825</v>
      </c>
      <c r="C1328">
        <v>50</v>
      </c>
      <c r="D1328" t="s">
        <v>316</v>
      </c>
      <c r="E1328" s="9" t="s">
        <v>545</v>
      </c>
      <c r="F1328" s="9" t="s">
        <v>545</v>
      </c>
      <c r="G1328" s="9" t="s">
        <v>545</v>
      </c>
      <c r="H1328" s="9" t="s">
        <v>545</v>
      </c>
      <c r="I1328" s="9" t="s">
        <v>545</v>
      </c>
      <c r="K1328" t="s">
        <v>906</v>
      </c>
      <c r="L1328" t="s">
        <v>1236</v>
      </c>
    </row>
    <row r="1329" spans="1:12" x14ac:dyDescent="0.3">
      <c r="A1329" t="s">
        <v>1824</v>
      </c>
      <c r="B1329" t="s">
        <v>1825</v>
      </c>
      <c r="C1329">
        <v>7</v>
      </c>
      <c r="D1329" t="s">
        <v>310</v>
      </c>
      <c r="E1329">
        <f>1.65+3.44</f>
        <v>5.09</v>
      </c>
      <c r="F1329">
        <v>14.5</v>
      </c>
      <c r="G1329" s="9" t="s">
        <v>545</v>
      </c>
      <c r="H1329" s="9" t="s">
        <v>545</v>
      </c>
      <c r="I1329" s="9" t="s">
        <v>545</v>
      </c>
      <c r="K1329" t="s">
        <v>908</v>
      </c>
      <c r="L1329" t="s">
        <v>1067</v>
      </c>
    </row>
    <row r="1330" spans="1:12" x14ac:dyDescent="0.3">
      <c r="A1330" t="s">
        <v>1824</v>
      </c>
      <c r="B1330" t="s">
        <v>1825</v>
      </c>
      <c r="C1330">
        <v>25</v>
      </c>
      <c r="D1330" t="s">
        <v>660</v>
      </c>
      <c r="E1330" s="9" t="s">
        <v>545</v>
      </c>
      <c r="F1330" s="9" t="s">
        <v>545</v>
      </c>
      <c r="G1330">
        <v>1</v>
      </c>
      <c r="H1330" s="9" t="s">
        <v>545</v>
      </c>
      <c r="I1330" s="9" t="s">
        <v>545</v>
      </c>
      <c r="K1330" t="s">
        <v>1255</v>
      </c>
      <c r="L1330" t="s">
        <v>1067</v>
      </c>
    </row>
    <row r="1331" spans="1:12" x14ac:dyDescent="0.3">
      <c r="A1331" t="s">
        <v>1824</v>
      </c>
      <c r="B1331" t="s">
        <v>1825</v>
      </c>
      <c r="C1331">
        <v>22.8</v>
      </c>
      <c r="D1331" t="s">
        <v>660</v>
      </c>
      <c r="E1331" s="9" t="s">
        <v>545</v>
      </c>
      <c r="F1331" s="9" t="s">
        <v>545</v>
      </c>
      <c r="G1331">
        <v>1</v>
      </c>
      <c r="H1331" s="9" t="s">
        <v>545</v>
      </c>
      <c r="I1331" s="9" t="s">
        <v>545</v>
      </c>
      <c r="K1331" t="s">
        <v>1255</v>
      </c>
      <c r="L1331" t="s">
        <v>1067</v>
      </c>
    </row>
    <row r="1332" spans="1:12" x14ac:dyDescent="0.3">
      <c r="A1332" t="s">
        <v>1824</v>
      </c>
      <c r="B1332" t="s">
        <v>1825</v>
      </c>
      <c r="C1332">
        <v>22.2</v>
      </c>
      <c r="D1332" t="s">
        <v>327</v>
      </c>
      <c r="E1332" s="9" t="s">
        <v>545</v>
      </c>
      <c r="F1332" s="9" t="s">
        <v>545</v>
      </c>
      <c r="G1332">
        <v>1</v>
      </c>
      <c r="H1332" s="9" t="s">
        <v>545</v>
      </c>
      <c r="I1332" s="9" t="s">
        <v>545</v>
      </c>
      <c r="K1332" t="s">
        <v>1255</v>
      </c>
      <c r="L1332" t="s">
        <v>1067</v>
      </c>
    </row>
    <row r="1333" spans="1:12" x14ac:dyDescent="0.3">
      <c r="A1333" t="s">
        <v>1824</v>
      </c>
      <c r="B1333" t="s">
        <v>1825</v>
      </c>
      <c r="C1333">
        <v>12</v>
      </c>
      <c r="D1333" t="s">
        <v>660</v>
      </c>
      <c r="E1333" s="9" t="s">
        <v>545</v>
      </c>
      <c r="F1333" s="9" t="s">
        <v>545</v>
      </c>
      <c r="G1333">
        <v>1</v>
      </c>
      <c r="H1333" s="9" t="s">
        <v>545</v>
      </c>
      <c r="I1333" s="9" t="s">
        <v>545</v>
      </c>
      <c r="K1333" t="s">
        <v>1255</v>
      </c>
      <c r="L1333" t="s">
        <v>1067</v>
      </c>
    </row>
    <row r="1334" spans="1:12" x14ac:dyDescent="0.3">
      <c r="A1334" t="s">
        <v>1824</v>
      </c>
      <c r="B1334" t="s">
        <v>1825</v>
      </c>
      <c r="C1334">
        <v>3</v>
      </c>
      <c r="D1334" t="s">
        <v>660</v>
      </c>
      <c r="E1334" s="9" t="s">
        <v>545</v>
      </c>
      <c r="F1334" s="9" t="s">
        <v>545</v>
      </c>
      <c r="G1334">
        <v>1</v>
      </c>
      <c r="H1334" s="9" t="s">
        <v>545</v>
      </c>
      <c r="I1334" s="9" t="s">
        <v>545</v>
      </c>
      <c r="K1334" t="s">
        <v>1255</v>
      </c>
      <c r="L1334" t="s">
        <v>1067</v>
      </c>
    </row>
    <row r="1335" spans="1:12" x14ac:dyDescent="0.3">
      <c r="A1335" t="s">
        <v>1824</v>
      </c>
      <c r="B1335" t="s">
        <v>1825</v>
      </c>
      <c r="C1335">
        <v>4</v>
      </c>
      <c r="D1335" t="s">
        <v>660</v>
      </c>
      <c r="E1335" s="9" t="s">
        <v>545</v>
      </c>
      <c r="F1335" s="9" t="s">
        <v>545</v>
      </c>
      <c r="G1335">
        <v>1</v>
      </c>
      <c r="H1335" s="9" t="s">
        <v>545</v>
      </c>
      <c r="I1335" s="9" t="s">
        <v>545</v>
      </c>
      <c r="K1335" t="s">
        <v>1255</v>
      </c>
      <c r="L1335" t="s">
        <v>1067</v>
      </c>
    </row>
    <row r="1336" spans="1:12" x14ac:dyDescent="0.3">
      <c r="A1336" t="s">
        <v>1824</v>
      </c>
      <c r="B1336" t="s">
        <v>1825</v>
      </c>
      <c r="C1336">
        <v>3</v>
      </c>
      <c r="D1336" t="s">
        <v>660</v>
      </c>
      <c r="E1336" s="9" t="s">
        <v>545</v>
      </c>
      <c r="F1336" s="9" t="s">
        <v>545</v>
      </c>
      <c r="G1336">
        <v>1</v>
      </c>
      <c r="H1336" s="9" t="s">
        <v>545</v>
      </c>
      <c r="I1336" s="9" t="s">
        <v>545</v>
      </c>
      <c r="K1336" t="s">
        <v>1255</v>
      </c>
      <c r="L1336" t="s">
        <v>1067</v>
      </c>
    </row>
    <row r="1337" spans="1:12" x14ac:dyDescent="0.3">
      <c r="A1337" t="s">
        <v>1824</v>
      </c>
      <c r="B1337" t="s">
        <v>1825</v>
      </c>
      <c r="C1337">
        <v>1</v>
      </c>
      <c r="D1337" t="s">
        <v>660</v>
      </c>
      <c r="E1337" s="9" t="s">
        <v>545</v>
      </c>
      <c r="F1337" s="9" t="s">
        <v>545</v>
      </c>
      <c r="G1337">
        <v>1</v>
      </c>
      <c r="H1337" s="9" t="s">
        <v>545</v>
      </c>
      <c r="I1337" s="9" t="s">
        <v>545</v>
      </c>
      <c r="K1337" t="s">
        <v>1255</v>
      </c>
      <c r="L1337" t="s">
        <v>1067</v>
      </c>
    </row>
    <row r="1338" spans="1:12" x14ac:dyDescent="0.3">
      <c r="A1338" t="s">
        <v>1824</v>
      </c>
      <c r="B1338" t="s">
        <v>1825</v>
      </c>
      <c r="C1338">
        <v>21.5</v>
      </c>
      <c r="D1338" t="s">
        <v>660</v>
      </c>
      <c r="E1338" s="9" t="s">
        <v>545</v>
      </c>
      <c r="F1338" s="9" t="s">
        <v>545</v>
      </c>
      <c r="G1338">
        <v>2</v>
      </c>
      <c r="H1338" s="9" t="s">
        <v>545</v>
      </c>
      <c r="I1338" s="9" t="s">
        <v>545</v>
      </c>
      <c r="K1338" t="s">
        <v>1255</v>
      </c>
      <c r="L1338" t="s">
        <v>1067</v>
      </c>
    </row>
    <row r="1339" spans="1:12" x14ac:dyDescent="0.3">
      <c r="A1339" t="s">
        <v>1824</v>
      </c>
      <c r="B1339" t="s">
        <v>1825</v>
      </c>
      <c r="C1339">
        <v>13</v>
      </c>
      <c r="D1339" t="s">
        <v>660</v>
      </c>
      <c r="E1339" s="9" t="s">
        <v>545</v>
      </c>
      <c r="F1339" s="9" t="s">
        <v>545</v>
      </c>
      <c r="G1339">
        <v>2</v>
      </c>
      <c r="H1339" s="9" t="s">
        <v>545</v>
      </c>
      <c r="I1339" s="9" t="s">
        <v>545</v>
      </c>
      <c r="K1339" t="s">
        <v>1255</v>
      </c>
      <c r="L1339" t="s">
        <v>1067</v>
      </c>
    </row>
    <row r="1340" spans="1:12" x14ac:dyDescent="0.3">
      <c r="A1340" t="s">
        <v>1824</v>
      </c>
      <c r="B1340" t="s">
        <v>1825</v>
      </c>
      <c r="C1340">
        <v>8</v>
      </c>
      <c r="D1340" t="s">
        <v>660</v>
      </c>
      <c r="E1340" s="9" t="s">
        <v>545</v>
      </c>
      <c r="F1340" s="9" t="s">
        <v>545</v>
      </c>
      <c r="G1340">
        <v>2</v>
      </c>
      <c r="H1340" s="9" t="s">
        <v>545</v>
      </c>
      <c r="I1340" s="9" t="s">
        <v>545</v>
      </c>
      <c r="K1340" t="s">
        <v>1255</v>
      </c>
      <c r="L1340" t="s">
        <v>1067</v>
      </c>
    </row>
    <row r="1341" spans="1:12" x14ac:dyDescent="0.3">
      <c r="A1341" t="s">
        <v>1824</v>
      </c>
      <c r="B1341" t="s">
        <v>1825</v>
      </c>
      <c r="C1341">
        <v>7</v>
      </c>
      <c r="D1341" t="s">
        <v>660</v>
      </c>
      <c r="E1341" s="9" t="s">
        <v>545</v>
      </c>
      <c r="F1341" s="9" t="s">
        <v>545</v>
      </c>
      <c r="G1341">
        <v>2</v>
      </c>
      <c r="H1341" s="9" t="s">
        <v>545</v>
      </c>
      <c r="I1341" s="9" t="s">
        <v>545</v>
      </c>
      <c r="K1341" t="s">
        <v>1255</v>
      </c>
      <c r="L1341" t="s">
        <v>1067</v>
      </c>
    </row>
    <row r="1342" spans="1:12" x14ac:dyDescent="0.3">
      <c r="A1342" t="s">
        <v>1824</v>
      </c>
      <c r="B1342" t="s">
        <v>1825</v>
      </c>
      <c r="C1342">
        <v>5.8</v>
      </c>
      <c r="D1342" t="s">
        <v>660</v>
      </c>
      <c r="E1342" s="9" t="s">
        <v>545</v>
      </c>
      <c r="F1342" s="9" t="s">
        <v>545</v>
      </c>
      <c r="G1342">
        <v>2</v>
      </c>
      <c r="H1342" s="9" t="s">
        <v>545</v>
      </c>
      <c r="I1342" s="9" t="s">
        <v>545</v>
      </c>
      <c r="K1342" t="s">
        <v>1255</v>
      </c>
      <c r="L1342" t="s">
        <v>1067</v>
      </c>
    </row>
    <row r="1343" spans="1:12" x14ac:dyDescent="0.3">
      <c r="A1343" t="s">
        <v>1824</v>
      </c>
      <c r="B1343" t="s">
        <v>1825</v>
      </c>
      <c r="C1343">
        <v>4</v>
      </c>
      <c r="D1343" t="s">
        <v>660</v>
      </c>
      <c r="E1343" s="9" t="s">
        <v>545</v>
      </c>
      <c r="F1343" s="9" t="s">
        <v>545</v>
      </c>
      <c r="G1343">
        <v>2</v>
      </c>
      <c r="H1343" s="9" t="s">
        <v>545</v>
      </c>
      <c r="I1343" s="9" t="s">
        <v>545</v>
      </c>
      <c r="K1343" t="s">
        <v>1255</v>
      </c>
      <c r="L1343" t="s">
        <v>1067</v>
      </c>
    </row>
    <row r="1344" spans="1:12" x14ac:dyDescent="0.3">
      <c r="A1344" t="s">
        <v>1824</v>
      </c>
      <c r="B1344" t="s">
        <v>1825</v>
      </c>
      <c r="C1344">
        <v>2</v>
      </c>
      <c r="D1344" t="s">
        <v>660</v>
      </c>
      <c r="E1344" s="9" t="s">
        <v>545</v>
      </c>
      <c r="F1344" s="9" t="s">
        <v>545</v>
      </c>
      <c r="G1344">
        <v>2</v>
      </c>
      <c r="H1344" s="9" t="s">
        <v>545</v>
      </c>
      <c r="I1344" s="9" t="s">
        <v>545</v>
      </c>
      <c r="K1344" t="s">
        <v>1255</v>
      </c>
      <c r="L1344" t="s">
        <v>1067</v>
      </c>
    </row>
    <row r="1345" spans="1:12" x14ac:dyDescent="0.3">
      <c r="A1345" t="s">
        <v>1824</v>
      </c>
      <c r="B1345" t="s">
        <v>1825</v>
      </c>
      <c r="C1345">
        <v>21</v>
      </c>
      <c r="D1345" t="s">
        <v>660</v>
      </c>
      <c r="E1345" s="9" t="s">
        <v>545</v>
      </c>
      <c r="F1345" s="9" t="s">
        <v>545</v>
      </c>
      <c r="G1345">
        <v>3</v>
      </c>
      <c r="H1345" s="9" t="s">
        <v>545</v>
      </c>
      <c r="I1345" s="9" t="s">
        <v>545</v>
      </c>
      <c r="K1345" t="s">
        <v>1255</v>
      </c>
      <c r="L1345" t="s">
        <v>1067</v>
      </c>
    </row>
    <row r="1346" spans="1:12" x14ac:dyDescent="0.3">
      <c r="A1346" t="s">
        <v>1824</v>
      </c>
      <c r="B1346" t="s">
        <v>1825</v>
      </c>
      <c r="C1346">
        <v>20</v>
      </c>
      <c r="D1346" t="s">
        <v>660</v>
      </c>
      <c r="E1346" s="9" t="s">
        <v>545</v>
      </c>
      <c r="F1346" s="9" t="s">
        <v>545</v>
      </c>
      <c r="G1346">
        <v>3</v>
      </c>
      <c r="H1346" s="9" t="s">
        <v>545</v>
      </c>
      <c r="I1346" s="9" t="s">
        <v>545</v>
      </c>
      <c r="K1346" t="s">
        <v>1255</v>
      </c>
      <c r="L1346" t="s">
        <v>1067</v>
      </c>
    </row>
    <row r="1347" spans="1:12" x14ac:dyDescent="0.3">
      <c r="A1347" t="s">
        <v>1824</v>
      </c>
      <c r="B1347" t="s">
        <v>1825</v>
      </c>
      <c r="C1347">
        <v>11</v>
      </c>
      <c r="D1347" t="s">
        <v>327</v>
      </c>
      <c r="E1347" s="9" t="s">
        <v>545</v>
      </c>
      <c r="F1347" s="9" t="s">
        <v>545</v>
      </c>
      <c r="G1347">
        <v>3</v>
      </c>
      <c r="H1347" s="9" t="s">
        <v>545</v>
      </c>
      <c r="I1347" s="9" t="s">
        <v>545</v>
      </c>
      <c r="K1347" t="s">
        <v>1255</v>
      </c>
      <c r="L1347" t="s">
        <v>1067</v>
      </c>
    </row>
    <row r="1348" spans="1:12" x14ac:dyDescent="0.3">
      <c r="A1348" t="s">
        <v>1824</v>
      </c>
      <c r="B1348" t="s">
        <v>1825</v>
      </c>
      <c r="C1348">
        <v>10</v>
      </c>
      <c r="D1348" t="s">
        <v>660</v>
      </c>
      <c r="E1348" s="9" t="s">
        <v>545</v>
      </c>
      <c r="F1348" s="9" t="s">
        <v>545</v>
      </c>
      <c r="G1348">
        <v>3</v>
      </c>
      <c r="H1348" s="9" t="s">
        <v>545</v>
      </c>
      <c r="I1348" s="9" t="s">
        <v>545</v>
      </c>
      <c r="K1348" t="s">
        <v>1255</v>
      </c>
      <c r="L1348" t="s">
        <v>1067</v>
      </c>
    </row>
    <row r="1349" spans="1:12" x14ac:dyDescent="0.3">
      <c r="A1349" t="s">
        <v>1824</v>
      </c>
      <c r="B1349" t="s">
        <v>1825</v>
      </c>
      <c r="C1349">
        <v>49.3</v>
      </c>
      <c r="D1349" t="s">
        <v>660</v>
      </c>
      <c r="E1349">
        <f>1.65+1.5</f>
        <v>3.15</v>
      </c>
      <c r="F1349">
        <v>3.5</v>
      </c>
      <c r="G1349" s="9" t="s">
        <v>545</v>
      </c>
      <c r="H1349" s="9" t="s">
        <v>545</v>
      </c>
      <c r="I1349" s="9" t="s">
        <v>545</v>
      </c>
      <c r="K1349" t="s">
        <v>1255</v>
      </c>
      <c r="L1349" t="s">
        <v>1067</v>
      </c>
    </row>
    <row r="1350" spans="1:12" x14ac:dyDescent="0.3">
      <c r="A1350" t="s">
        <v>1824</v>
      </c>
      <c r="B1350" t="s">
        <v>1825</v>
      </c>
      <c r="C1350">
        <v>48.1</v>
      </c>
      <c r="D1350" t="s">
        <v>660</v>
      </c>
      <c r="E1350">
        <v>1.5</v>
      </c>
      <c r="F1350" s="9" t="s">
        <v>545</v>
      </c>
      <c r="G1350" s="9" t="s">
        <v>545</v>
      </c>
      <c r="H1350" s="9" t="s">
        <v>545</v>
      </c>
      <c r="I1350" s="9" t="s">
        <v>545</v>
      </c>
      <c r="K1350" t="s">
        <v>1255</v>
      </c>
      <c r="L1350" t="s">
        <v>1067</v>
      </c>
    </row>
    <row r="1351" spans="1:12" x14ac:dyDescent="0.3">
      <c r="A1351" t="s">
        <v>1824</v>
      </c>
      <c r="B1351" t="s">
        <v>1825</v>
      </c>
      <c r="C1351">
        <v>46.9</v>
      </c>
      <c r="D1351" t="s">
        <v>660</v>
      </c>
      <c r="E1351">
        <f>1.65+1.54</f>
        <v>3.19</v>
      </c>
      <c r="F1351">
        <v>2.4</v>
      </c>
      <c r="G1351" s="9" t="s">
        <v>545</v>
      </c>
      <c r="H1351" s="9" t="s">
        <v>545</v>
      </c>
      <c r="I1351" s="9" t="s">
        <v>545</v>
      </c>
      <c r="K1351" t="s">
        <v>1255</v>
      </c>
      <c r="L1351" t="s">
        <v>1067</v>
      </c>
    </row>
    <row r="1352" spans="1:12" x14ac:dyDescent="0.3">
      <c r="A1352" t="s">
        <v>1824</v>
      </c>
      <c r="B1352" t="s">
        <v>1825</v>
      </c>
      <c r="C1352">
        <v>45.3</v>
      </c>
      <c r="D1352" t="s">
        <v>660</v>
      </c>
      <c r="E1352">
        <f>1.65+1.31</f>
        <v>2.96</v>
      </c>
      <c r="F1352">
        <v>2.1</v>
      </c>
      <c r="G1352" s="9" t="s">
        <v>545</v>
      </c>
      <c r="H1352" s="9" t="s">
        <v>545</v>
      </c>
      <c r="I1352" s="9" t="s">
        <v>545</v>
      </c>
      <c r="K1352" t="s">
        <v>1255</v>
      </c>
      <c r="L1352" t="s">
        <v>1067</v>
      </c>
    </row>
    <row r="1353" spans="1:12" x14ac:dyDescent="0.3">
      <c r="A1353" t="s">
        <v>1824</v>
      </c>
      <c r="B1353" t="s">
        <v>1825</v>
      </c>
      <c r="C1353">
        <v>41.7</v>
      </c>
      <c r="D1353" t="s">
        <v>660</v>
      </c>
      <c r="E1353">
        <f>1.65+3.17</f>
        <v>4.82</v>
      </c>
      <c r="F1353">
        <v>5.7</v>
      </c>
      <c r="G1353" s="9" t="s">
        <v>545</v>
      </c>
      <c r="H1353" s="9" t="s">
        <v>545</v>
      </c>
      <c r="I1353" s="9" t="s">
        <v>545</v>
      </c>
      <c r="K1353" t="s">
        <v>1255</v>
      </c>
      <c r="L1353" t="s">
        <v>1067</v>
      </c>
    </row>
    <row r="1354" spans="1:12" x14ac:dyDescent="0.3">
      <c r="A1354" t="s">
        <v>1824</v>
      </c>
      <c r="B1354" t="s">
        <v>1825</v>
      </c>
      <c r="C1354">
        <v>38.1</v>
      </c>
      <c r="D1354" t="s">
        <v>660</v>
      </c>
      <c r="E1354">
        <v>1.65</v>
      </c>
      <c r="F1354">
        <v>0.2</v>
      </c>
      <c r="G1354" s="9" t="s">
        <v>545</v>
      </c>
      <c r="H1354" s="9" t="s">
        <v>545</v>
      </c>
      <c r="I1354" s="9" t="s">
        <v>545</v>
      </c>
      <c r="K1354" t="s">
        <v>1255</v>
      </c>
      <c r="L1354" t="s">
        <v>1067</v>
      </c>
    </row>
    <row r="1355" spans="1:12" x14ac:dyDescent="0.3">
      <c r="A1355" t="s">
        <v>1824</v>
      </c>
      <c r="B1355" t="s">
        <v>1825</v>
      </c>
      <c r="C1355">
        <v>35.799999999999997</v>
      </c>
      <c r="D1355" t="s">
        <v>660</v>
      </c>
      <c r="E1355">
        <v>0.9</v>
      </c>
      <c r="F1355" s="9" t="s">
        <v>545</v>
      </c>
      <c r="G1355" s="9" t="s">
        <v>545</v>
      </c>
      <c r="H1355" s="9" t="s">
        <v>545</v>
      </c>
      <c r="I1355" s="9" t="s">
        <v>545</v>
      </c>
      <c r="K1355" t="s">
        <v>1255</v>
      </c>
      <c r="L1355" t="s">
        <v>1067</v>
      </c>
    </row>
    <row r="1356" spans="1:12" x14ac:dyDescent="0.3">
      <c r="A1356" t="s">
        <v>1824</v>
      </c>
      <c r="B1356" t="s">
        <v>1825</v>
      </c>
      <c r="C1356">
        <v>35.200000000000003</v>
      </c>
      <c r="D1356" t="s">
        <v>660</v>
      </c>
      <c r="E1356">
        <f>1.65+2.03</f>
        <v>3.6799999999999997</v>
      </c>
      <c r="F1356" t="s">
        <v>360</v>
      </c>
      <c r="G1356" s="9" t="s">
        <v>545</v>
      </c>
      <c r="H1356" s="9" t="s">
        <v>545</v>
      </c>
      <c r="I1356" s="9" t="s">
        <v>545</v>
      </c>
      <c r="K1356" t="s">
        <v>1255</v>
      </c>
      <c r="L1356" t="s">
        <v>1067</v>
      </c>
    </row>
    <row r="1357" spans="1:12" x14ac:dyDescent="0.3">
      <c r="A1357" t="s">
        <v>1824</v>
      </c>
      <c r="B1357" t="s">
        <v>1825</v>
      </c>
      <c r="C1357">
        <v>30.8</v>
      </c>
      <c r="D1357" t="s">
        <v>660</v>
      </c>
      <c r="E1357">
        <f>1.65+1.22</f>
        <v>2.87</v>
      </c>
      <c r="F1357" t="s">
        <v>194</v>
      </c>
      <c r="G1357" s="9" t="s">
        <v>545</v>
      </c>
      <c r="H1357" s="9" t="s">
        <v>545</v>
      </c>
      <c r="I1357" s="9" t="s">
        <v>545</v>
      </c>
      <c r="K1357" t="s">
        <v>1255</v>
      </c>
      <c r="L1357" t="s">
        <v>1067</v>
      </c>
    </row>
    <row r="1358" spans="1:12" x14ac:dyDescent="0.3">
      <c r="A1358" t="s">
        <v>1824</v>
      </c>
      <c r="B1358" t="s">
        <v>1825</v>
      </c>
      <c r="C1358">
        <v>30</v>
      </c>
      <c r="D1358" t="s">
        <v>660</v>
      </c>
      <c r="E1358">
        <v>1.5</v>
      </c>
      <c r="F1358" s="9" t="s">
        <v>545</v>
      </c>
      <c r="G1358" s="9" t="s">
        <v>545</v>
      </c>
      <c r="H1358" s="9" t="s">
        <v>545</v>
      </c>
      <c r="I1358" s="9" t="s">
        <v>545</v>
      </c>
      <c r="K1358" t="s">
        <v>1255</v>
      </c>
      <c r="L1358" t="s">
        <v>1067</v>
      </c>
    </row>
    <row r="1359" spans="1:12" x14ac:dyDescent="0.3">
      <c r="A1359" t="s">
        <v>1824</v>
      </c>
      <c r="B1359" t="s">
        <v>1825</v>
      </c>
      <c r="C1359">
        <v>28.7</v>
      </c>
      <c r="D1359" t="s">
        <v>660</v>
      </c>
      <c r="E1359">
        <f>1.65+2.03</f>
        <v>3.6799999999999997</v>
      </c>
      <c r="F1359">
        <v>2.5</v>
      </c>
      <c r="G1359" s="9" t="s">
        <v>545</v>
      </c>
      <c r="H1359" s="9" t="s">
        <v>545</v>
      </c>
      <c r="I1359" s="9" t="s">
        <v>545</v>
      </c>
      <c r="K1359" t="s">
        <v>1255</v>
      </c>
      <c r="L1359" t="s">
        <v>1067</v>
      </c>
    </row>
    <row r="1360" spans="1:12" x14ac:dyDescent="0.3">
      <c r="A1360" t="s">
        <v>1824</v>
      </c>
      <c r="B1360" t="s">
        <v>1825</v>
      </c>
      <c r="C1360">
        <v>28.6</v>
      </c>
      <c r="D1360" t="s">
        <v>660</v>
      </c>
      <c r="E1360">
        <f>1.65+2.18</f>
        <v>3.83</v>
      </c>
      <c r="F1360">
        <v>7.5</v>
      </c>
      <c r="G1360" s="9" t="s">
        <v>545</v>
      </c>
      <c r="H1360" s="9" t="s">
        <v>545</v>
      </c>
      <c r="I1360" s="9" t="s">
        <v>545</v>
      </c>
      <c r="K1360" t="s">
        <v>1255</v>
      </c>
      <c r="L1360" t="s">
        <v>1067</v>
      </c>
    </row>
    <row r="1361" spans="1:12" x14ac:dyDescent="0.3">
      <c r="A1361" t="s">
        <v>1824</v>
      </c>
      <c r="B1361" t="s">
        <v>1825</v>
      </c>
      <c r="C1361">
        <v>25.6</v>
      </c>
      <c r="D1361" t="s">
        <v>660</v>
      </c>
      <c r="E1361">
        <f>1.65+3.07</f>
        <v>4.72</v>
      </c>
      <c r="F1361">
        <v>8</v>
      </c>
      <c r="G1361" s="9" t="s">
        <v>545</v>
      </c>
      <c r="H1361" s="9" t="s">
        <v>545</v>
      </c>
      <c r="I1361" s="9" t="s">
        <v>545</v>
      </c>
      <c r="K1361" t="s">
        <v>1255</v>
      </c>
      <c r="L1361" t="s">
        <v>1067</v>
      </c>
    </row>
    <row r="1362" spans="1:12" x14ac:dyDescent="0.3">
      <c r="A1362" t="s">
        <v>1824</v>
      </c>
      <c r="B1362" t="s">
        <v>1825</v>
      </c>
      <c r="C1362">
        <v>25.5</v>
      </c>
      <c r="D1362" t="s">
        <v>660</v>
      </c>
      <c r="E1362">
        <f>1.65+2.85</f>
        <v>4.5</v>
      </c>
      <c r="F1362" t="s">
        <v>23</v>
      </c>
      <c r="G1362" s="9" t="s">
        <v>545</v>
      </c>
      <c r="H1362" s="9" t="s">
        <v>545</v>
      </c>
      <c r="I1362" s="9" t="s">
        <v>545</v>
      </c>
      <c r="K1362" t="s">
        <v>1255</v>
      </c>
      <c r="L1362" t="s">
        <v>1067</v>
      </c>
    </row>
    <row r="1363" spans="1:12" x14ac:dyDescent="0.3">
      <c r="A1363" t="s">
        <v>1824</v>
      </c>
      <c r="B1363" t="s">
        <v>1825</v>
      </c>
      <c r="C1363">
        <v>24</v>
      </c>
      <c r="D1363" t="s">
        <v>334</v>
      </c>
      <c r="E1363">
        <f>1.65+1.53</f>
        <v>3.1799999999999997</v>
      </c>
      <c r="F1363">
        <v>2.2999999999999998</v>
      </c>
      <c r="G1363" s="9" t="s">
        <v>545</v>
      </c>
      <c r="H1363" s="9" t="s">
        <v>545</v>
      </c>
      <c r="I1363" s="9" t="s">
        <v>545</v>
      </c>
      <c r="K1363" t="s">
        <v>1255</v>
      </c>
      <c r="L1363" t="s">
        <v>1067</v>
      </c>
    </row>
    <row r="1364" spans="1:12" x14ac:dyDescent="0.3">
      <c r="A1364" t="s">
        <v>1824</v>
      </c>
      <c r="B1364" t="s">
        <v>1825</v>
      </c>
      <c r="C1364">
        <v>23.6</v>
      </c>
      <c r="D1364" t="s">
        <v>660</v>
      </c>
      <c r="E1364">
        <f>1.65+1.85</f>
        <v>3.5</v>
      </c>
      <c r="F1364">
        <v>3.2</v>
      </c>
      <c r="G1364" s="9" t="s">
        <v>545</v>
      </c>
      <c r="H1364" s="9" t="s">
        <v>545</v>
      </c>
      <c r="I1364" s="9" t="s">
        <v>545</v>
      </c>
      <c r="K1364" t="s">
        <v>1255</v>
      </c>
      <c r="L1364" t="s">
        <v>1067</v>
      </c>
    </row>
    <row r="1365" spans="1:12" x14ac:dyDescent="0.3">
      <c r="A1365" t="s">
        <v>1824</v>
      </c>
      <c r="B1365" t="s">
        <v>1825</v>
      </c>
      <c r="C1365">
        <v>21</v>
      </c>
      <c r="D1365" t="s">
        <v>660</v>
      </c>
      <c r="E1365">
        <f>1.65+3.54</f>
        <v>5.1899999999999995</v>
      </c>
      <c r="F1365">
        <v>8.5</v>
      </c>
      <c r="G1365" s="9" t="s">
        <v>545</v>
      </c>
      <c r="H1365" s="9" t="s">
        <v>545</v>
      </c>
      <c r="I1365" s="9" t="s">
        <v>545</v>
      </c>
      <c r="K1365" t="s">
        <v>1255</v>
      </c>
      <c r="L1365" t="s">
        <v>1067</v>
      </c>
    </row>
    <row r="1366" spans="1:12" x14ac:dyDescent="0.3">
      <c r="A1366" t="s">
        <v>1824</v>
      </c>
      <c r="B1366" t="s">
        <v>1825</v>
      </c>
      <c r="C1366">
        <v>15.5</v>
      </c>
      <c r="D1366" t="s">
        <v>660</v>
      </c>
      <c r="E1366">
        <f>1.65+3.1</f>
        <v>4.75</v>
      </c>
      <c r="F1366">
        <v>4.8</v>
      </c>
      <c r="G1366" s="9" t="s">
        <v>545</v>
      </c>
      <c r="H1366" s="9" t="s">
        <v>545</v>
      </c>
      <c r="I1366" s="9" t="s">
        <v>545</v>
      </c>
      <c r="K1366" t="s">
        <v>1255</v>
      </c>
      <c r="L1366" t="s">
        <v>1067</v>
      </c>
    </row>
    <row r="1367" spans="1:12" x14ac:dyDescent="0.3">
      <c r="A1367" t="s">
        <v>1824</v>
      </c>
      <c r="B1367" t="s">
        <v>1825</v>
      </c>
      <c r="C1367">
        <v>15.5</v>
      </c>
      <c r="D1367" t="s">
        <v>660</v>
      </c>
      <c r="E1367">
        <f>1.65+1.96</f>
        <v>3.61</v>
      </c>
      <c r="F1367">
        <v>7</v>
      </c>
      <c r="G1367" s="9" t="s">
        <v>545</v>
      </c>
      <c r="H1367" s="9" t="s">
        <v>545</v>
      </c>
      <c r="I1367" s="9" t="s">
        <v>545</v>
      </c>
      <c r="K1367" t="s">
        <v>1255</v>
      </c>
      <c r="L1367" t="s">
        <v>1067</v>
      </c>
    </row>
    <row r="1368" spans="1:12" x14ac:dyDescent="0.3">
      <c r="A1368" t="s">
        <v>1824</v>
      </c>
      <c r="B1368" t="s">
        <v>1825</v>
      </c>
      <c r="C1368">
        <v>14.7</v>
      </c>
      <c r="D1368" t="s">
        <v>660</v>
      </c>
      <c r="E1368">
        <f>1.65+0.88</f>
        <v>2.5299999999999998</v>
      </c>
      <c r="F1368">
        <v>2.5</v>
      </c>
      <c r="G1368" s="9" t="s">
        <v>545</v>
      </c>
      <c r="H1368" s="9" t="s">
        <v>545</v>
      </c>
      <c r="I1368" s="9" t="s">
        <v>545</v>
      </c>
      <c r="K1368" t="s">
        <v>1255</v>
      </c>
      <c r="L1368" t="s">
        <v>1067</v>
      </c>
    </row>
    <row r="1369" spans="1:12" x14ac:dyDescent="0.3">
      <c r="A1369" t="s">
        <v>1824</v>
      </c>
      <c r="B1369" t="s">
        <v>1825</v>
      </c>
      <c r="C1369">
        <v>13.7</v>
      </c>
      <c r="D1369" t="s">
        <v>660</v>
      </c>
      <c r="E1369">
        <f>1.65+1.87</f>
        <v>3.52</v>
      </c>
      <c r="F1369">
        <v>2</v>
      </c>
      <c r="G1369" s="9" t="s">
        <v>545</v>
      </c>
      <c r="H1369" s="9" t="s">
        <v>545</v>
      </c>
      <c r="I1369" s="9" t="s">
        <v>545</v>
      </c>
      <c r="K1369" t="s">
        <v>1255</v>
      </c>
      <c r="L1369" t="s">
        <v>1067</v>
      </c>
    </row>
    <row r="1370" spans="1:12" x14ac:dyDescent="0.3">
      <c r="A1370" t="s">
        <v>1824</v>
      </c>
      <c r="B1370" t="s">
        <v>1825</v>
      </c>
      <c r="C1370">
        <v>12.1</v>
      </c>
      <c r="D1370" t="s">
        <v>660</v>
      </c>
      <c r="E1370">
        <v>1.3</v>
      </c>
      <c r="F1370" s="9" t="s">
        <v>545</v>
      </c>
      <c r="G1370" s="9" t="s">
        <v>545</v>
      </c>
      <c r="H1370" s="9" t="s">
        <v>545</v>
      </c>
      <c r="I1370" s="9" t="s">
        <v>545</v>
      </c>
      <c r="K1370" t="s">
        <v>1255</v>
      </c>
      <c r="L1370" t="s">
        <v>1067</v>
      </c>
    </row>
    <row r="1371" spans="1:12" x14ac:dyDescent="0.3">
      <c r="A1371" t="s">
        <v>1824</v>
      </c>
      <c r="B1371" t="s">
        <v>1825</v>
      </c>
      <c r="C1371">
        <v>8.6</v>
      </c>
      <c r="D1371" t="s">
        <v>660</v>
      </c>
      <c r="E1371">
        <f>1.65+3.93</f>
        <v>5.58</v>
      </c>
      <c r="F1371">
        <v>7.1</v>
      </c>
      <c r="G1371" s="9" t="s">
        <v>545</v>
      </c>
      <c r="H1371" s="9" t="s">
        <v>545</v>
      </c>
      <c r="I1371" s="9" t="s">
        <v>545</v>
      </c>
      <c r="K1371" t="s">
        <v>1255</v>
      </c>
      <c r="L1371" t="s">
        <v>1067</v>
      </c>
    </row>
    <row r="1372" spans="1:12" x14ac:dyDescent="0.3">
      <c r="A1372" t="s">
        <v>1824</v>
      </c>
      <c r="B1372" t="s">
        <v>1825</v>
      </c>
      <c r="C1372">
        <v>6.7</v>
      </c>
      <c r="D1372" t="s">
        <v>660</v>
      </c>
      <c r="E1372">
        <v>1.5</v>
      </c>
      <c r="F1372" s="9" t="s">
        <v>545</v>
      </c>
      <c r="G1372" s="9" t="s">
        <v>545</v>
      </c>
      <c r="H1372" s="9" t="s">
        <v>545</v>
      </c>
      <c r="I1372" s="9" t="s">
        <v>545</v>
      </c>
      <c r="K1372" t="s">
        <v>1255</v>
      </c>
      <c r="L1372" t="s">
        <v>1067</v>
      </c>
    </row>
    <row r="1373" spans="1:12" x14ac:dyDescent="0.3">
      <c r="A1373" t="s">
        <v>1824</v>
      </c>
      <c r="B1373" t="s">
        <v>1825</v>
      </c>
      <c r="C1373">
        <v>6.2</v>
      </c>
      <c r="D1373" t="s">
        <v>660</v>
      </c>
      <c r="E1373">
        <v>1.1000000000000001</v>
      </c>
      <c r="F1373" s="9" t="s">
        <v>545</v>
      </c>
      <c r="G1373" s="9" t="s">
        <v>545</v>
      </c>
      <c r="H1373" s="9" t="s">
        <v>545</v>
      </c>
      <c r="I1373" s="9" t="s">
        <v>545</v>
      </c>
      <c r="K1373" t="s">
        <v>1255</v>
      </c>
      <c r="L1373" t="s">
        <v>1067</v>
      </c>
    </row>
    <row r="1374" spans="1:12" x14ac:dyDescent="0.3">
      <c r="A1374" t="s">
        <v>1824</v>
      </c>
      <c r="B1374" t="s">
        <v>1825</v>
      </c>
      <c r="C1374">
        <v>5.8</v>
      </c>
      <c r="D1374" t="s">
        <v>660</v>
      </c>
      <c r="E1374">
        <v>0.3</v>
      </c>
      <c r="F1374" s="9" t="s">
        <v>545</v>
      </c>
      <c r="G1374" s="9" t="s">
        <v>545</v>
      </c>
      <c r="H1374" s="9" t="s">
        <v>545</v>
      </c>
      <c r="I1374" s="9" t="s">
        <v>545</v>
      </c>
      <c r="K1374" t="s">
        <v>1255</v>
      </c>
      <c r="L1374" t="s">
        <v>1067</v>
      </c>
    </row>
    <row r="1375" spans="1:12" x14ac:dyDescent="0.3">
      <c r="A1375" t="s">
        <v>1824</v>
      </c>
      <c r="B1375" t="s">
        <v>1825</v>
      </c>
      <c r="C1375">
        <v>4.9000000000000004</v>
      </c>
      <c r="D1375" t="s">
        <v>660</v>
      </c>
      <c r="E1375">
        <v>1.8</v>
      </c>
      <c r="F1375">
        <v>0.2</v>
      </c>
      <c r="G1375" s="9" t="s">
        <v>545</v>
      </c>
      <c r="H1375" s="9" t="s">
        <v>545</v>
      </c>
      <c r="I1375" s="9" t="s">
        <v>545</v>
      </c>
      <c r="K1375" t="s">
        <v>1255</v>
      </c>
      <c r="L1375" t="s">
        <v>1067</v>
      </c>
    </row>
    <row r="1376" spans="1:12" x14ac:dyDescent="0.3">
      <c r="A1376" t="s">
        <v>1824</v>
      </c>
      <c r="B1376" t="s">
        <v>1825</v>
      </c>
      <c r="C1376">
        <v>4.9000000000000004</v>
      </c>
      <c r="D1376" t="s">
        <v>327</v>
      </c>
      <c r="E1376">
        <v>1</v>
      </c>
      <c r="F1376" s="9" t="s">
        <v>545</v>
      </c>
      <c r="G1376" s="9" t="s">
        <v>545</v>
      </c>
      <c r="H1376" s="9" t="s">
        <v>545</v>
      </c>
      <c r="I1376" s="9" t="s">
        <v>545</v>
      </c>
      <c r="K1376" t="s">
        <v>1255</v>
      </c>
      <c r="L1376" t="s">
        <v>1067</v>
      </c>
    </row>
    <row r="1377" spans="1:12" x14ac:dyDescent="0.3">
      <c r="A1377" t="s">
        <v>1824</v>
      </c>
      <c r="B1377" t="s">
        <v>1825</v>
      </c>
      <c r="C1377">
        <v>4.3</v>
      </c>
      <c r="D1377" t="s">
        <v>660</v>
      </c>
      <c r="E1377">
        <f>1.65+0.92</f>
        <v>2.57</v>
      </c>
      <c r="F1377">
        <v>2.5</v>
      </c>
      <c r="G1377" s="9" t="s">
        <v>545</v>
      </c>
      <c r="H1377" s="9" t="s">
        <v>545</v>
      </c>
      <c r="I1377" s="9" t="s">
        <v>545</v>
      </c>
      <c r="K1377" t="s">
        <v>1255</v>
      </c>
      <c r="L1377" t="s">
        <v>1067</v>
      </c>
    </row>
    <row r="1378" spans="1:12" x14ac:dyDescent="0.3">
      <c r="A1378" t="s">
        <v>1824</v>
      </c>
      <c r="B1378" t="s">
        <v>1825</v>
      </c>
      <c r="C1378">
        <v>4.5</v>
      </c>
      <c r="D1378" t="s">
        <v>660</v>
      </c>
      <c r="E1378">
        <v>0.2</v>
      </c>
      <c r="F1378" s="9" t="s">
        <v>545</v>
      </c>
      <c r="G1378" s="9" t="s">
        <v>545</v>
      </c>
      <c r="H1378" s="9" t="s">
        <v>545</v>
      </c>
      <c r="I1378" s="9" t="s">
        <v>545</v>
      </c>
      <c r="K1378" t="s">
        <v>1255</v>
      </c>
      <c r="L1378" t="s">
        <v>1067</v>
      </c>
    </row>
    <row r="1379" spans="1:12" x14ac:dyDescent="0.3">
      <c r="A1379" t="s">
        <v>1824</v>
      </c>
      <c r="B1379" t="s">
        <v>1825</v>
      </c>
      <c r="C1379">
        <v>3.2</v>
      </c>
      <c r="D1379" t="s">
        <v>660</v>
      </c>
      <c r="E1379">
        <f>1.65+3.42</f>
        <v>5.07</v>
      </c>
      <c r="F1379">
        <v>7.4</v>
      </c>
      <c r="G1379" s="9" t="s">
        <v>545</v>
      </c>
      <c r="H1379" s="9" t="s">
        <v>545</v>
      </c>
      <c r="I1379" s="9" t="s">
        <v>545</v>
      </c>
      <c r="K1379" t="s">
        <v>1255</v>
      </c>
      <c r="L1379" t="s">
        <v>1067</v>
      </c>
    </row>
    <row r="1380" spans="1:12" x14ac:dyDescent="0.3">
      <c r="A1380" t="s">
        <v>1824</v>
      </c>
      <c r="B1380" t="s">
        <v>1825</v>
      </c>
      <c r="C1380">
        <v>2.1</v>
      </c>
      <c r="D1380" t="s">
        <v>673</v>
      </c>
      <c r="E1380">
        <f>1.65+2.06</f>
        <v>3.71</v>
      </c>
      <c r="F1380">
        <v>2.2000000000000002</v>
      </c>
      <c r="G1380" s="9" t="s">
        <v>545</v>
      </c>
      <c r="H1380" s="9" t="s">
        <v>545</v>
      </c>
      <c r="I1380" s="9" t="s">
        <v>545</v>
      </c>
      <c r="K1380" t="s">
        <v>1255</v>
      </c>
      <c r="L1380" t="s">
        <v>1067</v>
      </c>
    </row>
    <row r="1381" spans="1:12" x14ac:dyDescent="0.3">
      <c r="A1381" t="s">
        <v>1824</v>
      </c>
      <c r="B1381" t="s">
        <v>1825</v>
      </c>
      <c r="C1381">
        <v>1.2</v>
      </c>
      <c r="D1381" t="s">
        <v>660</v>
      </c>
      <c r="E1381">
        <f>1.65+3.05</f>
        <v>4.6999999999999993</v>
      </c>
      <c r="F1381">
        <v>2.2000000000000002</v>
      </c>
      <c r="G1381" s="9" t="s">
        <v>545</v>
      </c>
      <c r="H1381" s="9" t="s">
        <v>545</v>
      </c>
      <c r="I1381" s="9" t="s">
        <v>545</v>
      </c>
      <c r="K1381" t="s">
        <v>1255</v>
      </c>
      <c r="L1381" t="s">
        <v>1067</v>
      </c>
    </row>
    <row r="1382" spans="1:12" x14ac:dyDescent="0.3">
      <c r="A1382" t="s">
        <v>1824</v>
      </c>
      <c r="B1382" t="s">
        <v>1825</v>
      </c>
      <c r="C1382">
        <v>0.9</v>
      </c>
      <c r="D1382" t="s">
        <v>660</v>
      </c>
      <c r="E1382">
        <f>1.65+2.7</f>
        <v>4.3499999999999996</v>
      </c>
      <c r="F1382" s="9" t="s">
        <v>545</v>
      </c>
      <c r="G1382" s="9" t="s">
        <v>545</v>
      </c>
      <c r="H1382" s="9" t="s">
        <v>545</v>
      </c>
      <c r="I1382" s="9" t="s">
        <v>545</v>
      </c>
      <c r="K1382" t="s">
        <v>1255</v>
      </c>
      <c r="L1382" t="s">
        <v>1067</v>
      </c>
    </row>
    <row r="1383" spans="1:12" x14ac:dyDescent="0.3">
      <c r="A1383" t="s">
        <v>1824</v>
      </c>
      <c r="B1383" t="s">
        <v>1825</v>
      </c>
      <c r="C1383">
        <v>0.2</v>
      </c>
      <c r="D1383" t="s">
        <v>660</v>
      </c>
      <c r="E1383">
        <v>0.65</v>
      </c>
      <c r="F1383" s="9" t="s">
        <v>545</v>
      </c>
      <c r="G1383" s="9" t="s">
        <v>545</v>
      </c>
      <c r="H1383" s="9" t="s">
        <v>545</v>
      </c>
      <c r="I1383" s="9" t="s">
        <v>545</v>
      </c>
      <c r="K1383" t="s">
        <v>1255</v>
      </c>
      <c r="L1383" t="s">
        <v>1067</v>
      </c>
    </row>
    <row r="1384" spans="1:12" x14ac:dyDescent="0.3">
      <c r="A1384" t="s">
        <v>1824</v>
      </c>
      <c r="B1384" t="s">
        <v>1825</v>
      </c>
      <c r="C1384">
        <v>44.8</v>
      </c>
      <c r="D1384" t="s">
        <v>20</v>
      </c>
      <c r="E1384" s="9" t="s">
        <v>545</v>
      </c>
      <c r="F1384" s="9" t="s">
        <v>545</v>
      </c>
      <c r="G1384">
        <v>1</v>
      </c>
      <c r="H1384" s="9" t="s">
        <v>545</v>
      </c>
      <c r="I1384" s="9" t="s">
        <v>545</v>
      </c>
      <c r="K1384" t="s">
        <v>1076</v>
      </c>
      <c r="L1384" t="s">
        <v>1077</v>
      </c>
    </row>
    <row r="1385" spans="1:12" x14ac:dyDescent="0.3">
      <c r="A1385" t="s">
        <v>1824</v>
      </c>
      <c r="B1385" t="s">
        <v>1825</v>
      </c>
      <c r="C1385">
        <v>39.200000000000003</v>
      </c>
      <c r="D1385" t="s">
        <v>1164</v>
      </c>
      <c r="E1385" s="9" t="s">
        <v>545</v>
      </c>
      <c r="F1385" s="9" t="s">
        <v>545</v>
      </c>
      <c r="G1385">
        <v>1</v>
      </c>
      <c r="H1385" s="9" t="s">
        <v>545</v>
      </c>
      <c r="I1385" s="9" t="s">
        <v>545</v>
      </c>
      <c r="K1385" t="s">
        <v>1076</v>
      </c>
      <c r="L1385" t="s">
        <v>1077</v>
      </c>
    </row>
    <row r="1386" spans="1:12" x14ac:dyDescent="0.3">
      <c r="A1386" t="s">
        <v>1824</v>
      </c>
      <c r="B1386" t="s">
        <v>1825</v>
      </c>
      <c r="C1386">
        <v>33.700000000000003</v>
      </c>
      <c r="D1386" t="s">
        <v>12</v>
      </c>
      <c r="E1386" s="9" t="s">
        <v>545</v>
      </c>
      <c r="F1386" s="9" t="s">
        <v>545</v>
      </c>
      <c r="G1386">
        <v>1</v>
      </c>
      <c r="H1386" s="9" t="s">
        <v>545</v>
      </c>
      <c r="I1386" s="9" t="s">
        <v>545</v>
      </c>
      <c r="K1386" t="s">
        <v>1076</v>
      </c>
      <c r="L1386" t="s">
        <v>1077</v>
      </c>
    </row>
    <row r="1387" spans="1:12" x14ac:dyDescent="0.3">
      <c r="A1387" t="s">
        <v>1824</v>
      </c>
      <c r="B1387" t="s">
        <v>1825</v>
      </c>
      <c r="C1387">
        <v>32.5</v>
      </c>
      <c r="D1387" t="s">
        <v>1164</v>
      </c>
      <c r="E1387" s="9" t="s">
        <v>545</v>
      </c>
      <c r="F1387" s="9" t="s">
        <v>545</v>
      </c>
      <c r="G1387">
        <v>1</v>
      </c>
      <c r="H1387" s="9" t="s">
        <v>545</v>
      </c>
      <c r="I1387" s="9" t="s">
        <v>545</v>
      </c>
      <c r="K1387" t="s">
        <v>1076</v>
      </c>
      <c r="L1387" t="s">
        <v>1077</v>
      </c>
    </row>
    <row r="1388" spans="1:12" x14ac:dyDescent="0.3">
      <c r="A1388" t="s">
        <v>1824</v>
      </c>
      <c r="B1388" t="s">
        <v>1825</v>
      </c>
      <c r="C1388">
        <v>30</v>
      </c>
      <c r="D1388" t="s">
        <v>1164</v>
      </c>
      <c r="E1388" s="9" t="s">
        <v>545</v>
      </c>
      <c r="F1388" s="9" t="s">
        <v>545</v>
      </c>
      <c r="G1388">
        <v>1</v>
      </c>
      <c r="H1388" s="9" t="s">
        <v>545</v>
      </c>
      <c r="I1388" s="9" t="s">
        <v>545</v>
      </c>
      <c r="K1388" t="s">
        <v>1076</v>
      </c>
      <c r="L1388" t="s">
        <v>1077</v>
      </c>
    </row>
    <row r="1389" spans="1:12" x14ac:dyDescent="0.3">
      <c r="A1389" t="s">
        <v>1824</v>
      </c>
      <c r="B1389" t="s">
        <v>1825</v>
      </c>
      <c r="C1389">
        <v>24</v>
      </c>
      <c r="D1389" t="s">
        <v>12</v>
      </c>
      <c r="E1389" s="9" t="s">
        <v>545</v>
      </c>
      <c r="F1389" s="9" t="s">
        <v>545</v>
      </c>
      <c r="G1389">
        <v>1</v>
      </c>
      <c r="H1389" s="9" t="s">
        <v>545</v>
      </c>
      <c r="I1389" s="9" t="s">
        <v>545</v>
      </c>
      <c r="K1389" t="s">
        <v>1076</v>
      </c>
      <c r="L1389" t="s">
        <v>1077</v>
      </c>
    </row>
    <row r="1390" spans="1:12" x14ac:dyDescent="0.3">
      <c r="A1390" t="s">
        <v>1824</v>
      </c>
      <c r="B1390" t="s">
        <v>1825</v>
      </c>
      <c r="C1390">
        <v>20</v>
      </c>
      <c r="D1390" t="s">
        <v>12</v>
      </c>
      <c r="E1390" s="9" t="s">
        <v>545</v>
      </c>
      <c r="F1390" s="9" t="s">
        <v>545</v>
      </c>
      <c r="G1390">
        <v>1</v>
      </c>
      <c r="H1390" s="9" t="s">
        <v>545</v>
      </c>
      <c r="I1390" s="9" t="s">
        <v>545</v>
      </c>
      <c r="K1390" t="s">
        <v>1076</v>
      </c>
      <c r="L1390" t="s">
        <v>1077</v>
      </c>
    </row>
    <row r="1391" spans="1:12" x14ac:dyDescent="0.3">
      <c r="A1391" t="s">
        <v>1824</v>
      </c>
      <c r="B1391" t="s">
        <v>1825</v>
      </c>
      <c r="C1391">
        <v>45.3</v>
      </c>
      <c r="D1391" t="s">
        <v>155</v>
      </c>
      <c r="E1391" s="9" t="s">
        <v>545</v>
      </c>
      <c r="F1391" s="9" t="s">
        <v>545</v>
      </c>
      <c r="G1391">
        <v>2</v>
      </c>
      <c r="H1391" s="9" t="s">
        <v>545</v>
      </c>
      <c r="I1391" s="9" t="s">
        <v>545</v>
      </c>
      <c r="K1391" t="s">
        <v>1076</v>
      </c>
      <c r="L1391" t="s">
        <v>1077</v>
      </c>
    </row>
    <row r="1392" spans="1:12" x14ac:dyDescent="0.3">
      <c r="A1392" t="s">
        <v>1824</v>
      </c>
      <c r="B1392" t="s">
        <v>1825</v>
      </c>
      <c r="C1392">
        <v>24.4</v>
      </c>
      <c r="D1392" t="s">
        <v>1164</v>
      </c>
      <c r="E1392" s="9" t="s">
        <v>545</v>
      </c>
      <c r="F1392" s="9" t="s">
        <v>545</v>
      </c>
      <c r="G1392">
        <v>2</v>
      </c>
      <c r="H1392" s="9" t="s">
        <v>545</v>
      </c>
      <c r="I1392" s="9" t="s">
        <v>545</v>
      </c>
      <c r="K1392" t="s">
        <v>1076</v>
      </c>
      <c r="L1392" t="s">
        <v>1077</v>
      </c>
    </row>
    <row r="1393" spans="1:12" x14ac:dyDescent="0.3">
      <c r="A1393" t="s">
        <v>1824</v>
      </c>
      <c r="B1393" t="s">
        <v>1825</v>
      </c>
      <c r="C1393">
        <v>21</v>
      </c>
      <c r="D1393" t="s">
        <v>1164</v>
      </c>
      <c r="E1393" s="9" t="s">
        <v>545</v>
      </c>
      <c r="F1393" s="9" t="s">
        <v>545</v>
      </c>
      <c r="G1393">
        <v>2</v>
      </c>
      <c r="H1393" s="9" t="s">
        <v>545</v>
      </c>
      <c r="I1393" s="9" t="s">
        <v>545</v>
      </c>
      <c r="K1393" t="s">
        <v>1076</v>
      </c>
      <c r="L1393" t="s">
        <v>1077</v>
      </c>
    </row>
    <row r="1394" spans="1:12" x14ac:dyDescent="0.3">
      <c r="A1394" t="s">
        <v>1824</v>
      </c>
      <c r="B1394" t="s">
        <v>1825</v>
      </c>
      <c r="C1394">
        <v>25</v>
      </c>
      <c r="D1394" t="s">
        <v>12</v>
      </c>
      <c r="E1394" s="9" t="s">
        <v>545</v>
      </c>
      <c r="F1394" s="9" t="s">
        <v>545</v>
      </c>
      <c r="G1394">
        <v>3</v>
      </c>
      <c r="H1394" s="9" t="s">
        <v>545</v>
      </c>
      <c r="I1394" s="9" t="s">
        <v>545</v>
      </c>
      <c r="K1394" t="s">
        <v>1076</v>
      </c>
      <c r="L1394" t="s">
        <v>1077</v>
      </c>
    </row>
    <row r="1395" spans="1:12" x14ac:dyDescent="0.3">
      <c r="A1395" t="s">
        <v>1824</v>
      </c>
      <c r="B1395" t="s">
        <v>1825</v>
      </c>
      <c r="C1395">
        <v>17</v>
      </c>
      <c r="D1395" t="s">
        <v>1164</v>
      </c>
      <c r="E1395" s="9" t="s">
        <v>545</v>
      </c>
      <c r="F1395" s="9" t="s">
        <v>545</v>
      </c>
      <c r="G1395">
        <v>3</v>
      </c>
      <c r="H1395" s="9" t="s">
        <v>545</v>
      </c>
      <c r="I1395" s="9" t="s">
        <v>545</v>
      </c>
      <c r="K1395" t="s">
        <v>1076</v>
      </c>
      <c r="L1395" t="s">
        <v>1077</v>
      </c>
    </row>
    <row r="1396" spans="1:12" x14ac:dyDescent="0.3">
      <c r="A1396" t="s">
        <v>1824</v>
      </c>
      <c r="B1396" t="s">
        <v>1825</v>
      </c>
      <c r="C1396">
        <v>14</v>
      </c>
      <c r="D1396" t="s">
        <v>1164</v>
      </c>
      <c r="E1396" s="9" t="s">
        <v>545</v>
      </c>
      <c r="F1396" s="9" t="s">
        <v>545</v>
      </c>
      <c r="G1396">
        <v>3</v>
      </c>
      <c r="H1396" s="9" t="s">
        <v>545</v>
      </c>
      <c r="I1396" s="9" t="s">
        <v>545</v>
      </c>
      <c r="K1396" t="s">
        <v>1076</v>
      </c>
      <c r="L1396" t="s">
        <v>1077</v>
      </c>
    </row>
    <row r="1397" spans="1:12" x14ac:dyDescent="0.3">
      <c r="A1397" t="s">
        <v>1824</v>
      </c>
      <c r="B1397" t="s">
        <v>1825</v>
      </c>
      <c r="C1397">
        <v>27</v>
      </c>
      <c r="D1397" t="s">
        <v>12</v>
      </c>
      <c r="E1397" s="9" t="s">
        <v>545</v>
      </c>
      <c r="F1397" s="9" t="s">
        <v>545</v>
      </c>
      <c r="G1397">
        <v>4</v>
      </c>
      <c r="H1397" s="9" t="s">
        <v>545</v>
      </c>
      <c r="I1397" s="9" t="s">
        <v>545</v>
      </c>
      <c r="K1397" t="s">
        <v>1076</v>
      </c>
      <c r="L1397" t="s">
        <v>1077</v>
      </c>
    </row>
    <row r="1398" spans="1:12" x14ac:dyDescent="0.3">
      <c r="A1398" t="s">
        <v>1824</v>
      </c>
      <c r="B1398" t="s">
        <v>1825</v>
      </c>
      <c r="C1398">
        <v>19</v>
      </c>
      <c r="D1398" t="s">
        <v>1164</v>
      </c>
      <c r="E1398" s="9" t="s">
        <v>545</v>
      </c>
      <c r="F1398" s="9" t="s">
        <v>545</v>
      </c>
      <c r="G1398">
        <v>4</v>
      </c>
      <c r="H1398" s="9" t="s">
        <v>545</v>
      </c>
      <c r="I1398" s="9" t="s">
        <v>545</v>
      </c>
      <c r="K1398" t="s">
        <v>1076</v>
      </c>
      <c r="L1398" t="s">
        <v>1077</v>
      </c>
    </row>
    <row r="1399" spans="1:12" x14ac:dyDescent="0.3">
      <c r="A1399" t="s">
        <v>1824</v>
      </c>
      <c r="B1399" t="s">
        <v>1825</v>
      </c>
      <c r="C1399">
        <v>18</v>
      </c>
      <c r="D1399" t="s">
        <v>1164</v>
      </c>
      <c r="E1399" s="9" t="s">
        <v>545</v>
      </c>
      <c r="F1399" s="9" t="s">
        <v>545</v>
      </c>
      <c r="G1399">
        <v>4</v>
      </c>
      <c r="H1399" s="9" t="s">
        <v>545</v>
      </c>
      <c r="I1399" s="9" t="s">
        <v>545</v>
      </c>
      <c r="K1399" t="s">
        <v>1076</v>
      </c>
      <c r="L1399" t="s">
        <v>1077</v>
      </c>
    </row>
    <row r="1400" spans="1:12" x14ac:dyDescent="0.3">
      <c r="A1400" t="s">
        <v>1824</v>
      </c>
      <c r="B1400" t="s">
        <v>1825</v>
      </c>
      <c r="C1400">
        <v>17</v>
      </c>
      <c r="D1400" t="s">
        <v>12</v>
      </c>
      <c r="E1400" s="9" t="s">
        <v>545</v>
      </c>
      <c r="F1400" s="9" t="s">
        <v>545</v>
      </c>
      <c r="G1400">
        <v>4</v>
      </c>
      <c r="H1400" s="9" t="s">
        <v>545</v>
      </c>
      <c r="I1400" s="9" t="s">
        <v>545</v>
      </c>
      <c r="K1400" t="s">
        <v>1076</v>
      </c>
      <c r="L1400" t="s">
        <v>1077</v>
      </c>
    </row>
    <row r="1401" spans="1:12" x14ac:dyDescent="0.3">
      <c r="A1401" t="s">
        <v>1824</v>
      </c>
      <c r="B1401" t="s">
        <v>1825</v>
      </c>
      <c r="C1401">
        <v>15</v>
      </c>
      <c r="D1401" t="s">
        <v>1164</v>
      </c>
      <c r="E1401" s="9" t="s">
        <v>545</v>
      </c>
      <c r="F1401" s="9" t="s">
        <v>545</v>
      </c>
      <c r="G1401">
        <v>4</v>
      </c>
      <c r="H1401" s="9" t="s">
        <v>545</v>
      </c>
      <c r="I1401" s="9" t="s">
        <v>545</v>
      </c>
      <c r="K1401" t="s">
        <v>1076</v>
      </c>
      <c r="L1401" t="s">
        <v>1077</v>
      </c>
    </row>
    <row r="1402" spans="1:12" x14ac:dyDescent="0.3">
      <c r="A1402" t="s">
        <v>1824</v>
      </c>
      <c r="B1402" t="s">
        <v>1825</v>
      </c>
      <c r="C1402">
        <v>20</v>
      </c>
      <c r="D1402" t="s">
        <v>1164</v>
      </c>
      <c r="E1402" s="9" t="s">
        <v>545</v>
      </c>
      <c r="F1402" s="9" t="s">
        <v>545</v>
      </c>
      <c r="G1402">
        <v>5</v>
      </c>
      <c r="H1402" s="9" t="s">
        <v>545</v>
      </c>
      <c r="I1402" s="9" t="s">
        <v>545</v>
      </c>
      <c r="K1402" t="s">
        <v>1076</v>
      </c>
      <c r="L1402" t="s">
        <v>1077</v>
      </c>
    </row>
    <row r="1403" spans="1:12" x14ac:dyDescent="0.3">
      <c r="A1403" t="s">
        <v>1824</v>
      </c>
      <c r="B1403" t="s">
        <v>1825</v>
      </c>
      <c r="C1403">
        <v>19</v>
      </c>
      <c r="D1403" t="s">
        <v>12</v>
      </c>
      <c r="E1403" s="9" t="s">
        <v>545</v>
      </c>
      <c r="F1403" s="9" t="s">
        <v>545</v>
      </c>
      <c r="G1403">
        <v>6</v>
      </c>
      <c r="H1403" s="9" t="s">
        <v>545</v>
      </c>
      <c r="I1403" s="9" t="s">
        <v>545</v>
      </c>
      <c r="K1403" t="s">
        <v>1076</v>
      </c>
      <c r="L1403" t="s">
        <v>1077</v>
      </c>
    </row>
    <row r="1404" spans="1:12" x14ac:dyDescent="0.3">
      <c r="A1404" t="s">
        <v>1824</v>
      </c>
      <c r="B1404" t="s">
        <v>1825</v>
      </c>
      <c r="C1404">
        <v>18</v>
      </c>
      <c r="D1404" t="s">
        <v>1164</v>
      </c>
      <c r="E1404" s="9" t="s">
        <v>545</v>
      </c>
      <c r="F1404" s="9" t="s">
        <v>545</v>
      </c>
      <c r="G1404">
        <v>6</v>
      </c>
      <c r="H1404" s="9" t="s">
        <v>545</v>
      </c>
      <c r="I1404" s="9" t="s">
        <v>545</v>
      </c>
      <c r="K1404" t="s">
        <v>1076</v>
      </c>
      <c r="L1404" t="s">
        <v>1077</v>
      </c>
    </row>
    <row r="1405" spans="1:12" x14ac:dyDescent="0.3">
      <c r="A1405" t="s">
        <v>1824</v>
      </c>
      <c r="B1405" t="s">
        <v>1825</v>
      </c>
      <c r="C1405">
        <v>28</v>
      </c>
      <c r="D1405" t="s">
        <v>1164</v>
      </c>
      <c r="E1405" s="9" t="s">
        <v>545</v>
      </c>
      <c r="F1405" s="9" t="s">
        <v>545</v>
      </c>
      <c r="G1405">
        <v>7</v>
      </c>
      <c r="H1405" s="9" t="s">
        <v>545</v>
      </c>
      <c r="I1405" s="9" t="s">
        <v>545</v>
      </c>
      <c r="K1405" t="s">
        <v>1076</v>
      </c>
      <c r="L1405" t="s">
        <v>1077</v>
      </c>
    </row>
    <row r="1406" spans="1:12" x14ac:dyDescent="0.3">
      <c r="A1406" t="s">
        <v>1824</v>
      </c>
      <c r="B1406" t="s">
        <v>1825</v>
      </c>
      <c r="C1406">
        <v>29</v>
      </c>
      <c r="D1406" t="s">
        <v>12</v>
      </c>
      <c r="E1406" s="9" t="s">
        <v>545</v>
      </c>
      <c r="F1406" s="9" t="s">
        <v>545</v>
      </c>
      <c r="G1406">
        <v>8</v>
      </c>
      <c r="H1406" s="9" t="s">
        <v>545</v>
      </c>
      <c r="I1406" s="9" t="s">
        <v>545</v>
      </c>
      <c r="K1406" t="s">
        <v>1076</v>
      </c>
      <c r="L1406" t="s">
        <v>1077</v>
      </c>
    </row>
    <row r="1407" spans="1:12" x14ac:dyDescent="0.3">
      <c r="A1407" t="s">
        <v>1824</v>
      </c>
      <c r="B1407" t="s">
        <v>1825</v>
      </c>
      <c r="C1407">
        <v>48.1</v>
      </c>
      <c r="D1407" t="s">
        <v>12</v>
      </c>
      <c r="E1407">
        <v>0.15</v>
      </c>
      <c r="F1407" s="9" t="s">
        <v>545</v>
      </c>
      <c r="G1407" s="9" t="s">
        <v>545</v>
      </c>
      <c r="H1407" s="9" t="s">
        <v>545</v>
      </c>
      <c r="I1407" s="9" t="s">
        <v>545</v>
      </c>
      <c r="K1407" t="s">
        <v>1076</v>
      </c>
      <c r="L1407" t="s">
        <v>1077</v>
      </c>
    </row>
    <row r="1408" spans="1:12" x14ac:dyDescent="0.3">
      <c r="A1408" t="s">
        <v>1824</v>
      </c>
      <c r="B1408" t="s">
        <v>1825</v>
      </c>
      <c r="C1408">
        <v>37.700000000000003</v>
      </c>
      <c r="D1408" t="s">
        <v>12</v>
      </c>
      <c r="E1408">
        <v>0.1</v>
      </c>
      <c r="F1408" s="9" t="s">
        <v>545</v>
      </c>
      <c r="G1408" s="9" t="s">
        <v>545</v>
      </c>
      <c r="H1408" s="9" t="s">
        <v>545</v>
      </c>
      <c r="I1408" s="9" t="s">
        <v>545</v>
      </c>
      <c r="K1408" t="s">
        <v>1076</v>
      </c>
      <c r="L1408" t="s">
        <v>1077</v>
      </c>
    </row>
    <row r="1409" spans="1:12" x14ac:dyDescent="0.3">
      <c r="A1409" t="s">
        <v>1824</v>
      </c>
      <c r="B1409" t="s">
        <v>1825</v>
      </c>
      <c r="C1409">
        <v>27.6</v>
      </c>
      <c r="D1409" t="s">
        <v>1164</v>
      </c>
      <c r="E1409">
        <v>0.2</v>
      </c>
      <c r="F1409" s="9" t="s">
        <v>545</v>
      </c>
      <c r="G1409" s="9" t="s">
        <v>545</v>
      </c>
      <c r="H1409" s="9" t="s">
        <v>545</v>
      </c>
      <c r="I1409" s="9" t="s">
        <v>545</v>
      </c>
      <c r="K1409" t="s">
        <v>1076</v>
      </c>
      <c r="L1409" t="s">
        <v>1077</v>
      </c>
    </row>
    <row r="1410" spans="1:12" x14ac:dyDescent="0.3">
      <c r="A1410" t="s">
        <v>1824</v>
      </c>
      <c r="B1410" t="s">
        <v>1825</v>
      </c>
      <c r="C1410">
        <v>13</v>
      </c>
      <c r="D1410" t="s">
        <v>1164</v>
      </c>
      <c r="E1410">
        <v>0.2</v>
      </c>
      <c r="F1410" s="9" t="s">
        <v>545</v>
      </c>
      <c r="G1410" s="9" t="s">
        <v>545</v>
      </c>
      <c r="H1410" s="9" t="s">
        <v>545</v>
      </c>
      <c r="I1410" s="9" t="s">
        <v>545</v>
      </c>
      <c r="K1410" t="s">
        <v>1076</v>
      </c>
      <c r="L1410" t="s">
        <v>1077</v>
      </c>
    </row>
    <row r="1411" spans="1:12" x14ac:dyDescent="0.3">
      <c r="A1411" t="s">
        <v>1824</v>
      </c>
      <c r="B1411" t="s">
        <v>1825</v>
      </c>
      <c r="C1411">
        <v>12.4</v>
      </c>
      <c r="D1411" t="s">
        <v>12</v>
      </c>
      <c r="E1411">
        <v>0.45</v>
      </c>
      <c r="F1411" s="9" t="s">
        <v>545</v>
      </c>
      <c r="G1411" s="9" t="s">
        <v>545</v>
      </c>
      <c r="H1411" s="9" t="s">
        <v>545</v>
      </c>
      <c r="I1411" s="9" t="s">
        <v>545</v>
      </c>
      <c r="K1411" t="s">
        <v>1076</v>
      </c>
      <c r="L1411" t="s">
        <v>1077</v>
      </c>
    </row>
    <row r="1412" spans="1:12" x14ac:dyDescent="0.3">
      <c r="A1412" t="s">
        <v>1824</v>
      </c>
      <c r="B1412" t="s">
        <v>1825</v>
      </c>
      <c r="C1412">
        <v>11.3</v>
      </c>
      <c r="D1412" t="s">
        <v>12</v>
      </c>
      <c r="E1412">
        <v>0.25</v>
      </c>
      <c r="F1412" s="9" t="s">
        <v>545</v>
      </c>
      <c r="G1412" s="9" t="s">
        <v>545</v>
      </c>
      <c r="H1412" s="9" t="s">
        <v>545</v>
      </c>
      <c r="I1412" s="9" t="s">
        <v>545</v>
      </c>
      <c r="K1412" t="s">
        <v>1076</v>
      </c>
      <c r="L1412" t="s">
        <v>1077</v>
      </c>
    </row>
    <row r="1413" spans="1:12" x14ac:dyDescent="0.3">
      <c r="A1413" t="s">
        <v>1824</v>
      </c>
      <c r="B1413" t="s">
        <v>1825</v>
      </c>
      <c r="C1413">
        <v>10.8</v>
      </c>
      <c r="D1413" t="s">
        <v>12</v>
      </c>
      <c r="E1413">
        <v>0.3</v>
      </c>
      <c r="F1413" s="9" t="s">
        <v>545</v>
      </c>
      <c r="G1413" s="9" t="s">
        <v>545</v>
      </c>
      <c r="H1413" s="9" t="s">
        <v>545</v>
      </c>
      <c r="I1413" s="9" t="s">
        <v>545</v>
      </c>
      <c r="K1413" t="s">
        <v>1076</v>
      </c>
      <c r="L1413" t="s">
        <v>1077</v>
      </c>
    </row>
    <row r="1414" spans="1:12" x14ac:dyDescent="0.3">
      <c r="A1414" t="s">
        <v>1824</v>
      </c>
      <c r="B1414" t="s">
        <v>1825</v>
      </c>
      <c r="C1414">
        <v>9.8000000000000007</v>
      </c>
      <c r="D1414" t="s">
        <v>1164</v>
      </c>
      <c r="E1414">
        <v>0.3</v>
      </c>
      <c r="F1414" s="9" t="s">
        <v>545</v>
      </c>
      <c r="G1414" s="9" t="s">
        <v>545</v>
      </c>
      <c r="H1414" s="9" t="s">
        <v>545</v>
      </c>
      <c r="I1414" s="9" t="s">
        <v>545</v>
      </c>
      <c r="K1414" t="s">
        <v>1076</v>
      </c>
      <c r="L1414" t="s">
        <v>1077</v>
      </c>
    </row>
    <row r="1415" spans="1:12" x14ac:dyDescent="0.3">
      <c r="A1415" t="s">
        <v>1824</v>
      </c>
      <c r="B1415" t="s">
        <v>1825</v>
      </c>
      <c r="C1415">
        <v>7</v>
      </c>
      <c r="D1415" t="s">
        <v>12</v>
      </c>
      <c r="E1415">
        <v>0.1</v>
      </c>
      <c r="F1415" s="9" t="s">
        <v>545</v>
      </c>
      <c r="G1415" s="9" t="s">
        <v>545</v>
      </c>
      <c r="H1415" s="9" t="s">
        <v>545</v>
      </c>
      <c r="I1415" s="9" t="s">
        <v>545</v>
      </c>
      <c r="K1415" t="s">
        <v>1076</v>
      </c>
      <c r="L1415" t="s">
        <v>1077</v>
      </c>
    </row>
    <row r="1416" spans="1:12" x14ac:dyDescent="0.3">
      <c r="A1416" t="s">
        <v>1824</v>
      </c>
      <c r="B1416" t="s">
        <v>1825</v>
      </c>
      <c r="C1416">
        <v>3.8</v>
      </c>
      <c r="D1416" t="s">
        <v>12</v>
      </c>
      <c r="E1416">
        <v>0.2</v>
      </c>
      <c r="F1416" s="9" t="s">
        <v>545</v>
      </c>
      <c r="G1416" s="9" t="s">
        <v>545</v>
      </c>
      <c r="H1416" s="9" t="s">
        <v>545</v>
      </c>
      <c r="I1416" s="9" t="s">
        <v>545</v>
      </c>
      <c r="K1416" t="s">
        <v>1076</v>
      </c>
      <c r="L1416" t="s">
        <v>1077</v>
      </c>
    </row>
    <row r="1417" spans="1:12" x14ac:dyDescent="0.3">
      <c r="A1417" t="s">
        <v>1824</v>
      </c>
      <c r="B1417" t="s">
        <v>1825</v>
      </c>
      <c r="C1417">
        <v>2.4</v>
      </c>
      <c r="D1417" t="s">
        <v>1164</v>
      </c>
      <c r="E1417">
        <v>0.2</v>
      </c>
      <c r="F1417" s="9" t="s">
        <v>545</v>
      </c>
      <c r="G1417" s="9" t="s">
        <v>545</v>
      </c>
      <c r="H1417" s="9" t="s">
        <v>545</v>
      </c>
      <c r="I1417" s="9" t="s">
        <v>545</v>
      </c>
      <c r="K1417" t="s">
        <v>1076</v>
      </c>
      <c r="L1417" t="s">
        <v>1077</v>
      </c>
    </row>
    <row r="1418" spans="1:12" x14ac:dyDescent="0.3">
      <c r="A1418" t="s">
        <v>1824</v>
      </c>
      <c r="B1418" t="s">
        <v>1825</v>
      </c>
      <c r="C1418">
        <v>19.7</v>
      </c>
      <c r="D1418" t="s">
        <v>857</v>
      </c>
      <c r="E1418" s="9" t="s">
        <v>545</v>
      </c>
      <c r="F1418" s="9" t="s">
        <v>545</v>
      </c>
      <c r="G1418">
        <v>1</v>
      </c>
      <c r="H1418" s="9" t="s">
        <v>545</v>
      </c>
      <c r="I1418" s="9" t="s">
        <v>545</v>
      </c>
      <c r="K1418" t="s">
        <v>1074</v>
      </c>
      <c r="L1418" t="s">
        <v>1236</v>
      </c>
    </row>
    <row r="1419" spans="1:12" x14ac:dyDescent="0.3">
      <c r="A1419" t="s">
        <v>1824</v>
      </c>
      <c r="B1419" t="s">
        <v>1825</v>
      </c>
      <c r="C1419">
        <v>49.6</v>
      </c>
      <c r="D1419" t="s">
        <v>1516</v>
      </c>
      <c r="E1419">
        <v>1.2</v>
      </c>
      <c r="F1419" s="9" t="s">
        <v>545</v>
      </c>
      <c r="G1419" s="9" t="s">
        <v>545</v>
      </c>
      <c r="H1419" s="9" t="s">
        <v>545</v>
      </c>
      <c r="I1419" s="9" t="s">
        <v>545</v>
      </c>
      <c r="K1419" t="s">
        <v>1074</v>
      </c>
      <c r="L1419" t="s">
        <v>1236</v>
      </c>
    </row>
    <row r="1420" spans="1:12" x14ac:dyDescent="0.3">
      <c r="A1420" t="s">
        <v>1824</v>
      </c>
      <c r="B1420" t="s">
        <v>1825</v>
      </c>
      <c r="C1420">
        <v>43.3</v>
      </c>
      <c r="D1420" t="s">
        <v>1516</v>
      </c>
      <c r="E1420">
        <f>1.65+4.71</f>
        <v>6.3599999999999994</v>
      </c>
      <c r="F1420">
        <v>7.7</v>
      </c>
      <c r="G1420" s="9" t="s">
        <v>545</v>
      </c>
      <c r="H1420" s="9" t="s">
        <v>545</v>
      </c>
      <c r="I1420" s="9" t="s">
        <v>545</v>
      </c>
      <c r="K1420" t="s">
        <v>1074</v>
      </c>
      <c r="L1420" t="s">
        <v>1236</v>
      </c>
    </row>
    <row r="1421" spans="1:12" x14ac:dyDescent="0.3">
      <c r="A1421" t="s">
        <v>1824</v>
      </c>
      <c r="B1421" t="s">
        <v>1825</v>
      </c>
      <c r="C1421">
        <v>37.6</v>
      </c>
      <c r="D1421" t="s">
        <v>857</v>
      </c>
      <c r="E1421">
        <f>1.65+1.98</f>
        <v>3.63</v>
      </c>
      <c r="F1421">
        <v>2.6</v>
      </c>
      <c r="G1421" s="9" t="s">
        <v>545</v>
      </c>
      <c r="H1421" s="9" t="s">
        <v>545</v>
      </c>
      <c r="I1421" s="9" t="s">
        <v>545</v>
      </c>
      <c r="K1421" t="s">
        <v>1074</v>
      </c>
      <c r="L1421" t="s">
        <v>1236</v>
      </c>
    </row>
    <row r="1422" spans="1:12" x14ac:dyDescent="0.3">
      <c r="A1422" t="s">
        <v>1824</v>
      </c>
      <c r="B1422" t="s">
        <v>1825</v>
      </c>
      <c r="C1422">
        <v>37.4</v>
      </c>
      <c r="D1422" t="s">
        <v>859</v>
      </c>
      <c r="E1422">
        <f>1.65+0.99</f>
        <v>2.6399999999999997</v>
      </c>
      <c r="F1422" t="s">
        <v>860</v>
      </c>
      <c r="G1422" s="9" t="s">
        <v>545</v>
      </c>
      <c r="H1422" s="9" t="s">
        <v>545</v>
      </c>
      <c r="I1422" s="9" t="s">
        <v>545</v>
      </c>
      <c r="K1422" t="s">
        <v>1074</v>
      </c>
      <c r="L1422" t="s">
        <v>1236</v>
      </c>
    </row>
    <row r="1423" spans="1:12" x14ac:dyDescent="0.3">
      <c r="A1423" t="s">
        <v>1824</v>
      </c>
      <c r="B1423" t="s">
        <v>1825</v>
      </c>
      <c r="C1423">
        <v>31.4</v>
      </c>
      <c r="D1423" t="s">
        <v>857</v>
      </c>
      <c r="E1423">
        <f>1.65+1.6</f>
        <v>3.25</v>
      </c>
      <c r="F1423" t="s">
        <v>17</v>
      </c>
      <c r="G1423" s="9" t="s">
        <v>545</v>
      </c>
      <c r="H1423" s="9" t="s">
        <v>545</v>
      </c>
      <c r="I1423" s="9" t="s">
        <v>545</v>
      </c>
      <c r="K1423" t="s">
        <v>1074</v>
      </c>
      <c r="L1423" t="s">
        <v>1236</v>
      </c>
    </row>
    <row r="1424" spans="1:12" x14ac:dyDescent="0.3">
      <c r="A1424" t="s">
        <v>1824</v>
      </c>
      <c r="B1424" t="s">
        <v>1825</v>
      </c>
      <c r="C1424">
        <v>28.8</v>
      </c>
      <c r="D1424" t="s">
        <v>857</v>
      </c>
      <c r="E1424">
        <f>1.65+2.87</f>
        <v>4.5199999999999996</v>
      </c>
      <c r="F1424">
        <v>4.3</v>
      </c>
      <c r="G1424" s="9" t="s">
        <v>545</v>
      </c>
      <c r="H1424" s="9" t="s">
        <v>545</v>
      </c>
      <c r="I1424" s="9" t="s">
        <v>545</v>
      </c>
      <c r="K1424" t="s">
        <v>1074</v>
      </c>
      <c r="L1424" t="s">
        <v>1236</v>
      </c>
    </row>
    <row r="1425" spans="1:12" x14ac:dyDescent="0.3">
      <c r="A1425" t="s">
        <v>1824</v>
      </c>
      <c r="B1425" t="s">
        <v>1825</v>
      </c>
      <c r="C1425">
        <v>26.9</v>
      </c>
      <c r="D1425" t="s">
        <v>1516</v>
      </c>
      <c r="E1425">
        <f>1.65+2.93</f>
        <v>4.58</v>
      </c>
      <c r="F1425">
        <v>4.5999999999999996</v>
      </c>
      <c r="G1425" s="9" t="s">
        <v>545</v>
      </c>
      <c r="H1425" s="9" t="s">
        <v>545</v>
      </c>
      <c r="I1425" s="9" t="s">
        <v>545</v>
      </c>
      <c r="K1425" t="s">
        <v>1074</v>
      </c>
      <c r="L1425" t="s">
        <v>1236</v>
      </c>
    </row>
    <row r="1426" spans="1:12" x14ac:dyDescent="0.3">
      <c r="A1426" t="s">
        <v>1824</v>
      </c>
      <c r="B1426" t="s">
        <v>1825</v>
      </c>
      <c r="C1426">
        <v>19.3</v>
      </c>
      <c r="D1426" t="s">
        <v>1516</v>
      </c>
      <c r="E1426">
        <v>1.3</v>
      </c>
      <c r="F1426" s="9" t="s">
        <v>545</v>
      </c>
      <c r="G1426" s="9" t="s">
        <v>545</v>
      </c>
      <c r="H1426" s="9" t="s">
        <v>545</v>
      </c>
      <c r="I1426" s="9" t="s">
        <v>545</v>
      </c>
      <c r="K1426" t="s">
        <v>1074</v>
      </c>
      <c r="L1426" t="s">
        <v>1236</v>
      </c>
    </row>
    <row r="1427" spans="1:12" x14ac:dyDescent="0.3">
      <c r="A1427" t="s">
        <v>1824</v>
      </c>
      <c r="B1427" t="s">
        <v>1825</v>
      </c>
      <c r="C1427">
        <v>18.5</v>
      </c>
      <c r="D1427" t="s">
        <v>857</v>
      </c>
      <c r="E1427">
        <v>0.1</v>
      </c>
      <c r="F1427" s="9" t="s">
        <v>545</v>
      </c>
      <c r="G1427" s="9" t="s">
        <v>545</v>
      </c>
      <c r="H1427" s="9" t="s">
        <v>545</v>
      </c>
      <c r="I1427" s="9" t="s">
        <v>545</v>
      </c>
      <c r="K1427" t="s">
        <v>1074</v>
      </c>
      <c r="L1427" t="s">
        <v>1236</v>
      </c>
    </row>
    <row r="1428" spans="1:12" x14ac:dyDescent="0.3">
      <c r="A1428" t="s">
        <v>1824</v>
      </c>
      <c r="B1428" t="s">
        <v>1825</v>
      </c>
      <c r="C1428">
        <v>14.2</v>
      </c>
      <c r="D1428" t="s">
        <v>1516</v>
      </c>
      <c r="E1428">
        <f>1.65+1.88</f>
        <v>3.53</v>
      </c>
      <c r="F1428">
        <v>1.7</v>
      </c>
      <c r="G1428" s="9" t="s">
        <v>545</v>
      </c>
      <c r="H1428" s="9" t="s">
        <v>545</v>
      </c>
      <c r="I1428" s="9" t="s">
        <v>545</v>
      </c>
      <c r="K1428" t="s">
        <v>1074</v>
      </c>
      <c r="L1428" t="s">
        <v>1236</v>
      </c>
    </row>
    <row r="1429" spans="1:12" x14ac:dyDescent="0.3">
      <c r="A1429" t="s">
        <v>1824</v>
      </c>
      <c r="B1429" t="s">
        <v>1825</v>
      </c>
      <c r="C1429">
        <v>6</v>
      </c>
      <c r="D1429" t="s">
        <v>672</v>
      </c>
      <c r="E1429">
        <f>1.65+2.71</f>
        <v>4.3599999999999994</v>
      </c>
      <c r="F1429">
        <v>8.9</v>
      </c>
      <c r="G1429" s="9" t="s">
        <v>545</v>
      </c>
      <c r="H1429" s="9" t="s">
        <v>545</v>
      </c>
      <c r="I1429" s="9" t="s">
        <v>545</v>
      </c>
      <c r="K1429" t="s">
        <v>1074</v>
      </c>
      <c r="L1429" t="s">
        <v>1236</v>
      </c>
    </row>
    <row r="1430" spans="1:12" x14ac:dyDescent="0.3">
      <c r="A1430" t="s">
        <v>1824</v>
      </c>
      <c r="B1430" t="s">
        <v>1825</v>
      </c>
      <c r="C1430">
        <v>23.3</v>
      </c>
      <c r="D1430" t="s">
        <v>335</v>
      </c>
      <c r="E1430">
        <v>2</v>
      </c>
      <c r="F1430">
        <v>2</v>
      </c>
      <c r="G1430" s="9" t="s">
        <v>545</v>
      </c>
      <c r="H1430" s="9" t="s">
        <v>545</v>
      </c>
      <c r="I1430" s="9" t="s">
        <v>545</v>
      </c>
      <c r="K1430" t="s">
        <v>1074</v>
      </c>
      <c r="L1430" t="s">
        <v>1067</v>
      </c>
    </row>
    <row r="1431" spans="1:12" x14ac:dyDescent="0.3">
      <c r="A1431" t="s">
        <v>1824</v>
      </c>
      <c r="B1431" t="s">
        <v>1825</v>
      </c>
      <c r="C1431">
        <v>22.9</v>
      </c>
      <c r="D1431" t="s">
        <v>335</v>
      </c>
      <c r="E1431">
        <f>1.65+1.23</f>
        <v>2.88</v>
      </c>
      <c r="F1431">
        <v>2.6</v>
      </c>
      <c r="G1431" s="9" t="s">
        <v>545</v>
      </c>
      <c r="H1431" s="9" t="s">
        <v>545</v>
      </c>
      <c r="I1431" s="9" t="s">
        <v>545</v>
      </c>
      <c r="K1431" t="s">
        <v>1074</v>
      </c>
      <c r="L1431" t="s">
        <v>1067</v>
      </c>
    </row>
    <row r="1432" spans="1:12" x14ac:dyDescent="0.3">
      <c r="A1432" t="s">
        <v>1824</v>
      </c>
      <c r="B1432" t="s">
        <v>1825</v>
      </c>
      <c r="C1432">
        <v>22.6</v>
      </c>
      <c r="D1432" t="s">
        <v>335</v>
      </c>
      <c r="E1432">
        <f>1.65+4.02</f>
        <v>5.67</v>
      </c>
      <c r="F1432">
        <v>9.5</v>
      </c>
      <c r="G1432" s="9" t="s">
        <v>545</v>
      </c>
      <c r="H1432" s="9" t="s">
        <v>545</v>
      </c>
      <c r="I1432" s="9" t="s">
        <v>545</v>
      </c>
      <c r="J1432" t="s">
        <v>909</v>
      </c>
      <c r="K1432" t="s">
        <v>1074</v>
      </c>
      <c r="L1432" t="s">
        <v>1067</v>
      </c>
    </row>
    <row r="1433" spans="1:12" x14ac:dyDescent="0.3">
      <c r="A1433" t="s">
        <v>1824</v>
      </c>
      <c r="B1433" t="s">
        <v>1825</v>
      </c>
      <c r="C1433">
        <v>22.2</v>
      </c>
      <c r="D1433" t="s">
        <v>335</v>
      </c>
      <c r="E1433">
        <f>1.65+2.39</f>
        <v>4.04</v>
      </c>
      <c r="F1433">
        <v>3</v>
      </c>
      <c r="G1433" s="9" t="s">
        <v>545</v>
      </c>
      <c r="H1433" s="9" t="s">
        <v>545</v>
      </c>
      <c r="I1433" s="9" t="s">
        <v>545</v>
      </c>
      <c r="K1433" t="s">
        <v>1074</v>
      </c>
      <c r="L1433" t="s">
        <v>1067</v>
      </c>
    </row>
    <row r="1434" spans="1:12" x14ac:dyDescent="0.3">
      <c r="A1434" t="s">
        <v>1824</v>
      </c>
      <c r="B1434" t="s">
        <v>1825</v>
      </c>
      <c r="C1434">
        <v>10.9</v>
      </c>
      <c r="D1434" t="s">
        <v>1404</v>
      </c>
      <c r="E1434">
        <f>1.65+2.65</f>
        <v>4.3</v>
      </c>
      <c r="F1434" t="s">
        <v>492</v>
      </c>
      <c r="G1434" s="9" t="s">
        <v>545</v>
      </c>
      <c r="H1434" s="9" t="s">
        <v>545</v>
      </c>
      <c r="I1434" s="9" t="s">
        <v>545</v>
      </c>
      <c r="K1434" t="s">
        <v>1074</v>
      </c>
      <c r="L1434" t="s">
        <v>1067</v>
      </c>
    </row>
    <row r="1435" spans="1:12" x14ac:dyDescent="0.3">
      <c r="A1435" t="s">
        <v>1824</v>
      </c>
      <c r="B1435" t="s">
        <v>1825</v>
      </c>
      <c r="C1435">
        <v>15</v>
      </c>
      <c r="D1435" t="s">
        <v>136</v>
      </c>
      <c r="E1435" s="9" t="s">
        <v>545</v>
      </c>
      <c r="F1435" s="9" t="s">
        <v>545</v>
      </c>
      <c r="G1435">
        <v>1</v>
      </c>
      <c r="H1435" s="9" t="s">
        <v>545</v>
      </c>
      <c r="I1435" s="9" t="s">
        <v>545</v>
      </c>
      <c r="K1435" t="s">
        <v>1074</v>
      </c>
      <c r="L1435" t="s">
        <v>1067</v>
      </c>
    </row>
    <row r="1436" spans="1:12" x14ac:dyDescent="0.3">
      <c r="A1436" t="s">
        <v>1824</v>
      </c>
      <c r="B1436" t="s">
        <v>1825</v>
      </c>
      <c r="C1436">
        <v>34.200000000000003</v>
      </c>
      <c r="D1436" t="s">
        <v>856</v>
      </c>
      <c r="E1436" s="9" t="s">
        <v>545</v>
      </c>
      <c r="F1436" s="9" t="s">
        <v>545</v>
      </c>
      <c r="G1436">
        <v>1</v>
      </c>
      <c r="H1436" s="9" t="s">
        <v>545</v>
      </c>
      <c r="I1436" s="9" t="s">
        <v>545</v>
      </c>
      <c r="K1436" t="s">
        <v>1074</v>
      </c>
      <c r="L1436" t="s">
        <v>1067</v>
      </c>
    </row>
    <row r="1437" spans="1:12" x14ac:dyDescent="0.3">
      <c r="A1437" t="s">
        <v>1824</v>
      </c>
      <c r="B1437" t="s">
        <v>1825</v>
      </c>
      <c r="C1437">
        <v>33.299999999999997</v>
      </c>
      <c r="D1437" t="s">
        <v>823</v>
      </c>
      <c r="E1437" s="9" t="s">
        <v>545</v>
      </c>
      <c r="F1437" s="9" t="s">
        <v>545</v>
      </c>
      <c r="G1437">
        <v>1</v>
      </c>
      <c r="H1437" s="9" t="s">
        <v>545</v>
      </c>
      <c r="I1437" s="9" t="s">
        <v>545</v>
      </c>
      <c r="K1437" t="s">
        <v>1074</v>
      </c>
      <c r="L1437" t="s">
        <v>1067</v>
      </c>
    </row>
    <row r="1438" spans="1:12" x14ac:dyDescent="0.3">
      <c r="A1438" t="s">
        <v>1824</v>
      </c>
      <c r="B1438" t="s">
        <v>1825</v>
      </c>
      <c r="C1438">
        <v>29</v>
      </c>
      <c r="D1438" t="s">
        <v>823</v>
      </c>
      <c r="E1438" s="9" t="s">
        <v>545</v>
      </c>
      <c r="F1438" s="9" t="s">
        <v>545</v>
      </c>
      <c r="G1438">
        <v>1</v>
      </c>
      <c r="H1438" s="9" t="s">
        <v>545</v>
      </c>
      <c r="I1438" s="9" t="s">
        <v>545</v>
      </c>
      <c r="K1438" t="s">
        <v>1074</v>
      </c>
      <c r="L1438" t="s">
        <v>1067</v>
      </c>
    </row>
    <row r="1439" spans="1:12" x14ac:dyDescent="0.3">
      <c r="A1439" t="s">
        <v>1824</v>
      </c>
      <c r="B1439" t="s">
        <v>1825</v>
      </c>
      <c r="C1439">
        <v>27.1</v>
      </c>
      <c r="D1439" t="s">
        <v>856</v>
      </c>
      <c r="E1439" s="9" t="s">
        <v>545</v>
      </c>
      <c r="F1439" s="9" t="s">
        <v>545</v>
      </c>
      <c r="G1439">
        <v>1</v>
      </c>
      <c r="H1439" s="9" t="s">
        <v>545</v>
      </c>
      <c r="I1439" s="9" t="s">
        <v>545</v>
      </c>
      <c r="K1439" t="s">
        <v>1074</v>
      </c>
      <c r="L1439" t="s">
        <v>1067</v>
      </c>
    </row>
    <row r="1440" spans="1:12" x14ac:dyDescent="0.3">
      <c r="A1440" t="s">
        <v>1824</v>
      </c>
      <c r="B1440" t="s">
        <v>1825</v>
      </c>
      <c r="C1440">
        <v>32</v>
      </c>
      <c r="D1440" t="s">
        <v>856</v>
      </c>
      <c r="E1440" s="9" t="s">
        <v>545</v>
      </c>
      <c r="F1440" s="9" t="s">
        <v>545</v>
      </c>
      <c r="G1440">
        <v>2</v>
      </c>
      <c r="H1440" s="9" t="s">
        <v>545</v>
      </c>
      <c r="I1440" s="9" t="s">
        <v>545</v>
      </c>
      <c r="K1440" t="s">
        <v>1074</v>
      </c>
      <c r="L1440" t="s">
        <v>1067</v>
      </c>
    </row>
    <row r="1441" spans="1:12" x14ac:dyDescent="0.3">
      <c r="A1441" t="s">
        <v>1824</v>
      </c>
      <c r="B1441" t="s">
        <v>1825</v>
      </c>
      <c r="C1441">
        <v>31</v>
      </c>
      <c r="D1441" t="s">
        <v>823</v>
      </c>
      <c r="E1441" s="9" t="s">
        <v>545</v>
      </c>
      <c r="F1441" s="9" t="s">
        <v>545</v>
      </c>
      <c r="G1441">
        <v>2</v>
      </c>
      <c r="H1441" s="9" t="s">
        <v>545</v>
      </c>
      <c r="I1441" s="9" t="s">
        <v>545</v>
      </c>
      <c r="K1441" t="s">
        <v>1074</v>
      </c>
      <c r="L1441" t="s">
        <v>1067</v>
      </c>
    </row>
    <row r="1442" spans="1:12" x14ac:dyDescent="0.3">
      <c r="A1442" t="s">
        <v>1824</v>
      </c>
      <c r="B1442" t="s">
        <v>1825</v>
      </c>
      <c r="C1442">
        <v>30</v>
      </c>
      <c r="D1442" t="s">
        <v>856</v>
      </c>
      <c r="E1442" s="9" t="s">
        <v>545</v>
      </c>
      <c r="F1442" s="9" t="s">
        <v>545</v>
      </c>
      <c r="G1442">
        <v>2</v>
      </c>
      <c r="H1442" s="9" t="s">
        <v>545</v>
      </c>
      <c r="I1442" s="9" t="s">
        <v>545</v>
      </c>
      <c r="K1442" t="s">
        <v>1074</v>
      </c>
      <c r="L1442" t="s">
        <v>1067</v>
      </c>
    </row>
    <row r="1443" spans="1:12" x14ac:dyDescent="0.3">
      <c r="A1443" t="s">
        <v>1824</v>
      </c>
      <c r="B1443" t="s">
        <v>1825</v>
      </c>
      <c r="C1443">
        <v>32</v>
      </c>
      <c r="D1443" t="s">
        <v>823</v>
      </c>
      <c r="E1443" s="9" t="s">
        <v>545</v>
      </c>
      <c r="F1443" s="9" t="s">
        <v>545</v>
      </c>
      <c r="G1443">
        <v>4</v>
      </c>
      <c r="H1443" s="9" t="s">
        <v>545</v>
      </c>
      <c r="I1443" s="9" t="s">
        <v>545</v>
      </c>
      <c r="K1443" t="s">
        <v>1074</v>
      </c>
      <c r="L1443" t="s">
        <v>1067</v>
      </c>
    </row>
    <row r="1444" spans="1:12" x14ac:dyDescent="0.3">
      <c r="A1444" t="s">
        <v>1824</v>
      </c>
      <c r="B1444" t="s">
        <v>1825</v>
      </c>
      <c r="C1444">
        <v>31</v>
      </c>
      <c r="D1444" t="s">
        <v>823</v>
      </c>
      <c r="E1444" s="9" t="s">
        <v>545</v>
      </c>
      <c r="F1444" s="9" t="s">
        <v>545</v>
      </c>
      <c r="G1444">
        <v>5</v>
      </c>
      <c r="H1444" s="9" t="s">
        <v>545</v>
      </c>
      <c r="I1444" s="9" t="s">
        <v>545</v>
      </c>
      <c r="K1444" t="s">
        <v>1074</v>
      </c>
      <c r="L1444" t="s">
        <v>1067</v>
      </c>
    </row>
    <row r="1445" spans="1:12" x14ac:dyDescent="0.3">
      <c r="A1445" t="s">
        <v>1824</v>
      </c>
      <c r="B1445" t="s">
        <v>1825</v>
      </c>
      <c r="C1445">
        <v>30</v>
      </c>
      <c r="D1445" t="s">
        <v>823</v>
      </c>
      <c r="E1445" s="9" t="s">
        <v>545</v>
      </c>
      <c r="F1445" s="9" t="s">
        <v>545</v>
      </c>
      <c r="G1445">
        <v>5</v>
      </c>
      <c r="H1445" s="9" t="s">
        <v>545</v>
      </c>
      <c r="I1445" s="9" t="s">
        <v>545</v>
      </c>
      <c r="K1445" t="s">
        <v>1074</v>
      </c>
      <c r="L1445" t="s">
        <v>1067</v>
      </c>
    </row>
    <row r="1446" spans="1:12" x14ac:dyDescent="0.3">
      <c r="A1446" t="s">
        <v>1824</v>
      </c>
      <c r="B1446" t="s">
        <v>1825</v>
      </c>
      <c r="C1446">
        <v>38</v>
      </c>
      <c r="D1446" t="s">
        <v>856</v>
      </c>
      <c r="E1446">
        <f>1.65+1.96</f>
        <v>3.61</v>
      </c>
      <c r="F1446">
        <v>3.2</v>
      </c>
      <c r="G1446" s="9" t="s">
        <v>545</v>
      </c>
      <c r="H1446" s="9" t="s">
        <v>545</v>
      </c>
      <c r="I1446" s="9" t="s">
        <v>545</v>
      </c>
      <c r="K1446" t="s">
        <v>1074</v>
      </c>
      <c r="L1446" t="s">
        <v>1067</v>
      </c>
    </row>
    <row r="1447" spans="1:12" x14ac:dyDescent="0.3">
      <c r="A1447" t="s">
        <v>1824</v>
      </c>
      <c r="B1447" t="s">
        <v>1825</v>
      </c>
      <c r="C1447">
        <v>36.799999999999997</v>
      </c>
      <c r="D1447" t="s">
        <v>1215</v>
      </c>
      <c r="E1447">
        <f>1.65+2.89</f>
        <v>4.54</v>
      </c>
      <c r="F1447">
        <v>7.1</v>
      </c>
      <c r="G1447" s="9" t="s">
        <v>545</v>
      </c>
      <c r="H1447" s="9" t="s">
        <v>545</v>
      </c>
      <c r="I1447" s="9" t="s">
        <v>545</v>
      </c>
      <c r="K1447" t="s">
        <v>1074</v>
      </c>
      <c r="L1447" t="s">
        <v>1067</v>
      </c>
    </row>
    <row r="1448" spans="1:12" x14ac:dyDescent="0.3">
      <c r="A1448" t="s">
        <v>1824</v>
      </c>
      <c r="B1448" t="s">
        <v>1825</v>
      </c>
      <c r="C1448">
        <v>34.799999999999997</v>
      </c>
      <c r="D1448" t="s">
        <v>856</v>
      </c>
      <c r="E1448">
        <f>1.65+1.8</f>
        <v>3.45</v>
      </c>
      <c r="F1448">
        <v>5.3</v>
      </c>
      <c r="G1448" s="9" t="s">
        <v>545</v>
      </c>
      <c r="H1448" s="9" t="s">
        <v>545</v>
      </c>
      <c r="I1448" s="9" t="s">
        <v>545</v>
      </c>
      <c r="K1448" t="s">
        <v>1074</v>
      </c>
      <c r="L1448" t="s">
        <v>1067</v>
      </c>
    </row>
    <row r="1449" spans="1:12" x14ac:dyDescent="0.3">
      <c r="A1449" t="s">
        <v>1824</v>
      </c>
      <c r="B1449" t="s">
        <v>1825</v>
      </c>
      <c r="C1449">
        <v>33.799999999999997</v>
      </c>
      <c r="D1449" t="s">
        <v>823</v>
      </c>
      <c r="E1449">
        <f>1.65+3.07</f>
        <v>4.72</v>
      </c>
      <c r="F1449">
        <v>7</v>
      </c>
      <c r="G1449" s="9" t="s">
        <v>545</v>
      </c>
      <c r="H1449" s="9" t="s">
        <v>545</v>
      </c>
      <c r="I1449" s="9" t="s">
        <v>545</v>
      </c>
      <c r="K1449" t="s">
        <v>1074</v>
      </c>
      <c r="L1449" t="s">
        <v>1067</v>
      </c>
    </row>
    <row r="1450" spans="1:12" x14ac:dyDescent="0.3">
      <c r="A1450" t="s">
        <v>1824</v>
      </c>
      <c r="B1450" t="s">
        <v>1825</v>
      </c>
      <c r="C1450">
        <v>31.8</v>
      </c>
      <c r="D1450" t="s">
        <v>856</v>
      </c>
      <c r="E1450">
        <f>1.65+4.25</f>
        <v>5.9</v>
      </c>
      <c r="F1450" t="s">
        <v>190</v>
      </c>
      <c r="G1450" s="9" t="s">
        <v>545</v>
      </c>
      <c r="H1450" s="9" t="s">
        <v>545</v>
      </c>
      <c r="I1450" s="9" t="s">
        <v>545</v>
      </c>
      <c r="K1450" t="s">
        <v>1074</v>
      </c>
      <c r="L1450" t="s">
        <v>1067</v>
      </c>
    </row>
    <row r="1451" spans="1:12" x14ac:dyDescent="0.3">
      <c r="A1451" t="s">
        <v>1824</v>
      </c>
      <c r="B1451" t="s">
        <v>1825</v>
      </c>
      <c r="C1451">
        <v>11</v>
      </c>
      <c r="D1451" t="s">
        <v>385</v>
      </c>
      <c r="E1451" s="9" t="s">
        <v>545</v>
      </c>
      <c r="F1451" s="9" t="s">
        <v>545</v>
      </c>
      <c r="G1451">
        <v>1</v>
      </c>
      <c r="H1451" s="9" t="s">
        <v>545</v>
      </c>
      <c r="I1451" s="9" t="s">
        <v>545</v>
      </c>
      <c r="K1451" t="s">
        <v>1076</v>
      </c>
      <c r="L1451" t="s">
        <v>1257</v>
      </c>
    </row>
    <row r="1452" spans="1:12" x14ac:dyDescent="0.3">
      <c r="A1452" t="s">
        <v>1824</v>
      </c>
      <c r="B1452" t="s">
        <v>1825</v>
      </c>
      <c r="C1452">
        <v>7</v>
      </c>
      <c r="D1452" t="s">
        <v>385</v>
      </c>
      <c r="E1452" s="9" t="s">
        <v>545</v>
      </c>
      <c r="F1452" s="9" t="s">
        <v>545</v>
      </c>
      <c r="G1452">
        <v>1</v>
      </c>
      <c r="H1452" s="9" t="s">
        <v>545</v>
      </c>
      <c r="I1452" s="9" t="s">
        <v>545</v>
      </c>
      <c r="K1452" t="s">
        <v>1076</v>
      </c>
      <c r="L1452" t="s">
        <v>1257</v>
      </c>
    </row>
    <row r="1453" spans="1:12" x14ac:dyDescent="0.3">
      <c r="A1453" t="s">
        <v>1824</v>
      </c>
      <c r="B1453" t="s">
        <v>1825</v>
      </c>
      <c r="C1453">
        <v>15</v>
      </c>
      <c r="D1453" t="s">
        <v>385</v>
      </c>
      <c r="E1453" s="9" t="s">
        <v>545</v>
      </c>
      <c r="F1453" s="9" t="s">
        <v>545</v>
      </c>
      <c r="G1453">
        <v>4</v>
      </c>
      <c r="H1453" s="9" t="s">
        <v>545</v>
      </c>
      <c r="I1453" s="9" t="s">
        <v>545</v>
      </c>
      <c r="K1453" t="s">
        <v>1076</v>
      </c>
      <c r="L1453" t="s">
        <v>1257</v>
      </c>
    </row>
    <row r="1454" spans="1:12" x14ac:dyDescent="0.3">
      <c r="A1454" t="s">
        <v>1824</v>
      </c>
      <c r="B1454" t="s">
        <v>1825</v>
      </c>
      <c r="C1454">
        <v>36.200000000000003</v>
      </c>
      <c r="D1454" t="s">
        <v>358</v>
      </c>
      <c r="E1454" s="9" t="s">
        <v>545</v>
      </c>
      <c r="F1454" s="9" t="s">
        <v>545</v>
      </c>
      <c r="G1454">
        <v>1</v>
      </c>
      <c r="H1454" s="9" t="s">
        <v>545</v>
      </c>
      <c r="I1454" s="9" t="s">
        <v>545</v>
      </c>
      <c r="K1454" t="s">
        <v>1076</v>
      </c>
      <c r="L1454" t="s">
        <v>1257</v>
      </c>
    </row>
    <row r="1455" spans="1:12" x14ac:dyDescent="0.3">
      <c r="A1455" t="s">
        <v>1824</v>
      </c>
      <c r="B1455" t="s">
        <v>1825</v>
      </c>
      <c r="C1455">
        <v>35.799999999999997</v>
      </c>
      <c r="D1455" t="s">
        <v>358</v>
      </c>
      <c r="E1455" s="9" t="s">
        <v>545</v>
      </c>
      <c r="F1455" s="9" t="s">
        <v>545</v>
      </c>
      <c r="G1455">
        <v>1</v>
      </c>
      <c r="H1455" s="9" t="s">
        <v>545</v>
      </c>
      <c r="I1455" s="9" t="s">
        <v>545</v>
      </c>
      <c r="K1455" t="s">
        <v>1076</v>
      </c>
      <c r="L1455" t="s">
        <v>1257</v>
      </c>
    </row>
    <row r="1456" spans="1:12" x14ac:dyDescent="0.3">
      <c r="A1456" t="s">
        <v>1824</v>
      </c>
      <c r="B1456" t="s">
        <v>1825</v>
      </c>
      <c r="C1456">
        <v>21.3</v>
      </c>
      <c r="D1456" t="s">
        <v>333</v>
      </c>
      <c r="E1456">
        <v>1</v>
      </c>
      <c r="F1456" s="9" t="s">
        <v>545</v>
      </c>
      <c r="G1456" s="9" t="s">
        <v>545</v>
      </c>
      <c r="H1456" s="9" t="s">
        <v>545</v>
      </c>
      <c r="I1456" s="9" t="s">
        <v>545</v>
      </c>
      <c r="K1456" t="s">
        <v>1255</v>
      </c>
      <c r="L1456" t="s">
        <v>1067</v>
      </c>
    </row>
    <row r="1457" spans="1:12" x14ac:dyDescent="0.3">
      <c r="A1457" t="s">
        <v>1824</v>
      </c>
      <c r="B1457" t="s">
        <v>1825</v>
      </c>
      <c r="C1457">
        <v>15</v>
      </c>
      <c r="D1457" t="s">
        <v>1517</v>
      </c>
      <c r="E1457" s="9" t="s">
        <v>545</v>
      </c>
      <c r="F1457" s="9" t="s">
        <v>545</v>
      </c>
      <c r="G1457" s="9" t="s">
        <v>545</v>
      </c>
      <c r="H1457" s="9" t="s">
        <v>545</v>
      </c>
      <c r="I1457" s="9" t="s">
        <v>545</v>
      </c>
      <c r="K1457" t="s">
        <v>574</v>
      </c>
      <c r="L1457" t="s">
        <v>1289</v>
      </c>
    </row>
    <row r="1458" spans="1:12" x14ac:dyDescent="0.3">
      <c r="A1458" t="s">
        <v>1824</v>
      </c>
      <c r="B1458" t="s">
        <v>1825</v>
      </c>
      <c r="C1458">
        <v>34.799999999999997</v>
      </c>
      <c r="D1458" t="s">
        <v>184</v>
      </c>
      <c r="E1458" s="9" t="s">
        <v>545</v>
      </c>
      <c r="F1458" s="9" t="s">
        <v>545</v>
      </c>
      <c r="G1458">
        <v>1</v>
      </c>
      <c r="H1458" s="9" t="s">
        <v>545</v>
      </c>
      <c r="I1458" s="9" t="s">
        <v>545</v>
      </c>
      <c r="K1458" t="s">
        <v>1255</v>
      </c>
      <c r="L1458" t="s">
        <v>1257</v>
      </c>
    </row>
    <row r="1459" spans="1:12" x14ac:dyDescent="0.3">
      <c r="A1459" t="s">
        <v>1824</v>
      </c>
      <c r="B1459" t="s">
        <v>1825</v>
      </c>
      <c r="C1459">
        <v>7</v>
      </c>
      <c r="D1459" t="s">
        <v>184</v>
      </c>
      <c r="E1459" s="9" t="s">
        <v>545</v>
      </c>
      <c r="F1459" s="9" t="s">
        <v>545</v>
      </c>
      <c r="G1459">
        <v>1</v>
      </c>
      <c r="H1459" s="9" t="s">
        <v>545</v>
      </c>
      <c r="I1459" s="9" t="s">
        <v>545</v>
      </c>
      <c r="K1459" t="s">
        <v>1255</v>
      </c>
      <c r="L1459" t="s">
        <v>1257</v>
      </c>
    </row>
    <row r="1460" spans="1:12" x14ac:dyDescent="0.3">
      <c r="A1460" t="s">
        <v>1824</v>
      </c>
      <c r="B1460" t="s">
        <v>1825</v>
      </c>
      <c r="C1460">
        <v>1.9</v>
      </c>
      <c r="D1460" t="s">
        <v>184</v>
      </c>
      <c r="E1460" s="9" t="s">
        <v>545</v>
      </c>
      <c r="F1460" s="9" t="s">
        <v>545</v>
      </c>
      <c r="G1460">
        <v>1</v>
      </c>
      <c r="H1460" s="9" t="s">
        <v>545</v>
      </c>
      <c r="I1460" s="9" t="s">
        <v>545</v>
      </c>
      <c r="K1460" t="s">
        <v>1255</v>
      </c>
      <c r="L1460" t="s">
        <v>1257</v>
      </c>
    </row>
    <row r="1461" spans="1:12" x14ac:dyDescent="0.3">
      <c r="A1461" t="s">
        <v>1824</v>
      </c>
      <c r="B1461" t="s">
        <v>1825</v>
      </c>
      <c r="C1461">
        <v>49.5</v>
      </c>
      <c r="D1461" t="s">
        <v>184</v>
      </c>
      <c r="E1461">
        <v>0.15</v>
      </c>
      <c r="F1461" s="9" t="s">
        <v>545</v>
      </c>
      <c r="G1461" s="9" t="s">
        <v>545</v>
      </c>
      <c r="H1461" s="9" t="s">
        <v>545</v>
      </c>
      <c r="I1461" s="9" t="s">
        <v>545</v>
      </c>
      <c r="K1461" t="s">
        <v>1255</v>
      </c>
      <c r="L1461" t="s">
        <v>1257</v>
      </c>
    </row>
    <row r="1462" spans="1:12" x14ac:dyDescent="0.3">
      <c r="A1462" t="s">
        <v>1824</v>
      </c>
      <c r="B1462" t="s">
        <v>1825</v>
      </c>
      <c r="C1462">
        <v>38.6</v>
      </c>
      <c r="D1462" t="s">
        <v>331</v>
      </c>
      <c r="E1462">
        <f>1.65+1.31</f>
        <v>2.96</v>
      </c>
      <c r="F1462">
        <v>1.8</v>
      </c>
      <c r="G1462" s="9" t="s">
        <v>545</v>
      </c>
      <c r="H1462" s="9" t="s">
        <v>545</v>
      </c>
      <c r="I1462" s="9" t="s">
        <v>545</v>
      </c>
      <c r="K1462" t="s">
        <v>1255</v>
      </c>
      <c r="L1462" t="s">
        <v>1257</v>
      </c>
    </row>
    <row r="1463" spans="1:12" x14ac:dyDescent="0.3">
      <c r="A1463" t="s">
        <v>1824</v>
      </c>
      <c r="B1463" t="s">
        <v>1825</v>
      </c>
      <c r="C1463">
        <v>37.799999999999997</v>
      </c>
      <c r="D1463" t="s">
        <v>184</v>
      </c>
      <c r="E1463">
        <f>1.65+0.57</f>
        <v>2.2199999999999998</v>
      </c>
      <c r="F1463" t="s">
        <v>858</v>
      </c>
      <c r="G1463" s="9" t="s">
        <v>545</v>
      </c>
      <c r="H1463" s="9" t="s">
        <v>545</v>
      </c>
      <c r="I1463" s="9" t="s">
        <v>545</v>
      </c>
      <c r="K1463" t="s">
        <v>1255</v>
      </c>
      <c r="L1463" t="s">
        <v>1257</v>
      </c>
    </row>
    <row r="1464" spans="1:12" x14ac:dyDescent="0.3">
      <c r="A1464" t="s">
        <v>1824</v>
      </c>
      <c r="B1464" t="s">
        <v>1825</v>
      </c>
      <c r="C1464">
        <v>37.4</v>
      </c>
      <c r="D1464" t="s">
        <v>331</v>
      </c>
      <c r="E1464">
        <v>0.2</v>
      </c>
      <c r="F1464" s="9" t="s">
        <v>545</v>
      </c>
      <c r="G1464" s="9" t="s">
        <v>545</v>
      </c>
      <c r="H1464" s="9" t="s">
        <v>545</v>
      </c>
      <c r="I1464" s="9" t="s">
        <v>545</v>
      </c>
      <c r="K1464" t="s">
        <v>1255</v>
      </c>
      <c r="L1464" t="s">
        <v>1257</v>
      </c>
    </row>
    <row r="1465" spans="1:12" x14ac:dyDescent="0.3">
      <c r="A1465" t="s">
        <v>1824</v>
      </c>
      <c r="B1465" t="s">
        <v>1825</v>
      </c>
      <c r="C1465">
        <v>36.5</v>
      </c>
      <c r="D1465" t="s">
        <v>184</v>
      </c>
      <c r="E1465">
        <v>0.1</v>
      </c>
      <c r="F1465" s="9" t="s">
        <v>545</v>
      </c>
      <c r="G1465" s="9" t="s">
        <v>545</v>
      </c>
      <c r="H1465" s="9" t="s">
        <v>545</v>
      </c>
      <c r="I1465" s="9" t="s">
        <v>545</v>
      </c>
      <c r="K1465" t="s">
        <v>1255</v>
      </c>
      <c r="L1465" t="s">
        <v>1257</v>
      </c>
    </row>
    <row r="1466" spans="1:12" x14ac:dyDescent="0.3">
      <c r="A1466" t="s">
        <v>1824</v>
      </c>
      <c r="B1466" t="s">
        <v>1825</v>
      </c>
      <c r="C1466">
        <v>35.799999999999997</v>
      </c>
      <c r="D1466" t="s">
        <v>331</v>
      </c>
      <c r="E1466">
        <v>0.1</v>
      </c>
      <c r="F1466" s="9" t="s">
        <v>545</v>
      </c>
      <c r="G1466" s="9" t="s">
        <v>545</v>
      </c>
      <c r="H1466" s="9" t="s">
        <v>545</v>
      </c>
      <c r="I1466" s="9" t="s">
        <v>545</v>
      </c>
      <c r="K1466" t="s">
        <v>1255</v>
      </c>
      <c r="L1466" t="s">
        <v>1257</v>
      </c>
    </row>
    <row r="1467" spans="1:12" x14ac:dyDescent="0.3">
      <c r="A1467" t="s">
        <v>1824</v>
      </c>
      <c r="B1467" t="s">
        <v>1825</v>
      </c>
      <c r="C1467">
        <v>34.799999999999997</v>
      </c>
      <c r="D1467" t="s">
        <v>331</v>
      </c>
      <c r="E1467">
        <f>1.65+2.04</f>
        <v>3.69</v>
      </c>
      <c r="F1467" t="s">
        <v>361</v>
      </c>
      <c r="G1467" s="9" t="s">
        <v>545</v>
      </c>
      <c r="H1467" s="9" t="s">
        <v>545</v>
      </c>
      <c r="I1467" s="9" t="s">
        <v>545</v>
      </c>
      <c r="K1467" t="s">
        <v>1255</v>
      </c>
      <c r="L1467" t="s">
        <v>1257</v>
      </c>
    </row>
    <row r="1468" spans="1:12" x14ac:dyDescent="0.3">
      <c r="A1468" t="s">
        <v>1824</v>
      </c>
      <c r="B1468" t="s">
        <v>1825</v>
      </c>
      <c r="C1468">
        <v>34.1</v>
      </c>
      <c r="D1468" t="s">
        <v>184</v>
      </c>
      <c r="E1468">
        <f>1.05+1.65</f>
        <v>2.7</v>
      </c>
      <c r="F1468" t="s">
        <v>362</v>
      </c>
      <c r="G1468" s="9" t="s">
        <v>545</v>
      </c>
      <c r="H1468" s="9" t="s">
        <v>545</v>
      </c>
      <c r="I1468" s="9" t="s">
        <v>545</v>
      </c>
      <c r="K1468" t="s">
        <v>1255</v>
      </c>
      <c r="L1468" t="s">
        <v>1257</v>
      </c>
    </row>
    <row r="1469" spans="1:12" x14ac:dyDescent="0.3">
      <c r="A1469" t="s">
        <v>1824</v>
      </c>
      <c r="B1469" t="s">
        <v>1825</v>
      </c>
      <c r="C1469">
        <v>33.700000000000003</v>
      </c>
      <c r="D1469" t="s">
        <v>184</v>
      </c>
      <c r="E1469">
        <f>1.65+2.46</f>
        <v>4.1099999999999994</v>
      </c>
      <c r="F1469">
        <v>4.2</v>
      </c>
      <c r="G1469" s="9" t="s">
        <v>545</v>
      </c>
      <c r="H1469" s="9" t="s">
        <v>545</v>
      </c>
      <c r="I1469" s="9" t="s">
        <v>545</v>
      </c>
      <c r="K1469" t="s">
        <v>1255</v>
      </c>
      <c r="L1469" t="s">
        <v>1257</v>
      </c>
    </row>
    <row r="1470" spans="1:12" x14ac:dyDescent="0.3">
      <c r="A1470" t="s">
        <v>1824</v>
      </c>
      <c r="B1470" t="s">
        <v>1825</v>
      </c>
      <c r="C1470">
        <v>33.299999999999997</v>
      </c>
      <c r="D1470" t="s">
        <v>331</v>
      </c>
      <c r="E1470">
        <v>0.4</v>
      </c>
      <c r="F1470" s="9" t="s">
        <v>545</v>
      </c>
      <c r="G1470" s="9" t="s">
        <v>545</v>
      </c>
      <c r="H1470" s="9" t="s">
        <v>545</v>
      </c>
      <c r="I1470" s="9" t="s">
        <v>545</v>
      </c>
      <c r="K1470" t="s">
        <v>1255</v>
      </c>
      <c r="L1470" t="s">
        <v>1257</v>
      </c>
    </row>
    <row r="1471" spans="1:12" x14ac:dyDescent="0.3">
      <c r="A1471" t="s">
        <v>1824</v>
      </c>
      <c r="B1471" t="s">
        <v>1825</v>
      </c>
      <c r="C1471">
        <v>12.2</v>
      </c>
      <c r="D1471" t="s">
        <v>184</v>
      </c>
      <c r="E1471">
        <v>0.1</v>
      </c>
      <c r="F1471" s="9" t="s">
        <v>545</v>
      </c>
      <c r="G1471" s="9" t="s">
        <v>545</v>
      </c>
      <c r="H1471" s="9" t="s">
        <v>545</v>
      </c>
      <c r="I1471" s="9" t="s">
        <v>545</v>
      </c>
      <c r="K1471" t="s">
        <v>1255</v>
      </c>
      <c r="L1471" t="s">
        <v>1257</v>
      </c>
    </row>
    <row r="1472" spans="1:12" x14ac:dyDescent="0.3">
      <c r="A1472" t="s">
        <v>1824</v>
      </c>
      <c r="B1472" t="s">
        <v>1825</v>
      </c>
      <c r="C1472">
        <v>45.3</v>
      </c>
      <c r="D1472" t="s">
        <v>154</v>
      </c>
      <c r="E1472" s="9" t="s">
        <v>545</v>
      </c>
      <c r="F1472" s="9" t="s">
        <v>545</v>
      </c>
      <c r="G1472">
        <v>1</v>
      </c>
      <c r="H1472" s="9" t="s">
        <v>545</v>
      </c>
      <c r="I1472" s="9" t="s">
        <v>545</v>
      </c>
      <c r="K1472" t="s">
        <v>738</v>
      </c>
      <c r="L1472" t="s">
        <v>738</v>
      </c>
    </row>
    <row r="1473" spans="1:12" x14ac:dyDescent="0.3">
      <c r="A1473" t="s">
        <v>1824</v>
      </c>
      <c r="B1473" t="s">
        <v>1825</v>
      </c>
      <c r="C1473">
        <v>45.3</v>
      </c>
      <c r="D1473" t="s">
        <v>154</v>
      </c>
      <c r="E1473" s="9" t="s">
        <v>545</v>
      </c>
      <c r="F1473" s="9" t="s">
        <v>545</v>
      </c>
      <c r="G1473">
        <v>4</v>
      </c>
      <c r="H1473" s="9" t="s">
        <v>545</v>
      </c>
      <c r="I1473" s="9" t="s">
        <v>545</v>
      </c>
      <c r="K1473" t="s">
        <v>738</v>
      </c>
      <c r="L1473" t="s">
        <v>738</v>
      </c>
    </row>
    <row r="1474" spans="1:12" x14ac:dyDescent="0.3">
      <c r="A1474" t="s">
        <v>1824</v>
      </c>
      <c r="B1474" t="s">
        <v>1825</v>
      </c>
      <c r="C1474">
        <v>38.799999999999997</v>
      </c>
      <c r="D1474" t="s">
        <v>154</v>
      </c>
      <c r="E1474" s="9" t="s">
        <v>545</v>
      </c>
      <c r="F1474" s="9" t="s">
        <v>545</v>
      </c>
      <c r="G1474">
        <v>4</v>
      </c>
      <c r="H1474" s="9" t="s">
        <v>545</v>
      </c>
      <c r="I1474" s="9" t="s">
        <v>545</v>
      </c>
      <c r="K1474" t="s">
        <v>738</v>
      </c>
      <c r="L1474" t="s">
        <v>738</v>
      </c>
    </row>
    <row r="1475" spans="1:12" x14ac:dyDescent="0.3">
      <c r="A1475" t="s">
        <v>1824</v>
      </c>
      <c r="B1475" t="s">
        <v>1825</v>
      </c>
      <c r="C1475">
        <v>15.5</v>
      </c>
      <c r="D1475" t="s">
        <v>154</v>
      </c>
      <c r="E1475">
        <v>0.15</v>
      </c>
      <c r="F1475" s="9" t="s">
        <v>545</v>
      </c>
      <c r="G1475" s="9" t="s">
        <v>545</v>
      </c>
      <c r="H1475" s="9" t="s">
        <v>545</v>
      </c>
      <c r="I1475" s="9" t="s">
        <v>545</v>
      </c>
      <c r="K1475" t="s">
        <v>738</v>
      </c>
      <c r="L1475" t="s">
        <v>738</v>
      </c>
    </row>
    <row r="1476" spans="1:12" x14ac:dyDescent="0.3">
      <c r="A1476" t="s">
        <v>1827</v>
      </c>
      <c r="B1476" t="s">
        <v>1826</v>
      </c>
      <c r="C1476">
        <v>23</v>
      </c>
      <c r="D1476" t="s">
        <v>1038</v>
      </c>
      <c r="E1476">
        <v>2.5</v>
      </c>
      <c r="F1476">
        <v>3.9</v>
      </c>
      <c r="G1476" s="9" t="s">
        <v>545</v>
      </c>
      <c r="H1476" s="9" t="s">
        <v>545</v>
      </c>
      <c r="I1476" s="9" t="s">
        <v>545</v>
      </c>
      <c r="K1476" t="s">
        <v>2187</v>
      </c>
      <c r="L1476" t="s">
        <v>1703</v>
      </c>
    </row>
    <row r="1477" spans="1:12" x14ac:dyDescent="0.3">
      <c r="A1477" t="s">
        <v>1827</v>
      </c>
      <c r="B1477" t="s">
        <v>1826</v>
      </c>
      <c r="C1477">
        <v>46.3</v>
      </c>
      <c r="D1477" t="s">
        <v>1565</v>
      </c>
      <c r="E1477" s="9" t="s">
        <v>545</v>
      </c>
      <c r="F1477" s="9" t="s">
        <v>545</v>
      </c>
      <c r="G1477">
        <v>1</v>
      </c>
      <c r="H1477" s="9" t="s">
        <v>545</v>
      </c>
      <c r="I1477" s="9" t="s">
        <v>545</v>
      </c>
      <c r="K1477" t="s">
        <v>1704</v>
      </c>
      <c r="L1477" t="s">
        <v>1670</v>
      </c>
    </row>
    <row r="1478" spans="1:12" x14ac:dyDescent="0.3">
      <c r="A1478" t="s">
        <v>1827</v>
      </c>
      <c r="B1478" t="s">
        <v>1826</v>
      </c>
      <c r="C1478">
        <v>44.6</v>
      </c>
      <c r="D1478" t="s">
        <v>1758</v>
      </c>
      <c r="E1478" s="9" t="s">
        <v>545</v>
      </c>
      <c r="F1478" s="9" t="s">
        <v>545</v>
      </c>
      <c r="G1478">
        <v>1</v>
      </c>
      <c r="H1478" s="9" t="s">
        <v>545</v>
      </c>
      <c r="I1478" s="9" t="s">
        <v>545</v>
      </c>
      <c r="K1478" t="s">
        <v>1704</v>
      </c>
      <c r="L1478" t="s">
        <v>1670</v>
      </c>
    </row>
    <row r="1479" spans="1:12" x14ac:dyDescent="0.3">
      <c r="A1479" t="s">
        <v>1827</v>
      </c>
      <c r="B1479" t="s">
        <v>1826</v>
      </c>
      <c r="C1479">
        <v>38</v>
      </c>
      <c r="D1479" t="s">
        <v>1397</v>
      </c>
      <c r="E1479" s="9" t="s">
        <v>545</v>
      </c>
      <c r="F1479" s="9" t="s">
        <v>545</v>
      </c>
      <c r="G1479">
        <v>1</v>
      </c>
      <c r="H1479" s="9" t="s">
        <v>545</v>
      </c>
      <c r="I1479" s="9" t="s">
        <v>545</v>
      </c>
      <c r="K1479" t="s">
        <v>1704</v>
      </c>
      <c r="L1479" t="s">
        <v>1670</v>
      </c>
    </row>
    <row r="1480" spans="1:12" x14ac:dyDescent="0.3">
      <c r="A1480" t="s">
        <v>1827</v>
      </c>
      <c r="B1480" t="s">
        <v>1826</v>
      </c>
      <c r="C1480">
        <v>22</v>
      </c>
      <c r="D1480" t="s">
        <v>1758</v>
      </c>
      <c r="E1480" s="9" t="s">
        <v>545</v>
      </c>
      <c r="F1480" s="9" t="s">
        <v>545</v>
      </c>
      <c r="G1480">
        <v>1</v>
      </c>
      <c r="H1480" s="9" t="s">
        <v>545</v>
      </c>
      <c r="I1480" s="9" t="s">
        <v>545</v>
      </c>
      <c r="K1480" t="s">
        <v>1704</v>
      </c>
      <c r="L1480" t="s">
        <v>1670</v>
      </c>
    </row>
    <row r="1481" spans="1:12" x14ac:dyDescent="0.3">
      <c r="A1481" t="s">
        <v>1827</v>
      </c>
      <c r="B1481" t="s">
        <v>1826</v>
      </c>
      <c r="C1481">
        <v>31.1</v>
      </c>
      <c r="D1481" t="s">
        <v>1758</v>
      </c>
      <c r="E1481" s="9" t="s">
        <v>545</v>
      </c>
      <c r="F1481" s="9" t="s">
        <v>545</v>
      </c>
      <c r="G1481">
        <v>2</v>
      </c>
      <c r="H1481" s="9" t="s">
        <v>545</v>
      </c>
      <c r="I1481" s="9" t="s">
        <v>545</v>
      </c>
      <c r="K1481" t="s">
        <v>1704</v>
      </c>
      <c r="L1481" t="s">
        <v>1670</v>
      </c>
    </row>
    <row r="1482" spans="1:12" x14ac:dyDescent="0.3">
      <c r="A1482" t="s">
        <v>1827</v>
      </c>
      <c r="B1482" t="s">
        <v>1826</v>
      </c>
      <c r="C1482">
        <v>21</v>
      </c>
      <c r="D1482" t="s">
        <v>1758</v>
      </c>
      <c r="E1482">
        <v>3.9</v>
      </c>
      <c r="F1482" t="s">
        <v>2</v>
      </c>
      <c r="G1482" s="9" t="s">
        <v>545</v>
      </c>
      <c r="H1482" s="9" t="s">
        <v>545</v>
      </c>
      <c r="I1482" s="9" t="s">
        <v>545</v>
      </c>
      <c r="K1482" t="s">
        <v>1704</v>
      </c>
      <c r="L1482" t="s">
        <v>1670</v>
      </c>
    </row>
    <row r="1483" spans="1:12" x14ac:dyDescent="0.3">
      <c r="A1483" t="s">
        <v>1827</v>
      </c>
      <c r="B1483" t="s">
        <v>1826</v>
      </c>
      <c r="C1483">
        <v>21</v>
      </c>
      <c r="D1483" t="s">
        <v>1758</v>
      </c>
      <c r="E1483">
        <v>0.2</v>
      </c>
      <c r="F1483" s="9" t="s">
        <v>545</v>
      </c>
      <c r="G1483" s="9" t="s">
        <v>545</v>
      </c>
      <c r="H1483" s="9" t="s">
        <v>545</v>
      </c>
      <c r="I1483" s="9" t="s">
        <v>545</v>
      </c>
      <c r="K1483" t="s">
        <v>1704</v>
      </c>
      <c r="L1483" t="s">
        <v>1670</v>
      </c>
    </row>
    <row r="1484" spans="1:12" x14ac:dyDescent="0.3">
      <c r="A1484" t="s">
        <v>1827</v>
      </c>
      <c r="B1484" t="s">
        <v>1826</v>
      </c>
      <c r="C1484">
        <v>18.5</v>
      </c>
      <c r="D1484" t="s">
        <v>1758</v>
      </c>
      <c r="E1484">
        <v>3.2</v>
      </c>
      <c r="F1484">
        <v>3</v>
      </c>
      <c r="G1484" s="9" t="s">
        <v>545</v>
      </c>
      <c r="H1484" s="9" t="s">
        <v>545</v>
      </c>
      <c r="I1484" s="9" t="s">
        <v>545</v>
      </c>
      <c r="K1484" t="s">
        <v>1704</v>
      </c>
      <c r="L1484" t="s">
        <v>1670</v>
      </c>
    </row>
    <row r="1485" spans="1:12" x14ac:dyDescent="0.3">
      <c r="A1485" t="s">
        <v>1827</v>
      </c>
      <c r="B1485" t="s">
        <v>1826</v>
      </c>
      <c r="C1485">
        <v>14</v>
      </c>
      <c r="D1485" t="s">
        <v>1758</v>
      </c>
      <c r="E1485">
        <v>0.25</v>
      </c>
      <c r="F1485" s="9" t="s">
        <v>545</v>
      </c>
      <c r="G1485" s="9" t="s">
        <v>545</v>
      </c>
      <c r="H1485" s="9" t="s">
        <v>545</v>
      </c>
      <c r="I1485" s="9" t="s">
        <v>545</v>
      </c>
      <c r="K1485" t="s">
        <v>1704</v>
      </c>
      <c r="L1485" t="s">
        <v>1670</v>
      </c>
    </row>
    <row r="1486" spans="1:12" x14ac:dyDescent="0.3">
      <c r="A1486" t="s">
        <v>1827</v>
      </c>
      <c r="B1486" t="s">
        <v>1826</v>
      </c>
      <c r="C1486">
        <v>35.799999999999997</v>
      </c>
      <c r="D1486" t="s">
        <v>1228</v>
      </c>
      <c r="E1486" s="9" t="s">
        <v>545</v>
      </c>
      <c r="F1486" s="9" t="s">
        <v>545</v>
      </c>
      <c r="G1486">
        <v>3</v>
      </c>
      <c r="H1486" s="9" t="s">
        <v>545</v>
      </c>
      <c r="I1486" s="9" t="s">
        <v>545</v>
      </c>
      <c r="K1486" t="s">
        <v>2007</v>
      </c>
      <c r="L1486" t="s">
        <v>1486</v>
      </c>
    </row>
    <row r="1487" spans="1:12" x14ac:dyDescent="0.3">
      <c r="A1487" t="s">
        <v>1827</v>
      </c>
      <c r="B1487" t="s">
        <v>1826</v>
      </c>
      <c r="C1487">
        <v>35.799999999999997</v>
      </c>
      <c r="D1487" t="s">
        <v>1228</v>
      </c>
      <c r="E1487">
        <v>4.8</v>
      </c>
      <c r="F1487" t="s">
        <v>1401</v>
      </c>
      <c r="G1487" s="9" t="s">
        <v>545</v>
      </c>
      <c r="H1487" s="9" t="s">
        <v>545</v>
      </c>
      <c r="I1487" s="9" t="s">
        <v>545</v>
      </c>
      <c r="K1487" t="s">
        <v>2007</v>
      </c>
      <c r="L1487" t="s">
        <v>1486</v>
      </c>
    </row>
    <row r="1488" spans="1:12" x14ac:dyDescent="0.3">
      <c r="A1488" t="s">
        <v>1827</v>
      </c>
      <c r="B1488" t="s">
        <v>1826</v>
      </c>
      <c r="C1488">
        <v>34.200000000000003</v>
      </c>
      <c r="D1488" t="s">
        <v>2101</v>
      </c>
      <c r="E1488">
        <v>3.1</v>
      </c>
      <c r="F1488">
        <v>4.9000000000000004</v>
      </c>
      <c r="G1488" s="9" t="s">
        <v>545</v>
      </c>
      <c r="H1488" s="9" t="s">
        <v>545</v>
      </c>
      <c r="I1488" s="9" t="s">
        <v>545</v>
      </c>
      <c r="J1488" t="s">
        <v>1133</v>
      </c>
      <c r="K1488" t="s">
        <v>2007</v>
      </c>
      <c r="L1488" t="s">
        <v>1486</v>
      </c>
    </row>
    <row r="1489" spans="1:12" x14ac:dyDescent="0.3">
      <c r="A1489" t="s">
        <v>1827</v>
      </c>
      <c r="B1489" t="s">
        <v>1826</v>
      </c>
      <c r="C1489">
        <v>9.4</v>
      </c>
      <c r="D1489" t="s">
        <v>423</v>
      </c>
      <c r="E1489" s="9" t="s">
        <v>545</v>
      </c>
      <c r="F1489" s="9" t="s">
        <v>545</v>
      </c>
      <c r="G1489" s="9" t="s">
        <v>545</v>
      </c>
      <c r="H1489" s="9" t="s">
        <v>545</v>
      </c>
      <c r="I1489" s="9" t="s">
        <v>545</v>
      </c>
      <c r="K1489" t="s">
        <v>1696</v>
      </c>
      <c r="L1489" t="s">
        <v>905</v>
      </c>
    </row>
    <row r="1490" spans="1:12" x14ac:dyDescent="0.3">
      <c r="A1490" t="s">
        <v>1827</v>
      </c>
      <c r="B1490" t="s">
        <v>1826</v>
      </c>
      <c r="C1490">
        <v>45</v>
      </c>
      <c r="D1490" t="s">
        <v>468</v>
      </c>
      <c r="E1490" s="9" t="s">
        <v>545</v>
      </c>
      <c r="F1490" s="9" t="s">
        <v>545</v>
      </c>
      <c r="G1490" s="9" t="s">
        <v>545</v>
      </c>
      <c r="H1490" s="9" t="s">
        <v>545</v>
      </c>
      <c r="I1490" s="9" t="s">
        <v>545</v>
      </c>
      <c r="K1490" t="s">
        <v>905</v>
      </c>
      <c r="L1490" t="s">
        <v>905</v>
      </c>
    </row>
    <row r="1491" spans="1:12" x14ac:dyDescent="0.3">
      <c r="A1491" t="s">
        <v>1827</v>
      </c>
      <c r="B1491" t="s">
        <v>1826</v>
      </c>
      <c r="C1491">
        <v>29.6</v>
      </c>
      <c r="D1491" t="s">
        <v>1479</v>
      </c>
      <c r="E1491" s="9" t="s">
        <v>545</v>
      </c>
      <c r="F1491" s="9" t="s">
        <v>545</v>
      </c>
      <c r="G1491" s="9" t="s">
        <v>545</v>
      </c>
      <c r="H1491" s="9" t="s">
        <v>545</v>
      </c>
      <c r="I1491" s="9" t="s">
        <v>545</v>
      </c>
      <c r="K1491" t="s">
        <v>1697</v>
      </c>
      <c r="L1491" t="s">
        <v>905</v>
      </c>
    </row>
    <row r="1492" spans="1:12" x14ac:dyDescent="0.3">
      <c r="A1492" t="s">
        <v>1827</v>
      </c>
      <c r="B1492" t="s">
        <v>1826</v>
      </c>
      <c r="C1492">
        <v>38.799999999999997</v>
      </c>
      <c r="D1492" t="s">
        <v>1395</v>
      </c>
      <c r="E1492" s="9" t="s">
        <v>545</v>
      </c>
      <c r="F1492" s="9" t="s">
        <v>545</v>
      </c>
      <c r="G1492" s="9" t="s">
        <v>545</v>
      </c>
      <c r="H1492" s="9" t="s">
        <v>545</v>
      </c>
      <c r="I1492" s="9" t="s">
        <v>545</v>
      </c>
      <c r="K1492" t="s">
        <v>905</v>
      </c>
      <c r="L1492" t="s">
        <v>905</v>
      </c>
    </row>
    <row r="1493" spans="1:12" x14ac:dyDescent="0.3">
      <c r="A1493" t="s">
        <v>1827</v>
      </c>
      <c r="B1493" t="s">
        <v>1826</v>
      </c>
      <c r="C1493">
        <v>34.200000000000003</v>
      </c>
      <c r="D1493" t="s">
        <v>660</v>
      </c>
      <c r="E1493" s="9" t="s">
        <v>545</v>
      </c>
      <c r="F1493" s="9" t="s">
        <v>545</v>
      </c>
      <c r="G1493">
        <v>1</v>
      </c>
      <c r="H1493" s="9" t="s">
        <v>545</v>
      </c>
      <c r="I1493" s="9" t="s">
        <v>545</v>
      </c>
      <c r="K1493" t="s">
        <v>1255</v>
      </c>
      <c r="L1493" t="s">
        <v>1486</v>
      </c>
    </row>
    <row r="1494" spans="1:12" x14ac:dyDescent="0.3">
      <c r="A1494" t="s">
        <v>1827</v>
      </c>
      <c r="B1494" t="s">
        <v>1826</v>
      </c>
      <c r="C1494">
        <v>33.1</v>
      </c>
      <c r="D1494" t="s">
        <v>1569</v>
      </c>
      <c r="E1494" s="9" t="s">
        <v>545</v>
      </c>
      <c r="F1494" s="9" t="s">
        <v>545</v>
      </c>
      <c r="G1494">
        <v>1</v>
      </c>
      <c r="H1494" s="9" t="s">
        <v>545</v>
      </c>
      <c r="I1494" s="9" t="s">
        <v>545</v>
      </c>
      <c r="K1494" t="s">
        <v>1255</v>
      </c>
      <c r="L1494" t="s">
        <v>1486</v>
      </c>
    </row>
    <row r="1495" spans="1:12" x14ac:dyDescent="0.3">
      <c r="A1495" t="s">
        <v>1827</v>
      </c>
      <c r="B1495" t="s">
        <v>1826</v>
      </c>
      <c r="C1495">
        <v>32</v>
      </c>
      <c r="D1495" t="s">
        <v>1569</v>
      </c>
      <c r="E1495" s="9" t="s">
        <v>545</v>
      </c>
      <c r="F1495" s="9" t="s">
        <v>545</v>
      </c>
      <c r="G1495">
        <v>1</v>
      </c>
      <c r="H1495" s="9" t="s">
        <v>545</v>
      </c>
      <c r="I1495" s="9" t="s">
        <v>545</v>
      </c>
      <c r="K1495" t="s">
        <v>1255</v>
      </c>
      <c r="L1495" t="s">
        <v>1486</v>
      </c>
    </row>
    <row r="1496" spans="1:12" x14ac:dyDescent="0.3">
      <c r="A1496" t="s">
        <v>1827</v>
      </c>
      <c r="B1496" t="s">
        <v>1826</v>
      </c>
      <c r="C1496">
        <v>31</v>
      </c>
      <c r="D1496" t="s">
        <v>1571</v>
      </c>
      <c r="E1496" s="9" t="s">
        <v>545</v>
      </c>
      <c r="F1496" s="9" t="s">
        <v>545</v>
      </c>
      <c r="G1496">
        <v>1</v>
      </c>
      <c r="H1496" s="9" t="s">
        <v>545</v>
      </c>
      <c r="I1496" s="9" t="s">
        <v>545</v>
      </c>
      <c r="K1496" t="s">
        <v>1255</v>
      </c>
      <c r="L1496" t="s">
        <v>1486</v>
      </c>
    </row>
    <row r="1497" spans="1:12" x14ac:dyDescent="0.3">
      <c r="A1497" t="s">
        <v>1827</v>
      </c>
      <c r="B1497" t="s">
        <v>1826</v>
      </c>
      <c r="C1497">
        <v>30.8</v>
      </c>
      <c r="D1497" t="s">
        <v>1571</v>
      </c>
      <c r="E1497" s="9" t="s">
        <v>545</v>
      </c>
      <c r="F1497" s="9" t="s">
        <v>545</v>
      </c>
      <c r="G1497">
        <v>1</v>
      </c>
      <c r="H1497" s="9" t="s">
        <v>545</v>
      </c>
      <c r="I1497" s="9" t="s">
        <v>545</v>
      </c>
      <c r="K1497" t="s">
        <v>1255</v>
      </c>
      <c r="L1497" t="s">
        <v>1486</v>
      </c>
    </row>
    <row r="1498" spans="1:12" x14ac:dyDescent="0.3">
      <c r="A1498" t="s">
        <v>1827</v>
      </c>
      <c r="B1498" t="s">
        <v>1826</v>
      </c>
      <c r="C1498">
        <v>23.8</v>
      </c>
      <c r="D1498" t="s">
        <v>660</v>
      </c>
      <c r="E1498" s="9" t="s">
        <v>545</v>
      </c>
      <c r="F1498" s="9" t="s">
        <v>545</v>
      </c>
      <c r="G1498">
        <v>1</v>
      </c>
      <c r="H1498" s="9" t="s">
        <v>545</v>
      </c>
      <c r="I1498" s="9" t="s">
        <v>545</v>
      </c>
      <c r="K1498" t="s">
        <v>1255</v>
      </c>
      <c r="L1498" t="s">
        <v>1486</v>
      </c>
    </row>
    <row r="1499" spans="1:12" x14ac:dyDescent="0.3">
      <c r="A1499" t="s">
        <v>1827</v>
      </c>
      <c r="B1499" t="s">
        <v>1826</v>
      </c>
      <c r="C1499">
        <v>19</v>
      </c>
      <c r="D1499" t="s">
        <v>582</v>
      </c>
      <c r="E1499" s="9" t="s">
        <v>545</v>
      </c>
      <c r="F1499" s="9" t="s">
        <v>545</v>
      </c>
      <c r="G1499">
        <v>1</v>
      </c>
      <c r="H1499" s="9" t="s">
        <v>545</v>
      </c>
      <c r="I1499" s="9" t="s">
        <v>545</v>
      </c>
      <c r="K1499" t="s">
        <v>1255</v>
      </c>
      <c r="L1499" t="s">
        <v>1486</v>
      </c>
    </row>
    <row r="1500" spans="1:12" x14ac:dyDescent="0.3">
      <c r="A1500" t="s">
        <v>1827</v>
      </c>
      <c r="B1500" t="s">
        <v>1826</v>
      </c>
      <c r="C1500">
        <v>15.1</v>
      </c>
      <c r="D1500" t="s">
        <v>660</v>
      </c>
      <c r="E1500" s="9" t="s">
        <v>545</v>
      </c>
      <c r="F1500" s="9" t="s">
        <v>545</v>
      </c>
      <c r="G1500">
        <v>1</v>
      </c>
      <c r="H1500" s="9" t="s">
        <v>545</v>
      </c>
      <c r="I1500" s="9" t="s">
        <v>545</v>
      </c>
      <c r="K1500" t="s">
        <v>1255</v>
      </c>
      <c r="L1500" t="s">
        <v>1486</v>
      </c>
    </row>
    <row r="1501" spans="1:12" x14ac:dyDescent="0.3">
      <c r="A1501" t="s">
        <v>1827</v>
      </c>
      <c r="B1501" t="s">
        <v>1826</v>
      </c>
      <c r="C1501">
        <v>14</v>
      </c>
      <c r="D1501" t="s">
        <v>660</v>
      </c>
      <c r="E1501" s="9" t="s">
        <v>545</v>
      </c>
      <c r="F1501" s="9" t="s">
        <v>545</v>
      </c>
      <c r="G1501">
        <v>1</v>
      </c>
      <c r="H1501" s="9" t="s">
        <v>545</v>
      </c>
      <c r="I1501" s="9" t="s">
        <v>545</v>
      </c>
      <c r="K1501" t="s">
        <v>1255</v>
      </c>
      <c r="L1501" t="s">
        <v>1486</v>
      </c>
    </row>
    <row r="1502" spans="1:12" x14ac:dyDescent="0.3">
      <c r="A1502" t="s">
        <v>1827</v>
      </c>
      <c r="B1502" t="s">
        <v>1826</v>
      </c>
      <c r="C1502">
        <v>11.6</v>
      </c>
      <c r="D1502" t="s">
        <v>660</v>
      </c>
      <c r="E1502" s="9" t="s">
        <v>545</v>
      </c>
      <c r="F1502" s="9" t="s">
        <v>545</v>
      </c>
      <c r="G1502">
        <v>1</v>
      </c>
      <c r="H1502" s="9" t="s">
        <v>545</v>
      </c>
      <c r="I1502" s="9" t="s">
        <v>545</v>
      </c>
      <c r="K1502" t="s">
        <v>1255</v>
      </c>
      <c r="L1502" t="s">
        <v>1486</v>
      </c>
    </row>
    <row r="1503" spans="1:12" x14ac:dyDescent="0.3">
      <c r="A1503" t="s">
        <v>1827</v>
      </c>
      <c r="B1503" t="s">
        <v>1826</v>
      </c>
      <c r="C1503">
        <v>37</v>
      </c>
      <c r="D1503" t="s">
        <v>1225</v>
      </c>
      <c r="E1503" s="9" t="s">
        <v>545</v>
      </c>
      <c r="F1503" s="9" t="s">
        <v>545</v>
      </c>
      <c r="G1503">
        <v>2</v>
      </c>
      <c r="H1503" s="9" t="s">
        <v>545</v>
      </c>
      <c r="I1503" s="9" t="s">
        <v>545</v>
      </c>
      <c r="K1503" t="s">
        <v>1255</v>
      </c>
      <c r="L1503" t="s">
        <v>1486</v>
      </c>
    </row>
    <row r="1504" spans="1:12" x14ac:dyDescent="0.3">
      <c r="A1504" t="s">
        <v>1827</v>
      </c>
      <c r="B1504" t="s">
        <v>1826</v>
      </c>
      <c r="C1504">
        <v>34.700000000000003</v>
      </c>
      <c r="D1504" t="s">
        <v>1571</v>
      </c>
      <c r="E1504" s="9" t="s">
        <v>545</v>
      </c>
      <c r="F1504" s="9" t="s">
        <v>545</v>
      </c>
      <c r="G1504">
        <v>2</v>
      </c>
      <c r="H1504" s="9" t="s">
        <v>545</v>
      </c>
      <c r="I1504" s="9" t="s">
        <v>545</v>
      </c>
      <c r="K1504" t="s">
        <v>1255</v>
      </c>
      <c r="L1504" t="s">
        <v>1486</v>
      </c>
    </row>
    <row r="1505" spans="1:12" x14ac:dyDescent="0.3">
      <c r="A1505" t="s">
        <v>1827</v>
      </c>
      <c r="B1505" t="s">
        <v>1826</v>
      </c>
      <c r="C1505">
        <v>20</v>
      </c>
      <c r="D1505" t="s">
        <v>660</v>
      </c>
      <c r="E1505" s="9" t="s">
        <v>545</v>
      </c>
      <c r="F1505" s="9" t="s">
        <v>545</v>
      </c>
      <c r="G1505">
        <v>2</v>
      </c>
      <c r="H1505" s="9" t="s">
        <v>545</v>
      </c>
      <c r="I1505" s="9" t="s">
        <v>545</v>
      </c>
      <c r="K1505" t="s">
        <v>1255</v>
      </c>
      <c r="L1505" t="s">
        <v>1486</v>
      </c>
    </row>
    <row r="1506" spans="1:12" x14ac:dyDescent="0.3">
      <c r="A1506" t="s">
        <v>1827</v>
      </c>
      <c r="B1506" t="s">
        <v>1826</v>
      </c>
      <c r="C1506">
        <v>13</v>
      </c>
      <c r="D1506" t="s">
        <v>660</v>
      </c>
      <c r="E1506" s="9" t="s">
        <v>545</v>
      </c>
      <c r="F1506" s="9" t="s">
        <v>545</v>
      </c>
      <c r="G1506">
        <v>2</v>
      </c>
      <c r="H1506" s="9" t="s">
        <v>545</v>
      </c>
      <c r="I1506" s="9" t="s">
        <v>545</v>
      </c>
      <c r="K1506" t="s">
        <v>1255</v>
      </c>
      <c r="L1506" t="s">
        <v>1486</v>
      </c>
    </row>
    <row r="1507" spans="1:12" x14ac:dyDescent="0.3">
      <c r="A1507" t="s">
        <v>1827</v>
      </c>
      <c r="B1507" t="s">
        <v>1826</v>
      </c>
      <c r="C1507">
        <v>38</v>
      </c>
      <c r="D1507" t="s">
        <v>1571</v>
      </c>
      <c r="E1507" s="9" t="s">
        <v>545</v>
      </c>
      <c r="F1507" s="9" t="s">
        <v>545</v>
      </c>
      <c r="G1507">
        <v>3</v>
      </c>
      <c r="H1507" s="9" t="s">
        <v>545</v>
      </c>
      <c r="I1507" s="9" t="s">
        <v>545</v>
      </c>
      <c r="K1507" t="s">
        <v>1255</v>
      </c>
      <c r="L1507" t="s">
        <v>1486</v>
      </c>
    </row>
    <row r="1508" spans="1:12" x14ac:dyDescent="0.3">
      <c r="A1508" t="s">
        <v>1827</v>
      </c>
      <c r="B1508" t="s">
        <v>1826</v>
      </c>
      <c r="C1508">
        <v>27.9</v>
      </c>
      <c r="D1508" t="s">
        <v>1571</v>
      </c>
      <c r="E1508" s="9" t="s">
        <v>545</v>
      </c>
      <c r="F1508" s="9" t="s">
        <v>545</v>
      </c>
      <c r="G1508">
        <v>3</v>
      </c>
      <c r="H1508" s="9" t="s">
        <v>545</v>
      </c>
      <c r="I1508" s="9" t="s">
        <v>545</v>
      </c>
      <c r="K1508" t="s">
        <v>1255</v>
      </c>
      <c r="L1508" t="s">
        <v>1486</v>
      </c>
    </row>
    <row r="1509" spans="1:12" x14ac:dyDescent="0.3">
      <c r="A1509" t="s">
        <v>1827</v>
      </c>
      <c r="B1509" t="s">
        <v>1826</v>
      </c>
      <c r="C1509">
        <v>27.3</v>
      </c>
      <c r="D1509" t="s">
        <v>1571</v>
      </c>
      <c r="E1509" s="9" t="s">
        <v>545</v>
      </c>
      <c r="F1509" s="9" t="s">
        <v>545</v>
      </c>
      <c r="G1509">
        <v>3</v>
      </c>
      <c r="H1509" s="9" t="s">
        <v>545</v>
      </c>
      <c r="I1509" s="9" t="s">
        <v>545</v>
      </c>
      <c r="K1509" t="s">
        <v>1255</v>
      </c>
      <c r="L1509" t="s">
        <v>1486</v>
      </c>
    </row>
    <row r="1510" spans="1:12" x14ac:dyDescent="0.3">
      <c r="A1510" t="s">
        <v>1827</v>
      </c>
      <c r="B1510" t="s">
        <v>1826</v>
      </c>
      <c r="C1510">
        <v>17.3</v>
      </c>
      <c r="D1510" t="s">
        <v>582</v>
      </c>
      <c r="E1510" s="9" t="s">
        <v>545</v>
      </c>
      <c r="F1510" s="9" t="s">
        <v>545</v>
      </c>
      <c r="G1510">
        <v>3</v>
      </c>
      <c r="H1510" s="9" t="s">
        <v>545</v>
      </c>
      <c r="I1510" s="9" t="s">
        <v>545</v>
      </c>
      <c r="K1510" t="s">
        <v>1255</v>
      </c>
      <c r="L1510" t="s">
        <v>1486</v>
      </c>
    </row>
    <row r="1511" spans="1:12" x14ac:dyDescent="0.3">
      <c r="A1511" t="s">
        <v>1827</v>
      </c>
      <c r="B1511" t="s">
        <v>1826</v>
      </c>
      <c r="C1511">
        <v>8</v>
      </c>
      <c r="D1511" t="s">
        <v>660</v>
      </c>
      <c r="E1511" s="9" t="s">
        <v>545</v>
      </c>
      <c r="F1511" s="9" t="s">
        <v>545</v>
      </c>
      <c r="G1511">
        <v>3</v>
      </c>
      <c r="H1511" s="9" t="s">
        <v>545</v>
      </c>
      <c r="I1511" s="9" t="s">
        <v>545</v>
      </c>
      <c r="K1511" t="s">
        <v>1255</v>
      </c>
      <c r="L1511" t="s">
        <v>1486</v>
      </c>
    </row>
    <row r="1512" spans="1:12" x14ac:dyDescent="0.3">
      <c r="A1512" t="s">
        <v>1827</v>
      </c>
      <c r="B1512" t="s">
        <v>1826</v>
      </c>
      <c r="C1512">
        <v>1.1000000000000001</v>
      </c>
      <c r="D1512" t="s">
        <v>582</v>
      </c>
      <c r="E1512" s="9" t="s">
        <v>545</v>
      </c>
      <c r="F1512" s="9" t="s">
        <v>545</v>
      </c>
      <c r="G1512">
        <v>3</v>
      </c>
      <c r="H1512" s="9" t="s">
        <v>545</v>
      </c>
      <c r="I1512" s="9" t="s">
        <v>545</v>
      </c>
      <c r="K1512" t="s">
        <v>1255</v>
      </c>
      <c r="L1512" t="s">
        <v>1486</v>
      </c>
    </row>
    <row r="1513" spans="1:12" x14ac:dyDescent="0.3">
      <c r="A1513" t="s">
        <v>1827</v>
      </c>
      <c r="B1513" t="s">
        <v>1826</v>
      </c>
      <c r="C1513">
        <v>26.5</v>
      </c>
      <c r="D1513" t="s">
        <v>660</v>
      </c>
      <c r="E1513" s="9" t="s">
        <v>545</v>
      </c>
      <c r="F1513" s="9" t="s">
        <v>545</v>
      </c>
      <c r="G1513">
        <v>4</v>
      </c>
      <c r="H1513" s="9" t="s">
        <v>545</v>
      </c>
      <c r="I1513" s="9" t="s">
        <v>545</v>
      </c>
      <c r="K1513" t="s">
        <v>1255</v>
      </c>
      <c r="L1513" t="s">
        <v>1486</v>
      </c>
    </row>
    <row r="1514" spans="1:12" x14ac:dyDescent="0.3">
      <c r="A1514" t="s">
        <v>1827</v>
      </c>
      <c r="B1514" t="s">
        <v>1826</v>
      </c>
      <c r="C1514">
        <v>9</v>
      </c>
      <c r="D1514" t="s">
        <v>582</v>
      </c>
      <c r="E1514" s="9" t="s">
        <v>545</v>
      </c>
      <c r="F1514" s="9" t="s">
        <v>545</v>
      </c>
      <c r="G1514">
        <v>4</v>
      </c>
      <c r="H1514" s="9" t="s">
        <v>545</v>
      </c>
      <c r="I1514" s="9" t="s">
        <v>545</v>
      </c>
      <c r="K1514" t="s">
        <v>1255</v>
      </c>
      <c r="L1514" t="s">
        <v>1486</v>
      </c>
    </row>
    <row r="1515" spans="1:12" x14ac:dyDescent="0.3">
      <c r="A1515" t="s">
        <v>1827</v>
      </c>
      <c r="B1515" t="s">
        <v>1826</v>
      </c>
      <c r="C1515">
        <v>38</v>
      </c>
      <c r="D1515" t="s">
        <v>1396</v>
      </c>
      <c r="E1515" s="9" t="s">
        <v>545</v>
      </c>
      <c r="F1515" s="9" t="s">
        <v>545</v>
      </c>
      <c r="G1515">
        <v>5</v>
      </c>
      <c r="H1515" s="9" t="s">
        <v>545</v>
      </c>
      <c r="I1515" s="9" t="s">
        <v>545</v>
      </c>
      <c r="K1515" t="s">
        <v>1255</v>
      </c>
      <c r="L1515" t="s">
        <v>1486</v>
      </c>
    </row>
    <row r="1516" spans="1:12" x14ac:dyDescent="0.3">
      <c r="A1516" t="s">
        <v>1827</v>
      </c>
      <c r="B1516" t="s">
        <v>1826</v>
      </c>
      <c r="C1516">
        <v>39</v>
      </c>
      <c r="D1516" t="s">
        <v>1571</v>
      </c>
      <c r="E1516" s="9" t="s">
        <v>545</v>
      </c>
      <c r="F1516" s="9" t="s">
        <v>545</v>
      </c>
      <c r="G1516">
        <v>6</v>
      </c>
      <c r="H1516" s="9" t="s">
        <v>545</v>
      </c>
      <c r="I1516" s="9" t="s">
        <v>545</v>
      </c>
      <c r="K1516" t="s">
        <v>1255</v>
      </c>
      <c r="L1516" t="s">
        <v>1486</v>
      </c>
    </row>
    <row r="1517" spans="1:12" x14ac:dyDescent="0.3">
      <c r="A1517" t="s">
        <v>1827</v>
      </c>
      <c r="B1517" t="s">
        <v>1826</v>
      </c>
      <c r="C1517">
        <v>42.8</v>
      </c>
      <c r="D1517" t="s">
        <v>660</v>
      </c>
      <c r="E1517">
        <v>2.2999999999999998</v>
      </c>
      <c r="F1517">
        <v>3.9</v>
      </c>
      <c r="G1517" s="9" t="s">
        <v>545</v>
      </c>
      <c r="H1517" s="9" t="s">
        <v>545</v>
      </c>
      <c r="I1517" s="9" t="s">
        <v>545</v>
      </c>
      <c r="K1517" t="s">
        <v>1255</v>
      </c>
      <c r="L1517" t="s">
        <v>1486</v>
      </c>
    </row>
    <row r="1518" spans="1:12" x14ac:dyDescent="0.3">
      <c r="A1518" t="s">
        <v>1827</v>
      </c>
      <c r="B1518" t="s">
        <v>1826</v>
      </c>
      <c r="C1518">
        <v>42.8</v>
      </c>
      <c r="D1518" t="s">
        <v>660</v>
      </c>
      <c r="E1518">
        <v>1.8</v>
      </c>
      <c r="F1518">
        <v>1.1000000000000001</v>
      </c>
      <c r="G1518" s="9" t="s">
        <v>545</v>
      </c>
      <c r="H1518" s="9" t="s">
        <v>545</v>
      </c>
      <c r="I1518" s="9" t="s">
        <v>545</v>
      </c>
      <c r="K1518" t="s">
        <v>1255</v>
      </c>
      <c r="L1518" t="s">
        <v>1486</v>
      </c>
    </row>
    <row r="1519" spans="1:12" x14ac:dyDescent="0.3">
      <c r="A1519" t="s">
        <v>1827</v>
      </c>
      <c r="B1519" t="s">
        <v>1826</v>
      </c>
      <c r="C1519">
        <v>42.1</v>
      </c>
      <c r="D1519" t="s">
        <v>673</v>
      </c>
      <c r="E1519">
        <v>0.4</v>
      </c>
      <c r="F1519" s="9" t="s">
        <v>545</v>
      </c>
      <c r="G1519" s="9" t="s">
        <v>545</v>
      </c>
      <c r="H1519" s="9" t="s">
        <v>545</v>
      </c>
      <c r="I1519" s="9" t="s">
        <v>545</v>
      </c>
      <c r="K1519" t="s">
        <v>1255</v>
      </c>
      <c r="L1519" t="s">
        <v>1486</v>
      </c>
    </row>
    <row r="1520" spans="1:12" x14ac:dyDescent="0.3">
      <c r="A1520" t="s">
        <v>1827</v>
      </c>
      <c r="B1520" t="s">
        <v>1826</v>
      </c>
      <c r="C1520">
        <v>41</v>
      </c>
      <c r="D1520" t="s">
        <v>1569</v>
      </c>
      <c r="E1520">
        <v>0.25</v>
      </c>
      <c r="F1520" s="9" t="s">
        <v>545</v>
      </c>
      <c r="G1520" s="9" t="s">
        <v>545</v>
      </c>
      <c r="H1520" s="9" t="s">
        <v>545</v>
      </c>
      <c r="I1520" s="9" t="s">
        <v>545</v>
      </c>
      <c r="K1520" t="s">
        <v>1255</v>
      </c>
      <c r="L1520" t="s">
        <v>1486</v>
      </c>
    </row>
    <row r="1521" spans="1:12" x14ac:dyDescent="0.3">
      <c r="A1521" t="s">
        <v>1827</v>
      </c>
      <c r="B1521" t="s">
        <v>1826</v>
      </c>
      <c r="C1521">
        <v>40.5</v>
      </c>
      <c r="D1521" t="s">
        <v>1571</v>
      </c>
      <c r="E1521">
        <v>0.6</v>
      </c>
      <c r="F1521" s="9" t="s">
        <v>545</v>
      </c>
      <c r="G1521" s="9" t="s">
        <v>545</v>
      </c>
      <c r="H1521" s="9" t="s">
        <v>545</v>
      </c>
      <c r="I1521" t="e">
        <f>+same PAFO from GUMA</f>
        <v>#NAME?</v>
      </c>
      <c r="K1521" t="s">
        <v>1255</v>
      </c>
      <c r="L1521" t="s">
        <v>1486</v>
      </c>
    </row>
    <row r="1522" spans="1:12" x14ac:dyDescent="0.3">
      <c r="A1522" t="s">
        <v>1827</v>
      </c>
      <c r="B1522" t="s">
        <v>1826</v>
      </c>
      <c r="C1522">
        <v>40.200000000000003</v>
      </c>
      <c r="D1522" t="s">
        <v>1571</v>
      </c>
      <c r="E1522">
        <v>1.2</v>
      </c>
      <c r="F1522" s="9" t="s">
        <v>545</v>
      </c>
      <c r="G1522" s="9" t="s">
        <v>545</v>
      </c>
      <c r="H1522" s="9" t="s">
        <v>545</v>
      </c>
      <c r="I1522" s="9" t="s">
        <v>545</v>
      </c>
      <c r="K1522" t="s">
        <v>1255</v>
      </c>
      <c r="L1522" t="s">
        <v>1486</v>
      </c>
    </row>
    <row r="1523" spans="1:12" x14ac:dyDescent="0.3">
      <c r="A1523" t="s">
        <v>1827</v>
      </c>
      <c r="B1523" t="s">
        <v>1826</v>
      </c>
      <c r="C1523">
        <v>39.1</v>
      </c>
      <c r="D1523" t="s">
        <v>1573</v>
      </c>
      <c r="E1523">
        <v>0.7</v>
      </c>
      <c r="F1523" s="9" t="s">
        <v>545</v>
      </c>
      <c r="G1523" s="9" t="s">
        <v>545</v>
      </c>
      <c r="H1523" s="9" t="s">
        <v>545</v>
      </c>
      <c r="I1523" s="9" t="s">
        <v>545</v>
      </c>
      <c r="K1523" t="s">
        <v>1255</v>
      </c>
      <c r="L1523" t="s">
        <v>1486</v>
      </c>
    </row>
    <row r="1524" spans="1:12" x14ac:dyDescent="0.3">
      <c r="A1524" t="s">
        <v>1827</v>
      </c>
      <c r="B1524" t="s">
        <v>1826</v>
      </c>
      <c r="C1524">
        <v>39.1</v>
      </c>
      <c r="D1524" t="s">
        <v>1573</v>
      </c>
      <c r="E1524">
        <v>1.2</v>
      </c>
      <c r="F1524" s="9" t="s">
        <v>545</v>
      </c>
      <c r="G1524" s="9" t="s">
        <v>545</v>
      </c>
      <c r="H1524" s="9" t="s">
        <v>545</v>
      </c>
      <c r="I1524" s="9" t="s">
        <v>545</v>
      </c>
      <c r="K1524" t="s">
        <v>1255</v>
      </c>
      <c r="L1524" t="s">
        <v>1486</v>
      </c>
    </row>
    <row r="1525" spans="1:12" x14ac:dyDescent="0.3">
      <c r="A1525" t="s">
        <v>1827</v>
      </c>
      <c r="B1525" t="s">
        <v>1826</v>
      </c>
      <c r="C1525">
        <v>37.200000000000003</v>
      </c>
      <c r="D1525" t="s">
        <v>1569</v>
      </c>
      <c r="E1525">
        <v>4</v>
      </c>
      <c r="F1525">
        <v>7.7</v>
      </c>
      <c r="G1525" s="9" t="s">
        <v>545</v>
      </c>
      <c r="H1525" s="9" t="s">
        <v>545</v>
      </c>
      <c r="I1525" s="9" t="s">
        <v>545</v>
      </c>
      <c r="K1525" t="s">
        <v>1255</v>
      </c>
      <c r="L1525" t="s">
        <v>1486</v>
      </c>
    </row>
    <row r="1526" spans="1:12" x14ac:dyDescent="0.3">
      <c r="A1526" t="s">
        <v>1827</v>
      </c>
      <c r="B1526" t="s">
        <v>1826</v>
      </c>
      <c r="C1526">
        <v>34.700000000000003</v>
      </c>
      <c r="D1526" t="s">
        <v>1571</v>
      </c>
      <c r="E1526">
        <v>5.0999999999999996</v>
      </c>
      <c r="F1526">
        <v>11.6</v>
      </c>
      <c r="G1526" s="9" t="s">
        <v>545</v>
      </c>
      <c r="H1526" s="9" t="s">
        <v>545</v>
      </c>
      <c r="I1526" s="9" t="s">
        <v>545</v>
      </c>
      <c r="K1526" t="s">
        <v>1255</v>
      </c>
      <c r="L1526" t="s">
        <v>1486</v>
      </c>
    </row>
    <row r="1527" spans="1:12" x14ac:dyDescent="0.3">
      <c r="A1527" t="s">
        <v>1827</v>
      </c>
      <c r="B1527" t="s">
        <v>1826</v>
      </c>
      <c r="C1527">
        <v>32.200000000000003</v>
      </c>
      <c r="D1527" t="s">
        <v>1571</v>
      </c>
      <c r="E1527">
        <v>3.6</v>
      </c>
      <c r="F1527">
        <v>6.6</v>
      </c>
      <c r="G1527" s="9" t="s">
        <v>545</v>
      </c>
      <c r="H1527" s="9" t="s">
        <v>545</v>
      </c>
      <c r="I1527" s="9" t="s">
        <v>545</v>
      </c>
      <c r="K1527" t="s">
        <v>1255</v>
      </c>
      <c r="L1527" t="s">
        <v>1486</v>
      </c>
    </row>
    <row r="1528" spans="1:12" x14ac:dyDescent="0.3">
      <c r="A1528" t="s">
        <v>1827</v>
      </c>
      <c r="B1528" t="s">
        <v>1826</v>
      </c>
      <c r="C1528">
        <v>32.200000000000003</v>
      </c>
      <c r="D1528" t="s">
        <v>1571</v>
      </c>
      <c r="E1528">
        <v>1.8</v>
      </c>
      <c r="F1528">
        <v>0.5</v>
      </c>
      <c r="G1528" s="9" t="s">
        <v>545</v>
      </c>
      <c r="H1528" s="9" t="s">
        <v>545</v>
      </c>
      <c r="I1528" s="9" t="s">
        <v>545</v>
      </c>
      <c r="K1528" t="s">
        <v>1255</v>
      </c>
      <c r="L1528" t="s">
        <v>1486</v>
      </c>
    </row>
    <row r="1529" spans="1:12" x14ac:dyDescent="0.3">
      <c r="A1529" t="s">
        <v>1827</v>
      </c>
      <c r="B1529" t="s">
        <v>1826</v>
      </c>
      <c r="C1529">
        <v>30.5</v>
      </c>
      <c r="D1529" t="s">
        <v>1569</v>
      </c>
      <c r="E1529">
        <v>2.2999999999999998</v>
      </c>
      <c r="F1529">
        <v>3.1</v>
      </c>
      <c r="G1529" s="9" t="s">
        <v>545</v>
      </c>
      <c r="H1529" s="9" t="s">
        <v>545</v>
      </c>
      <c r="I1529" s="9" t="s">
        <v>545</v>
      </c>
      <c r="K1529" t="s">
        <v>1255</v>
      </c>
      <c r="L1529" t="s">
        <v>1486</v>
      </c>
    </row>
    <row r="1530" spans="1:12" x14ac:dyDescent="0.3">
      <c r="A1530" t="s">
        <v>1827</v>
      </c>
      <c r="B1530" t="s">
        <v>1826</v>
      </c>
      <c r="C1530">
        <v>30.5</v>
      </c>
      <c r="D1530" t="s">
        <v>1569</v>
      </c>
      <c r="E1530">
        <v>2.2999999999999998</v>
      </c>
      <c r="F1530">
        <v>5.2</v>
      </c>
      <c r="G1530" s="9" t="s">
        <v>545</v>
      </c>
      <c r="H1530" s="9" t="s">
        <v>545</v>
      </c>
      <c r="I1530" s="9" t="s">
        <v>545</v>
      </c>
      <c r="K1530" t="s">
        <v>1255</v>
      </c>
      <c r="L1530" t="s">
        <v>1486</v>
      </c>
    </row>
    <row r="1531" spans="1:12" x14ac:dyDescent="0.3">
      <c r="A1531" t="s">
        <v>1827</v>
      </c>
      <c r="B1531" t="s">
        <v>1826</v>
      </c>
      <c r="C1531">
        <v>30.2</v>
      </c>
      <c r="D1531" t="s">
        <v>1571</v>
      </c>
      <c r="E1531">
        <v>2.4</v>
      </c>
      <c r="F1531">
        <v>3.1</v>
      </c>
      <c r="G1531" s="9" t="s">
        <v>545</v>
      </c>
      <c r="H1531" s="9" t="s">
        <v>545</v>
      </c>
      <c r="I1531" s="9" t="s">
        <v>545</v>
      </c>
      <c r="K1531" t="s">
        <v>1255</v>
      </c>
      <c r="L1531" t="s">
        <v>1486</v>
      </c>
    </row>
    <row r="1532" spans="1:12" x14ac:dyDescent="0.3">
      <c r="A1532" t="s">
        <v>1827</v>
      </c>
      <c r="B1532" t="s">
        <v>1826</v>
      </c>
      <c r="C1532">
        <v>29.9</v>
      </c>
      <c r="D1532" t="s">
        <v>1396</v>
      </c>
      <c r="E1532">
        <v>2</v>
      </c>
      <c r="F1532">
        <v>4.0999999999999996</v>
      </c>
      <c r="G1532" s="9" t="s">
        <v>545</v>
      </c>
      <c r="H1532" s="9" t="s">
        <v>545</v>
      </c>
      <c r="I1532" s="9" t="s">
        <v>545</v>
      </c>
      <c r="K1532" t="s">
        <v>1255</v>
      </c>
      <c r="L1532" t="s">
        <v>1486</v>
      </c>
    </row>
    <row r="1533" spans="1:12" x14ac:dyDescent="0.3">
      <c r="A1533" t="s">
        <v>1827</v>
      </c>
      <c r="B1533" t="s">
        <v>1826</v>
      </c>
      <c r="C1533">
        <v>29.7</v>
      </c>
      <c r="D1533" t="s">
        <v>1571</v>
      </c>
      <c r="E1533">
        <v>1.2</v>
      </c>
      <c r="F1533" s="9" t="s">
        <v>545</v>
      </c>
      <c r="G1533" s="9" t="s">
        <v>545</v>
      </c>
      <c r="H1533" s="9" t="s">
        <v>545</v>
      </c>
      <c r="I1533" s="9" t="s">
        <v>545</v>
      </c>
      <c r="K1533" t="s">
        <v>1255</v>
      </c>
      <c r="L1533" t="s">
        <v>1486</v>
      </c>
    </row>
    <row r="1534" spans="1:12" x14ac:dyDescent="0.3">
      <c r="A1534" t="s">
        <v>1827</v>
      </c>
      <c r="B1534" t="s">
        <v>1826</v>
      </c>
      <c r="C1534">
        <v>29.5</v>
      </c>
      <c r="D1534" t="s">
        <v>1571</v>
      </c>
      <c r="E1534">
        <v>0.2</v>
      </c>
      <c r="F1534" s="9" t="s">
        <v>545</v>
      </c>
      <c r="G1534" s="9" t="s">
        <v>545</v>
      </c>
      <c r="H1534" s="9" t="s">
        <v>545</v>
      </c>
      <c r="I1534" s="9" t="s">
        <v>545</v>
      </c>
      <c r="K1534" t="s">
        <v>1255</v>
      </c>
      <c r="L1534" t="s">
        <v>1486</v>
      </c>
    </row>
    <row r="1535" spans="1:12" x14ac:dyDescent="0.3">
      <c r="A1535" t="s">
        <v>1827</v>
      </c>
      <c r="B1535" t="s">
        <v>1826</v>
      </c>
      <c r="C1535">
        <v>28.1</v>
      </c>
      <c r="D1535" t="s">
        <v>1571</v>
      </c>
      <c r="E1535">
        <v>1.1000000000000001</v>
      </c>
      <c r="F1535" s="9" t="s">
        <v>545</v>
      </c>
      <c r="G1535" s="9" t="s">
        <v>545</v>
      </c>
      <c r="H1535" s="9" t="s">
        <v>545</v>
      </c>
      <c r="I1535" s="9" t="s">
        <v>545</v>
      </c>
      <c r="K1535" t="s">
        <v>1255</v>
      </c>
      <c r="L1535" t="s">
        <v>1486</v>
      </c>
    </row>
    <row r="1536" spans="1:12" x14ac:dyDescent="0.3">
      <c r="A1536" t="s">
        <v>1827</v>
      </c>
      <c r="B1536" t="s">
        <v>1826</v>
      </c>
      <c r="C1536">
        <v>27.9</v>
      </c>
      <c r="D1536" t="s">
        <v>1571</v>
      </c>
      <c r="E1536">
        <v>2.4</v>
      </c>
      <c r="F1536" t="s">
        <v>1480</v>
      </c>
      <c r="G1536" s="9" t="s">
        <v>545</v>
      </c>
      <c r="H1536" s="9" t="s">
        <v>545</v>
      </c>
      <c r="I1536" s="9" t="s">
        <v>545</v>
      </c>
      <c r="K1536" t="s">
        <v>1255</v>
      </c>
      <c r="L1536" t="s">
        <v>1486</v>
      </c>
    </row>
    <row r="1537" spans="1:12" x14ac:dyDescent="0.3">
      <c r="A1537" t="s">
        <v>1827</v>
      </c>
      <c r="B1537" t="s">
        <v>1826</v>
      </c>
      <c r="C1537">
        <v>27.6</v>
      </c>
      <c r="D1537" t="s">
        <v>1571</v>
      </c>
      <c r="E1537">
        <v>0.2</v>
      </c>
      <c r="F1537" s="9" t="s">
        <v>545</v>
      </c>
      <c r="G1537" s="9" t="s">
        <v>545</v>
      </c>
      <c r="H1537" s="9" t="s">
        <v>545</v>
      </c>
      <c r="I1537" s="9" t="s">
        <v>545</v>
      </c>
      <c r="K1537" t="s">
        <v>1255</v>
      </c>
      <c r="L1537" t="s">
        <v>1486</v>
      </c>
    </row>
    <row r="1538" spans="1:12" x14ac:dyDescent="0.3">
      <c r="A1538" t="s">
        <v>1827</v>
      </c>
      <c r="B1538" t="s">
        <v>1826</v>
      </c>
      <c r="C1538">
        <v>27.3</v>
      </c>
      <c r="D1538" t="s">
        <v>1571</v>
      </c>
      <c r="E1538">
        <v>0.5</v>
      </c>
      <c r="F1538" s="9" t="s">
        <v>545</v>
      </c>
      <c r="G1538" s="9" t="s">
        <v>545</v>
      </c>
      <c r="H1538" s="9" t="s">
        <v>545</v>
      </c>
      <c r="I1538" s="9" t="s">
        <v>545</v>
      </c>
      <c r="K1538" t="s">
        <v>1255</v>
      </c>
      <c r="L1538" t="s">
        <v>1486</v>
      </c>
    </row>
    <row r="1539" spans="1:12" x14ac:dyDescent="0.3">
      <c r="A1539" t="s">
        <v>1827</v>
      </c>
      <c r="B1539" t="s">
        <v>1826</v>
      </c>
      <c r="C1539">
        <v>26.5</v>
      </c>
      <c r="D1539" t="s">
        <v>660</v>
      </c>
      <c r="E1539">
        <v>3.1</v>
      </c>
      <c r="F1539" t="s">
        <v>1137</v>
      </c>
      <c r="G1539" s="9" t="s">
        <v>545</v>
      </c>
      <c r="H1539" s="9" t="s">
        <v>545</v>
      </c>
      <c r="I1539" s="9" t="s">
        <v>545</v>
      </c>
      <c r="K1539" t="s">
        <v>1255</v>
      </c>
      <c r="L1539" t="s">
        <v>1486</v>
      </c>
    </row>
    <row r="1540" spans="1:12" x14ac:dyDescent="0.3">
      <c r="A1540" t="s">
        <v>1827</v>
      </c>
      <c r="B1540" t="s">
        <v>1826</v>
      </c>
      <c r="C1540">
        <v>26.2</v>
      </c>
      <c r="D1540" t="s">
        <v>1571</v>
      </c>
      <c r="E1540">
        <v>4.2</v>
      </c>
      <c r="F1540" t="s">
        <v>1139</v>
      </c>
      <c r="G1540" s="9" t="s">
        <v>545</v>
      </c>
      <c r="H1540" s="9" t="s">
        <v>545</v>
      </c>
      <c r="I1540" s="9" t="s">
        <v>545</v>
      </c>
      <c r="K1540" t="s">
        <v>1255</v>
      </c>
      <c r="L1540" t="s">
        <v>1486</v>
      </c>
    </row>
    <row r="1541" spans="1:12" x14ac:dyDescent="0.3">
      <c r="A1541" t="s">
        <v>1827</v>
      </c>
      <c r="B1541" t="s">
        <v>1826</v>
      </c>
      <c r="C1541">
        <v>25.6</v>
      </c>
      <c r="D1541" t="s">
        <v>1571</v>
      </c>
      <c r="E1541">
        <v>1.3</v>
      </c>
      <c r="F1541" s="9" t="s">
        <v>545</v>
      </c>
      <c r="G1541" s="9" t="s">
        <v>545</v>
      </c>
      <c r="H1541" s="9" t="s">
        <v>545</v>
      </c>
      <c r="I1541" s="9" t="s">
        <v>545</v>
      </c>
      <c r="K1541" t="s">
        <v>1255</v>
      </c>
      <c r="L1541" t="s">
        <v>1486</v>
      </c>
    </row>
    <row r="1542" spans="1:12" x14ac:dyDescent="0.3">
      <c r="A1542" t="s">
        <v>1827</v>
      </c>
      <c r="B1542" t="s">
        <v>1826</v>
      </c>
      <c r="C1542">
        <v>25.1</v>
      </c>
      <c r="D1542" t="s">
        <v>1569</v>
      </c>
      <c r="E1542">
        <v>1.1000000000000001</v>
      </c>
      <c r="F1542" s="9" t="s">
        <v>545</v>
      </c>
      <c r="G1542" s="9" t="s">
        <v>545</v>
      </c>
      <c r="H1542" s="9" t="s">
        <v>545</v>
      </c>
      <c r="I1542" s="9" t="s">
        <v>545</v>
      </c>
      <c r="K1542" t="s">
        <v>1255</v>
      </c>
      <c r="L1542" t="s">
        <v>1486</v>
      </c>
    </row>
    <row r="1543" spans="1:12" x14ac:dyDescent="0.3">
      <c r="A1543" t="s">
        <v>1827</v>
      </c>
      <c r="B1543" t="s">
        <v>1826</v>
      </c>
      <c r="C1543">
        <v>24.5</v>
      </c>
      <c r="D1543" t="s">
        <v>1571</v>
      </c>
      <c r="E1543">
        <v>3.3</v>
      </c>
      <c r="F1543">
        <v>4</v>
      </c>
      <c r="G1543" s="9" t="s">
        <v>545</v>
      </c>
      <c r="H1543" s="9" t="s">
        <v>545</v>
      </c>
      <c r="I1543" t="s">
        <v>1682</v>
      </c>
      <c r="K1543" t="s">
        <v>1255</v>
      </c>
      <c r="L1543" t="s">
        <v>1486</v>
      </c>
    </row>
    <row r="1544" spans="1:12" x14ac:dyDescent="0.3">
      <c r="A1544" t="s">
        <v>1827</v>
      </c>
      <c r="B1544" t="s">
        <v>1826</v>
      </c>
      <c r="C1544">
        <v>24.5</v>
      </c>
      <c r="D1544" t="s">
        <v>1571</v>
      </c>
      <c r="E1544">
        <v>0.5</v>
      </c>
      <c r="F1544" s="9" t="s">
        <v>545</v>
      </c>
      <c r="G1544" s="9" t="s">
        <v>545</v>
      </c>
      <c r="H1544" s="9" t="s">
        <v>545</v>
      </c>
      <c r="I1544" s="9" t="s">
        <v>545</v>
      </c>
      <c r="K1544" t="s">
        <v>1255</v>
      </c>
      <c r="L1544" t="s">
        <v>1486</v>
      </c>
    </row>
    <row r="1545" spans="1:12" x14ac:dyDescent="0.3">
      <c r="A1545" t="s">
        <v>1827</v>
      </c>
      <c r="B1545" t="s">
        <v>1826</v>
      </c>
      <c r="C1545">
        <v>23.8</v>
      </c>
      <c r="D1545" t="s">
        <v>660</v>
      </c>
      <c r="E1545">
        <v>0.3</v>
      </c>
      <c r="F1545" s="9" t="s">
        <v>545</v>
      </c>
      <c r="G1545" s="9" t="s">
        <v>545</v>
      </c>
      <c r="H1545" s="9" t="s">
        <v>545</v>
      </c>
      <c r="I1545" s="9" t="s">
        <v>545</v>
      </c>
      <c r="K1545" t="s">
        <v>1255</v>
      </c>
      <c r="L1545" t="s">
        <v>1486</v>
      </c>
    </row>
    <row r="1546" spans="1:12" x14ac:dyDescent="0.3">
      <c r="A1546" t="s">
        <v>1827</v>
      </c>
      <c r="B1546" t="s">
        <v>1826</v>
      </c>
      <c r="C1546">
        <v>23.8</v>
      </c>
      <c r="D1546" t="s">
        <v>660</v>
      </c>
      <c r="E1546">
        <v>1.5</v>
      </c>
      <c r="F1546">
        <v>1.2</v>
      </c>
      <c r="G1546" s="9" t="s">
        <v>545</v>
      </c>
      <c r="H1546" s="9" t="s">
        <v>545</v>
      </c>
      <c r="I1546" s="9" t="s">
        <v>545</v>
      </c>
      <c r="K1546" t="s">
        <v>1255</v>
      </c>
      <c r="L1546" t="s">
        <v>1486</v>
      </c>
    </row>
    <row r="1547" spans="1:12" x14ac:dyDescent="0.3">
      <c r="A1547" t="s">
        <v>1827</v>
      </c>
      <c r="B1547" t="s">
        <v>1826</v>
      </c>
      <c r="C1547">
        <v>23</v>
      </c>
      <c r="D1547" t="s">
        <v>582</v>
      </c>
      <c r="E1547">
        <v>0.6</v>
      </c>
      <c r="F1547" s="9" t="s">
        <v>545</v>
      </c>
      <c r="G1547" s="9" t="s">
        <v>545</v>
      </c>
      <c r="H1547" s="9" t="s">
        <v>545</v>
      </c>
      <c r="I1547" s="9" t="s">
        <v>545</v>
      </c>
      <c r="K1547" t="s">
        <v>1255</v>
      </c>
      <c r="L1547" t="s">
        <v>1486</v>
      </c>
    </row>
    <row r="1548" spans="1:12" x14ac:dyDescent="0.3">
      <c r="A1548" t="s">
        <v>1827</v>
      </c>
      <c r="B1548" t="s">
        <v>1826</v>
      </c>
      <c r="C1548">
        <v>22.9</v>
      </c>
      <c r="D1548" t="s">
        <v>660</v>
      </c>
      <c r="E1548">
        <v>2.6</v>
      </c>
      <c r="F1548" t="s">
        <v>230</v>
      </c>
      <c r="G1548" s="9" t="s">
        <v>545</v>
      </c>
      <c r="H1548" s="9" t="s">
        <v>545</v>
      </c>
      <c r="I1548" s="9" t="s">
        <v>545</v>
      </c>
      <c r="K1548" t="s">
        <v>1255</v>
      </c>
      <c r="L1548" t="s">
        <v>1486</v>
      </c>
    </row>
    <row r="1549" spans="1:12" x14ac:dyDescent="0.3">
      <c r="A1549" t="s">
        <v>1827</v>
      </c>
      <c r="B1549" t="s">
        <v>1826</v>
      </c>
      <c r="C1549">
        <v>21</v>
      </c>
      <c r="D1549" t="s">
        <v>582</v>
      </c>
      <c r="E1549">
        <v>4</v>
      </c>
      <c r="F1549">
        <v>4.7</v>
      </c>
      <c r="G1549" s="9" t="s">
        <v>545</v>
      </c>
      <c r="H1549" s="9" t="s">
        <v>545</v>
      </c>
      <c r="I1549" t="s">
        <v>385</v>
      </c>
      <c r="K1549" t="s">
        <v>1255</v>
      </c>
      <c r="L1549" t="s">
        <v>1486</v>
      </c>
    </row>
    <row r="1550" spans="1:12" x14ac:dyDescent="0.3">
      <c r="A1550" t="s">
        <v>1827</v>
      </c>
      <c r="B1550" t="s">
        <v>1826</v>
      </c>
      <c r="C1550">
        <v>20.2</v>
      </c>
      <c r="D1550" t="s">
        <v>660</v>
      </c>
      <c r="E1550">
        <v>2.8</v>
      </c>
      <c r="F1550">
        <v>1.8</v>
      </c>
      <c r="G1550" s="9" t="s">
        <v>545</v>
      </c>
      <c r="H1550" s="9" t="s">
        <v>545</v>
      </c>
      <c r="I1550" s="9" t="s">
        <v>545</v>
      </c>
      <c r="K1550" t="s">
        <v>1255</v>
      </c>
      <c r="L1550" t="s">
        <v>1486</v>
      </c>
    </row>
    <row r="1551" spans="1:12" x14ac:dyDescent="0.3">
      <c r="A1551" t="s">
        <v>1827</v>
      </c>
      <c r="B1551" t="s">
        <v>1826</v>
      </c>
      <c r="C1551">
        <v>19.8</v>
      </c>
      <c r="D1551" t="s">
        <v>660</v>
      </c>
      <c r="E1551">
        <v>2.5</v>
      </c>
      <c r="F1551">
        <v>2</v>
      </c>
      <c r="G1551" s="9" t="s">
        <v>545</v>
      </c>
      <c r="H1551" s="9" t="s">
        <v>545</v>
      </c>
      <c r="I1551" s="9" t="s">
        <v>545</v>
      </c>
      <c r="K1551" t="s">
        <v>1255</v>
      </c>
      <c r="L1551" t="s">
        <v>1486</v>
      </c>
    </row>
    <row r="1552" spans="1:12" x14ac:dyDescent="0.3">
      <c r="A1552" t="s">
        <v>1827</v>
      </c>
      <c r="B1552" t="s">
        <v>1826</v>
      </c>
      <c r="C1552">
        <v>18.2</v>
      </c>
      <c r="D1552" t="s">
        <v>660</v>
      </c>
      <c r="E1552">
        <v>4.7</v>
      </c>
      <c r="F1552" t="s">
        <v>454</v>
      </c>
      <c r="G1552" s="9" t="s">
        <v>545</v>
      </c>
      <c r="H1552" s="9" t="s">
        <v>545</v>
      </c>
      <c r="I1552" s="9" t="s">
        <v>545</v>
      </c>
      <c r="K1552" t="s">
        <v>1255</v>
      </c>
      <c r="L1552" t="s">
        <v>1486</v>
      </c>
    </row>
    <row r="1553" spans="1:12" x14ac:dyDescent="0.3">
      <c r="A1553" t="s">
        <v>1827</v>
      </c>
      <c r="B1553" t="s">
        <v>1826</v>
      </c>
      <c r="C1553">
        <v>17.8</v>
      </c>
      <c r="D1553" t="s">
        <v>660</v>
      </c>
      <c r="E1553">
        <v>1.3</v>
      </c>
      <c r="F1553" s="9" t="s">
        <v>545</v>
      </c>
      <c r="G1553" s="9" t="s">
        <v>545</v>
      </c>
      <c r="H1553" s="9" t="s">
        <v>545</v>
      </c>
      <c r="I1553" s="9" t="s">
        <v>545</v>
      </c>
      <c r="K1553" t="s">
        <v>1255</v>
      </c>
      <c r="L1553" t="s">
        <v>1486</v>
      </c>
    </row>
    <row r="1554" spans="1:12" x14ac:dyDescent="0.3">
      <c r="A1554" t="s">
        <v>1827</v>
      </c>
      <c r="B1554" t="s">
        <v>1826</v>
      </c>
      <c r="C1554">
        <v>16.600000000000001</v>
      </c>
      <c r="D1554" t="s">
        <v>582</v>
      </c>
      <c r="E1554">
        <v>2</v>
      </c>
      <c r="F1554" t="s">
        <v>113</v>
      </c>
      <c r="G1554" s="9" t="s">
        <v>545</v>
      </c>
      <c r="H1554" s="9" t="s">
        <v>545</v>
      </c>
      <c r="I1554" s="9" t="s">
        <v>545</v>
      </c>
      <c r="K1554" t="s">
        <v>1255</v>
      </c>
      <c r="L1554" t="s">
        <v>1486</v>
      </c>
    </row>
    <row r="1555" spans="1:12" x14ac:dyDescent="0.3">
      <c r="A1555" t="s">
        <v>1827</v>
      </c>
      <c r="B1555" t="s">
        <v>1826</v>
      </c>
      <c r="C1555">
        <v>16.399999999999999</v>
      </c>
      <c r="D1555" t="s">
        <v>660</v>
      </c>
      <c r="E1555">
        <v>2.1</v>
      </c>
      <c r="F1555">
        <v>2.4</v>
      </c>
      <c r="G1555" s="9" t="s">
        <v>545</v>
      </c>
      <c r="H1555" s="9" t="s">
        <v>545</v>
      </c>
      <c r="I1555" s="9" t="s">
        <v>545</v>
      </c>
      <c r="K1555" t="s">
        <v>1255</v>
      </c>
      <c r="L1555" t="s">
        <v>1486</v>
      </c>
    </row>
    <row r="1556" spans="1:12" x14ac:dyDescent="0.3">
      <c r="A1556" t="s">
        <v>1827</v>
      </c>
      <c r="B1556" t="s">
        <v>1826</v>
      </c>
      <c r="C1556">
        <v>16</v>
      </c>
      <c r="D1556" t="s">
        <v>582</v>
      </c>
      <c r="E1556">
        <v>3.4</v>
      </c>
      <c r="F1556" t="s">
        <v>282</v>
      </c>
      <c r="G1556" s="9" t="s">
        <v>545</v>
      </c>
      <c r="H1556" s="9" t="s">
        <v>545</v>
      </c>
      <c r="I1556" s="9" t="s">
        <v>545</v>
      </c>
      <c r="K1556" t="s">
        <v>1255</v>
      </c>
      <c r="L1556" t="s">
        <v>1486</v>
      </c>
    </row>
    <row r="1557" spans="1:12" x14ac:dyDescent="0.3">
      <c r="A1557" t="s">
        <v>1827</v>
      </c>
      <c r="B1557" t="s">
        <v>1826</v>
      </c>
      <c r="C1557">
        <v>15.1</v>
      </c>
      <c r="D1557" t="s">
        <v>660</v>
      </c>
      <c r="E1557">
        <v>3.8</v>
      </c>
      <c r="F1557">
        <v>4</v>
      </c>
      <c r="G1557" s="9" t="s">
        <v>545</v>
      </c>
      <c r="H1557" s="9" t="s">
        <v>545</v>
      </c>
      <c r="I1557" s="9" t="s">
        <v>545</v>
      </c>
      <c r="K1557" t="s">
        <v>1255</v>
      </c>
      <c r="L1557" t="s">
        <v>1486</v>
      </c>
    </row>
    <row r="1558" spans="1:12" x14ac:dyDescent="0.3">
      <c r="A1558" t="s">
        <v>1827</v>
      </c>
      <c r="B1558" t="s">
        <v>1826</v>
      </c>
      <c r="C1558">
        <v>12.4</v>
      </c>
      <c r="D1558" t="s">
        <v>660</v>
      </c>
      <c r="E1558">
        <v>1.6</v>
      </c>
      <c r="F1558">
        <v>2.2000000000000002</v>
      </c>
      <c r="G1558" s="9" t="s">
        <v>545</v>
      </c>
      <c r="H1558" s="9" t="s">
        <v>545</v>
      </c>
      <c r="I1558" s="9" t="s">
        <v>545</v>
      </c>
      <c r="K1558" t="s">
        <v>1255</v>
      </c>
      <c r="L1558" t="s">
        <v>1486</v>
      </c>
    </row>
    <row r="1559" spans="1:12" x14ac:dyDescent="0.3">
      <c r="A1559" t="s">
        <v>1827</v>
      </c>
      <c r="B1559" t="s">
        <v>1826</v>
      </c>
      <c r="C1559">
        <v>10.5</v>
      </c>
      <c r="D1559" t="s">
        <v>660</v>
      </c>
      <c r="E1559">
        <v>0.5</v>
      </c>
      <c r="F1559" s="9" t="s">
        <v>545</v>
      </c>
      <c r="G1559" s="9" t="s">
        <v>545</v>
      </c>
      <c r="H1559" s="9" t="s">
        <v>545</v>
      </c>
      <c r="I1559" s="9" t="s">
        <v>545</v>
      </c>
      <c r="K1559" t="s">
        <v>1255</v>
      </c>
      <c r="L1559" t="s">
        <v>1486</v>
      </c>
    </row>
    <row r="1560" spans="1:12" x14ac:dyDescent="0.3">
      <c r="A1560" t="s">
        <v>1827</v>
      </c>
      <c r="B1560" t="s">
        <v>1826</v>
      </c>
      <c r="C1560">
        <v>9.6999999999999993</v>
      </c>
      <c r="D1560" t="s">
        <v>582</v>
      </c>
      <c r="E1560">
        <v>0.5</v>
      </c>
      <c r="F1560" s="9" t="s">
        <v>545</v>
      </c>
      <c r="G1560" s="9" t="s">
        <v>545</v>
      </c>
      <c r="H1560" s="9" t="s">
        <v>545</v>
      </c>
      <c r="I1560" s="9" t="s">
        <v>545</v>
      </c>
      <c r="K1560" t="s">
        <v>1255</v>
      </c>
      <c r="L1560" t="s">
        <v>1486</v>
      </c>
    </row>
    <row r="1561" spans="1:12" x14ac:dyDescent="0.3">
      <c r="A1561" t="s">
        <v>1827</v>
      </c>
      <c r="B1561" t="s">
        <v>1826</v>
      </c>
      <c r="C1561">
        <v>7.9</v>
      </c>
      <c r="D1561" t="s">
        <v>660</v>
      </c>
      <c r="E1561">
        <v>1.9</v>
      </c>
      <c r="F1561">
        <v>15</v>
      </c>
      <c r="G1561" s="9" t="s">
        <v>545</v>
      </c>
      <c r="H1561" s="9" t="s">
        <v>545</v>
      </c>
      <c r="I1561" t="s">
        <v>427</v>
      </c>
      <c r="K1561" t="s">
        <v>1255</v>
      </c>
      <c r="L1561" t="s">
        <v>1486</v>
      </c>
    </row>
    <row r="1562" spans="1:12" x14ac:dyDescent="0.3">
      <c r="A1562" t="s">
        <v>1827</v>
      </c>
      <c r="B1562" t="s">
        <v>1826</v>
      </c>
      <c r="C1562">
        <v>7.4</v>
      </c>
      <c r="D1562" t="s">
        <v>660</v>
      </c>
      <c r="E1562">
        <v>1.8</v>
      </c>
      <c r="F1562">
        <v>1.5</v>
      </c>
      <c r="G1562" s="9" t="s">
        <v>545</v>
      </c>
      <c r="H1562" s="9" t="s">
        <v>545</v>
      </c>
      <c r="I1562" s="9" t="s">
        <v>545</v>
      </c>
      <c r="K1562" t="s">
        <v>1255</v>
      </c>
      <c r="L1562" t="s">
        <v>1486</v>
      </c>
    </row>
    <row r="1563" spans="1:12" x14ac:dyDescent="0.3">
      <c r="A1563" t="s">
        <v>1827</v>
      </c>
      <c r="B1563" t="s">
        <v>1826</v>
      </c>
      <c r="C1563">
        <v>6.2</v>
      </c>
      <c r="D1563" t="s">
        <v>582</v>
      </c>
      <c r="E1563">
        <v>4.3</v>
      </c>
      <c r="F1563" t="s">
        <v>424</v>
      </c>
      <c r="G1563" s="9" t="s">
        <v>545</v>
      </c>
      <c r="H1563" s="9" t="s">
        <v>545</v>
      </c>
      <c r="I1563" s="9" t="s">
        <v>545</v>
      </c>
      <c r="K1563" t="s">
        <v>1255</v>
      </c>
      <c r="L1563" t="s">
        <v>1486</v>
      </c>
    </row>
    <row r="1564" spans="1:12" x14ac:dyDescent="0.3">
      <c r="A1564" t="s">
        <v>1827</v>
      </c>
      <c r="B1564" t="s">
        <v>1826</v>
      </c>
      <c r="C1564">
        <v>6.2</v>
      </c>
      <c r="D1564" t="s">
        <v>660</v>
      </c>
      <c r="E1564">
        <v>4.3</v>
      </c>
      <c r="F1564" t="s">
        <v>424</v>
      </c>
      <c r="G1564" s="9" t="s">
        <v>545</v>
      </c>
      <c r="H1564" s="9" t="s">
        <v>545</v>
      </c>
      <c r="I1564" s="9" t="s">
        <v>545</v>
      </c>
      <c r="K1564" t="s">
        <v>1255</v>
      </c>
      <c r="L1564" t="s">
        <v>1486</v>
      </c>
    </row>
    <row r="1565" spans="1:12" x14ac:dyDescent="0.3">
      <c r="A1565" t="s">
        <v>1827</v>
      </c>
      <c r="B1565" t="s">
        <v>1826</v>
      </c>
      <c r="C1565">
        <v>5.5</v>
      </c>
      <c r="D1565" t="s">
        <v>582</v>
      </c>
      <c r="E1565">
        <v>4.0999999999999996</v>
      </c>
      <c r="F1565">
        <v>4.3</v>
      </c>
      <c r="G1565" s="9" t="s">
        <v>545</v>
      </c>
      <c r="H1565" s="9" t="s">
        <v>545</v>
      </c>
      <c r="I1565" s="9" t="s">
        <v>545</v>
      </c>
      <c r="K1565" t="s">
        <v>1255</v>
      </c>
      <c r="L1565" t="s">
        <v>1486</v>
      </c>
    </row>
    <row r="1566" spans="1:12" x14ac:dyDescent="0.3">
      <c r="A1566" t="s">
        <v>1827</v>
      </c>
      <c r="B1566" t="s">
        <v>1826</v>
      </c>
      <c r="C1566">
        <v>4.9000000000000004</v>
      </c>
      <c r="D1566" t="s">
        <v>582</v>
      </c>
      <c r="E1566">
        <v>4.2</v>
      </c>
      <c r="F1566">
        <v>11</v>
      </c>
      <c r="G1566" s="9" t="s">
        <v>545</v>
      </c>
      <c r="H1566" s="9" t="s">
        <v>545</v>
      </c>
      <c r="I1566" s="9" t="s">
        <v>545</v>
      </c>
      <c r="K1566" t="s">
        <v>1255</v>
      </c>
      <c r="L1566" t="s">
        <v>1486</v>
      </c>
    </row>
    <row r="1567" spans="1:12" x14ac:dyDescent="0.3">
      <c r="A1567" t="s">
        <v>1827</v>
      </c>
      <c r="B1567" t="s">
        <v>1826</v>
      </c>
      <c r="C1567">
        <v>2.7</v>
      </c>
      <c r="D1567" t="s">
        <v>582</v>
      </c>
      <c r="E1567">
        <v>3.9</v>
      </c>
      <c r="F1567">
        <v>3.7</v>
      </c>
      <c r="G1567" s="9" t="s">
        <v>545</v>
      </c>
      <c r="H1567" s="9" t="s">
        <v>545</v>
      </c>
      <c r="I1567" s="9" t="s">
        <v>545</v>
      </c>
      <c r="K1567" t="s">
        <v>1255</v>
      </c>
      <c r="L1567" t="s">
        <v>1486</v>
      </c>
    </row>
    <row r="1568" spans="1:12" x14ac:dyDescent="0.3">
      <c r="A1568" t="s">
        <v>1827</v>
      </c>
      <c r="B1568" t="s">
        <v>1826</v>
      </c>
      <c r="C1568">
        <v>2.2000000000000002</v>
      </c>
      <c r="D1568" t="s">
        <v>660</v>
      </c>
      <c r="E1568">
        <v>4</v>
      </c>
      <c r="F1568">
        <v>4.5999999999999996</v>
      </c>
      <c r="G1568" s="9" t="s">
        <v>545</v>
      </c>
      <c r="H1568" s="9" t="s">
        <v>545</v>
      </c>
      <c r="I1568" s="9" t="s">
        <v>545</v>
      </c>
      <c r="K1568" t="s">
        <v>1255</v>
      </c>
      <c r="L1568" t="s">
        <v>1486</v>
      </c>
    </row>
    <row r="1569" spans="1:12" x14ac:dyDescent="0.3">
      <c r="A1569" t="s">
        <v>1827</v>
      </c>
      <c r="B1569" t="s">
        <v>1826</v>
      </c>
      <c r="C1569">
        <v>2</v>
      </c>
      <c r="D1569" t="s">
        <v>582</v>
      </c>
      <c r="E1569">
        <v>2.1</v>
      </c>
      <c r="F1569">
        <v>1.4</v>
      </c>
      <c r="G1569" s="9" t="s">
        <v>545</v>
      </c>
      <c r="H1569" s="9" t="s">
        <v>545</v>
      </c>
      <c r="I1569" s="9" t="s">
        <v>545</v>
      </c>
      <c r="K1569" t="s">
        <v>1255</v>
      </c>
      <c r="L1569" t="s">
        <v>1486</v>
      </c>
    </row>
    <row r="1570" spans="1:12" x14ac:dyDescent="0.3">
      <c r="A1570" t="s">
        <v>1827</v>
      </c>
      <c r="B1570" t="s">
        <v>1826</v>
      </c>
      <c r="C1570">
        <v>1.9</v>
      </c>
      <c r="D1570" t="s">
        <v>582</v>
      </c>
      <c r="E1570">
        <v>4</v>
      </c>
      <c r="F1570">
        <v>4.8</v>
      </c>
      <c r="G1570" s="9" t="s">
        <v>545</v>
      </c>
      <c r="H1570" s="9" t="s">
        <v>545</v>
      </c>
      <c r="I1570" s="9" t="s">
        <v>545</v>
      </c>
      <c r="K1570" t="s">
        <v>1255</v>
      </c>
      <c r="L1570" t="s">
        <v>1486</v>
      </c>
    </row>
    <row r="1571" spans="1:12" x14ac:dyDescent="0.3">
      <c r="A1571" t="s">
        <v>1827</v>
      </c>
      <c r="B1571" t="s">
        <v>1826</v>
      </c>
      <c r="C1571">
        <v>1.7</v>
      </c>
      <c r="D1571" t="s">
        <v>660</v>
      </c>
      <c r="E1571">
        <v>3.8</v>
      </c>
      <c r="F1571">
        <v>5</v>
      </c>
      <c r="G1571" s="9" t="s">
        <v>545</v>
      </c>
      <c r="H1571" s="9" t="s">
        <v>545</v>
      </c>
      <c r="I1571" s="9" t="s">
        <v>545</v>
      </c>
      <c r="K1571" t="s">
        <v>1255</v>
      </c>
      <c r="L1571" t="s">
        <v>1486</v>
      </c>
    </row>
    <row r="1572" spans="1:12" x14ac:dyDescent="0.3">
      <c r="A1572" t="s">
        <v>1827</v>
      </c>
      <c r="B1572" t="s">
        <v>1826</v>
      </c>
      <c r="C1572">
        <v>1.5</v>
      </c>
      <c r="D1572" t="s">
        <v>660</v>
      </c>
      <c r="E1572">
        <v>3.8</v>
      </c>
      <c r="F1572">
        <v>5</v>
      </c>
      <c r="G1572" s="9" t="s">
        <v>545</v>
      </c>
      <c r="H1572" s="9" t="s">
        <v>545</v>
      </c>
      <c r="I1572" s="9" t="s">
        <v>545</v>
      </c>
      <c r="K1572" t="s">
        <v>1255</v>
      </c>
      <c r="L1572" t="s">
        <v>1486</v>
      </c>
    </row>
    <row r="1573" spans="1:12" x14ac:dyDescent="0.3">
      <c r="A1573" t="s">
        <v>1827</v>
      </c>
      <c r="B1573" t="s">
        <v>1826</v>
      </c>
      <c r="C1573">
        <v>0.7</v>
      </c>
      <c r="D1573" t="s">
        <v>660</v>
      </c>
      <c r="E1573">
        <v>3.8</v>
      </c>
      <c r="F1573">
        <v>2.7</v>
      </c>
      <c r="G1573" s="9" t="s">
        <v>545</v>
      </c>
      <c r="H1573" s="9" t="s">
        <v>545</v>
      </c>
      <c r="I1573" s="9" t="s">
        <v>545</v>
      </c>
      <c r="K1573" t="s">
        <v>1255</v>
      </c>
      <c r="L1573" t="s">
        <v>1486</v>
      </c>
    </row>
    <row r="1574" spans="1:12" x14ac:dyDescent="0.3">
      <c r="A1574" t="s">
        <v>1827</v>
      </c>
      <c r="B1574" t="s">
        <v>1826</v>
      </c>
      <c r="C1574">
        <v>0.6</v>
      </c>
      <c r="D1574" t="s">
        <v>582</v>
      </c>
      <c r="E1574">
        <v>3.8</v>
      </c>
      <c r="F1574">
        <v>2.5</v>
      </c>
      <c r="G1574" s="9" t="s">
        <v>545</v>
      </c>
      <c r="H1574" s="9" t="s">
        <v>545</v>
      </c>
      <c r="I1574" s="9" t="s">
        <v>545</v>
      </c>
      <c r="K1574" t="s">
        <v>1255</v>
      </c>
      <c r="L1574" t="s">
        <v>1486</v>
      </c>
    </row>
    <row r="1575" spans="1:12" x14ac:dyDescent="0.3">
      <c r="A1575" t="s">
        <v>1827</v>
      </c>
      <c r="B1575" t="s">
        <v>1826</v>
      </c>
      <c r="C1575">
        <v>0.3</v>
      </c>
      <c r="D1575" t="s">
        <v>660</v>
      </c>
      <c r="E1575">
        <v>3.8</v>
      </c>
      <c r="F1575">
        <v>3.6</v>
      </c>
      <c r="G1575" s="9" t="s">
        <v>545</v>
      </c>
      <c r="H1575" s="9" t="s">
        <v>545</v>
      </c>
      <c r="I1575" s="9" t="s">
        <v>545</v>
      </c>
      <c r="K1575" t="s">
        <v>1255</v>
      </c>
      <c r="L1575" t="s">
        <v>1486</v>
      </c>
    </row>
    <row r="1576" spans="1:12" x14ac:dyDescent="0.3">
      <c r="A1576" t="s">
        <v>1827</v>
      </c>
      <c r="B1576" t="s">
        <v>1826</v>
      </c>
      <c r="C1576">
        <v>0.2</v>
      </c>
      <c r="D1576" t="s">
        <v>582</v>
      </c>
      <c r="E1576">
        <v>3.8</v>
      </c>
      <c r="F1576">
        <v>2.8</v>
      </c>
      <c r="G1576" s="9" t="s">
        <v>545</v>
      </c>
      <c r="H1576" s="9" t="s">
        <v>545</v>
      </c>
      <c r="I1576" s="9" t="s">
        <v>545</v>
      </c>
      <c r="K1576" t="s">
        <v>1255</v>
      </c>
      <c r="L1576" t="s">
        <v>1486</v>
      </c>
    </row>
    <row r="1577" spans="1:12" x14ac:dyDescent="0.3">
      <c r="A1577" t="s">
        <v>1827</v>
      </c>
      <c r="B1577" t="s">
        <v>1826</v>
      </c>
      <c r="C1577">
        <v>34.700000000000003</v>
      </c>
      <c r="D1577" t="s">
        <v>1699</v>
      </c>
      <c r="E1577" s="9" t="s">
        <v>545</v>
      </c>
      <c r="F1577" s="9" t="s">
        <v>545</v>
      </c>
      <c r="G1577" s="9" t="s">
        <v>545</v>
      </c>
      <c r="H1577" s="9" t="s">
        <v>545</v>
      </c>
      <c r="I1577" s="9" t="s">
        <v>545</v>
      </c>
      <c r="K1577" t="s">
        <v>1832</v>
      </c>
      <c r="L1577" t="s">
        <v>1486</v>
      </c>
    </row>
    <row r="1578" spans="1:12" x14ac:dyDescent="0.3">
      <c r="A1578" t="s">
        <v>1827</v>
      </c>
      <c r="B1578" t="s">
        <v>1826</v>
      </c>
      <c r="C1578">
        <v>48.1</v>
      </c>
      <c r="D1578" t="s">
        <v>1183</v>
      </c>
      <c r="E1578" s="9" t="s">
        <v>545</v>
      </c>
      <c r="F1578" s="9" t="s">
        <v>545</v>
      </c>
      <c r="G1578" s="9" t="s">
        <v>545</v>
      </c>
      <c r="H1578" s="9" t="s">
        <v>545</v>
      </c>
      <c r="I1578" s="9" t="s">
        <v>545</v>
      </c>
      <c r="J1578" t="s">
        <v>163</v>
      </c>
      <c r="K1578" t="s">
        <v>2007</v>
      </c>
      <c r="L1578" t="s">
        <v>1486</v>
      </c>
    </row>
    <row r="1579" spans="1:12" x14ac:dyDescent="0.3">
      <c r="A1579" t="s">
        <v>1827</v>
      </c>
      <c r="B1579" t="s">
        <v>1826</v>
      </c>
      <c r="C1579">
        <v>49.4</v>
      </c>
      <c r="D1579" t="s">
        <v>1164</v>
      </c>
      <c r="E1579" s="9" t="s">
        <v>545</v>
      </c>
      <c r="F1579" s="9" t="s">
        <v>545</v>
      </c>
      <c r="G1579">
        <v>1</v>
      </c>
      <c r="H1579" s="9" t="s">
        <v>545</v>
      </c>
      <c r="I1579" s="9" t="s">
        <v>545</v>
      </c>
      <c r="K1579" t="s">
        <v>2007</v>
      </c>
      <c r="L1579" t="s">
        <v>1486</v>
      </c>
    </row>
    <row r="1580" spans="1:12" x14ac:dyDescent="0.3">
      <c r="A1580" t="s">
        <v>1827</v>
      </c>
      <c r="B1580" t="s">
        <v>1826</v>
      </c>
      <c r="C1580">
        <v>42.4</v>
      </c>
      <c r="D1580" t="s">
        <v>1231</v>
      </c>
      <c r="E1580" s="9" t="s">
        <v>545</v>
      </c>
      <c r="F1580" s="9" t="s">
        <v>545</v>
      </c>
      <c r="G1580">
        <v>1</v>
      </c>
      <c r="H1580" s="9" t="s">
        <v>545</v>
      </c>
      <c r="I1580" s="9" t="s">
        <v>545</v>
      </c>
      <c r="K1580" t="s">
        <v>2007</v>
      </c>
      <c r="L1580" t="s">
        <v>1486</v>
      </c>
    </row>
    <row r="1581" spans="1:12" x14ac:dyDescent="0.3">
      <c r="A1581" t="s">
        <v>1827</v>
      </c>
      <c r="B1581" t="s">
        <v>1826</v>
      </c>
      <c r="C1581">
        <v>37</v>
      </c>
      <c r="D1581" t="s">
        <v>1226</v>
      </c>
      <c r="E1581" s="9" t="s">
        <v>545</v>
      </c>
      <c r="F1581" s="9" t="s">
        <v>545</v>
      </c>
      <c r="G1581">
        <v>1</v>
      </c>
      <c r="H1581" s="9" t="s">
        <v>545</v>
      </c>
      <c r="I1581" s="9" t="s">
        <v>545</v>
      </c>
      <c r="K1581" t="s">
        <v>2007</v>
      </c>
      <c r="L1581" t="s">
        <v>1486</v>
      </c>
    </row>
    <row r="1582" spans="1:12" x14ac:dyDescent="0.3">
      <c r="A1582" t="s">
        <v>1827</v>
      </c>
      <c r="B1582" t="s">
        <v>1826</v>
      </c>
      <c r="C1582">
        <v>36.799999999999997</v>
      </c>
      <c r="D1582" t="s">
        <v>1226</v>
      </c>
      <c r="E1582" s="9" t="s">
        <v>545</v>
      </c>
      <c r="F1582" s="9" t="s">
        <v>545</v>
      </c>
      <c r="G1582">
        <v>1</v>
      </c>
      <c r="H1582" s="9" t="s">
        <v>545</v>
      </c>
      <c r="I1582" s="9" t="s">
        <v>545</v>
      </c>
      <c r="K1582" t="s">
        <v>2007</v>
      </c>
      <c r="L1582" t="s">
        <v>1486</v>
      </c>
    </row>
    <row r="1583" spans="1:12" x14ac:dyDescent="0.3">
      <c r="A1583" t="s">
        <v>1827</v>
      </c>
      <c r="B1583" t="s">
        <v>1826</v>
      </c>
      <c r="C1583">
        <v>20.5</v>
      </c>
      <c r="D1583" t="s">
        <v>1164</v>
      </c>
      <c r="E1583" s="9" t="s">
        <v>545</v>
      </c>
      <c r="F1583" s="9" t="s">
        <v>545</v>
      </c>
      <c r="G1583">
        <v>1</v>
      </c>
      <c r="H1583" s="9" t="s">
        <v>545</v>
      </c>
      <c r="I1583" s="9" t="s">
        <v>545</v>
      </c>
      <c r="K1583" t="s">
        <v>2007</v>
      </c>
      <c r="L1583" t="s">
        <v>1486</v>
      </c>
    </row>
    <row r="1584" spans="1:12" x14ac:dyDescent="0.3">
      <c r="A1584" t="s">
        <v>1827</v>
      </c>
      <c r="B1584" t="s">
        <v>1826</v>
      </c>
      <c r="C1584">
        <v>20</v>
      </c>
      <c r="D1584" t="s">
        <v>1164</v>
      </c>
      <c r="E1584" s="9" t="s">
        <v>545</v>
      </c>
      <c r="F1584" s="9" t="s">
        <v>545</v>
      </c>
      <c r="G1584">
        <v>1</v>
      </c>
      <c r="H1584" s="9" t="s">
        <v>545</v>
      </c>
      <c r="I1584" s="9" t="s">
        <v>545</v>
      </c>
      <c r="K1584" t="s">
        <v>2007</v>
      </c>
      <c r="L1584" t="s">
        <v>1486</v>
      </c>
    </row>
    <row r="1585" spans="1:12" x14ac:dyDescent="0.3">
      <c r="A1585" t="s">
        <v>1827</v>
      </c>
      <c r="B1585" t="s">
        <v>1826</v>
      </c>
      <c r="C1585">
        <v>20</v>
      </c>
      <c r="D1585" t="s">
        <v>1164</v>
      </c>
      <c r="E1585" s="9" t="s">
        <v>545</v>
      </c>
      <c r="F1585" s="9" t="s">
        <v>545</v>
      </c>
      <c r="G1585">
        <v>1</v>
      </c>
      <c r="H1585" s="9" t="s">
        <v>545</v>
      </c>
      <c r="I1585" s="9" t="s">
        <v>545</v>
      </c>
      <c r="K1585" t="s">
        <v>2007</v>
      </c>
      <c r="L1585" t="s">
        <v>1486</v>
      </c>
    </row>
    <row r="1586" spans="1:12" x14ac:dyDescent="0.3">
      <c r="A1586" t="s">
        <v>1827</v>
      </c>
      <c r="B1586" t="s">
        <v>1826</v>
      </c>
      <c r="C1586">
        <v>19</v>
      </c>
      <c r="D1586" t="s">
        <v>1164</v>
      </c>
      <c r="E1586" s="9" t="s">
        <v>545</v>
      </c>
      <c r="F1586" s="9" t="s">
        <v>545</v>
      </c>
      <c r="G1586">
        <v>1</v>
      </c>
      <c r="H1586" s="9" t="s">
        <v>545</v>
      </c>
      <c r="I1586" s="9" t="s">
        <v>545</v>
      </c>
      <c r="K1586" t="s">
        <v>2007</v>
      </c>
      <c r="L1586" t="s">
        <v>1486</v>
      </c>
    </row>
    <row r="1587" spans="1:12" x14ac:dyDescent="0.3">
      <c r="A1587" t="s">
        <v>1827</v>
      </c>
      <c r="B1587" t="s">
        <v>1826</v>
      </c>
      <c r="C1587">
        <v>8</v>
      </c>
      <c r="D1587" t="s">
        <v>1164</v>
      </c>
      <c r="E1587" s="9" t="s">
        <v>545</v>
      </c>
      <c r="F1587" s="9" t="s">
        <v>545</v>
      </c>
      <c r="G1587">
        <v>1</v>
      </c>
      <c r="H1587" s="9" t="s">
        <v>545</v>
      </c>
      <c r="I1587" s="9" t="s">
        <v>545</v>
      </c>
      <c r="K1587" t="s">
        <v>2007</v>
      </c>
      <c r="L1587" t="s">
        <v>1486</v>
      </c>
    </row>
    <row r="1588" spans="1:12" x14ac:dyDescent="0.3">
      <c r="A1588" t="s">
        <v>1827</v>
      </c>
      <c r="B1588" t="s">
        <v>1826</v>
      </c>
      <c r="C1588">
        <v>22</v>
      </c>
      <c r="D1588" t="s">
        <v>1164</v>
      </c>
      <c r="E1588" s="9" t="s">
        <v>545</v>
      </c>
      <c r="F1588" s="9" t="s">
        <v>545</v>
      </c>
      <c r="G1588">
        <v>2</v>
      </c>
      <c r="H1588" s="9" t="s">
        <v>545</v>
      </c>
      <c r="I1588" s="9" t="s">
        <v>545</v>
      </c>
      <c r="K1588" t="s">
        <v>2007</v>
      </c>
      <c r="L1588" t="s">
        <v>1486</v>
      </c>
    </row>
    <row r="1589" spans="1:12" x14ac:dyDescent="0.3">
      <c r="A1589" t="s">
        <v>1827</v>
      </c>
      <c r="B1589" t="s">
        <v>1826</v>
      </c>
      <c r="C1589">
        <v>5</v>
      </c>
      <c r="D1589" t="s">
        <v>1164</v>
      </c>
      <c r="E1589" s="9" t="s">
        <v>545</v>
      </c>
      <c r="F1589" s="9" t="s">
        <v>545</v>
      </c>
      <c r="G1589">
        <v>4</v>
      </c>
      <c r="H1589" s="9" t="s">
        <v>545</v>
      </c>
      <c r="I1589" s="9" t="s">
        <v>545</v>
      </c>
      <c r="K1589" t="s">
        <v>2007</v>
      </c>
      <c r="L1589" t="s">
        <v>1486</v>
      </c>
    </row>
    <row r="1590" spans="1:12" x14ac:dyDescent="0.3">
      <c r="A1590" t="s">
        <v>1827</v>
      </c>
      <c r="B1590" t="s">
        <v>1826</v>
      </c>
      <c r="C1590">
        <v>4</v>
      </c>
      <c r="D1590" t="s">
        <v>1164</v>
      </c>
      <c r="E1590" s="9" t="s">
        <v>545</v>
      </c>
      <c r="F1590" s="9" t="s">
        <v>545</v>
      </c>
      <c r="G1590">
        <v>4</v>
      </c>
      <c r="H1590" s="9" t="s">
        <v>545</v>
      </c>
      <c r="I1590" s="9" t="s">
        <v>545</v>
      </c>
      <c r="K1590" t="s">
        <v>2007</v>
      </c>
      <c r="L1590" t="s">
        <v>1486</v>
      </c>
    </row>
    <row r="1591" spans="1:12" x14ac:dyDescent="0.3">
      <c r="A1591" t="s">
        <v>1827</v>
      </c>
      <c r="B1591" t="s">
        <v>1826</v>
      </c>
      <c r="C1591">
        <v>3</v>
      </c>
      <c r="D1591" t="s">
        <v>1164</v>
      </c>
      <c r="E1591" s="9" t="s">
        <v>545</v>
      </c>
      <c r="F1591" s="9" t="s">
        <v>545</v>
      </c>
      <c r="G1591">
        <v>5</v>
      </c>
      <c r="H1591" s="9" t="s">
        <v>545</v>
      </c>
      <c r="I1591" s="9" t="s">
        <v>545</v>
      </c>
      <c r="K1591" t="s">
        <v>2007</v>
      </c>
      <c r="L1591" t="s">
        <v>1486</v>
      </c>
    </row>
    <row r="1592" spans="1:12" x14ac:dyDescent="0.3">
      <c r="A1592" t="s">
        <v>1827</v>
      </c>
      <c r="B1592" t="s">
        <v>1826</v>
      </c>
      <c r="C1592">
        <v>4</v>
      </c>
      <c r="D1592" t="s">
        <v>1164</v>
      </c>
      <c r="E1592" s="9" t="s">
        <v>545</v>
      </c>
      <c r="F1592" s="9" t="s">
        <v>545</v>
      </c>
      <c r="G1592">
        <v>6</v>
      </c>
      <c r="H1592" s="9" t="s">
        <v>545</v>
      </c>
      <c r="I1592" s="9" t="s">
        <v>545</v>
      </c>
      <c r="K1592" t="s">
        <v>2007</v>
      </c>
      <c r="L1592" t="s">
        <v>1486</v>
      </c>
    </row>
    <row r="1593" spans="1:12" x14ac:dyDescent="0.3">
      <c r="A1593" t="s">
        <v>1827</v>
      </c>
      <c r="B1593" t="s">
        <v>1826</v>
      </c>
      <c r="C1593">
        <v>22.7</v>
      </c>
      <c r="D1593" t="s">
        <v>1164</v>
      </c>
      <c r="E1593">
        <v>0.15</v>
      </c>
      <c r="F1593" s="9" t="s">
        <v>545</v>
      </c>
      <c r="G1593" s="9" t="s">
        <v>545</v>
      </c>
      <c r="H1593" s="9" t="s">
        <v>545</v>
      </c>
      <c r="I1593" s="9" t="s">
        <v>545</v>
      </c>
      <c r="J1593" t="s">
        <v>397</v>
      </c>
      <c r="K1593" t="s">
        <v>2007</v>
      </c>
      <c r="L1593" t="s">
        <v>1486</v>
      </c>
    </row>
    <row r="1594" spans="1:12" x14ac:dyDescent="0.3">
      <c r="A1594" t="s">
        <v>1827</v>
      </c>
      <c r="B1594" t="s">
        <v>1826</v>
      </c>
      <c r="C1594">
        <v>17.3</v>
      </c>
      <c r="D1594" t="s">
        <v>1516</v>
      </c>
      <c r="E1594" s="9" t="s">
        <v>545</v>
      </c>
      <c r="F1594" s="9" t="s">
        <v>545</v>
      </c>
      <c r="G1594">
        <v>1</v>
      </c>
      <c r="H1594" s="9" t="s">
        <v>545</v>
      </c>
      <c r="I1594" s="9" t="s">
        <v>545</v>
      </c>
      <c r="K1594" t="s">
        <v>2009</v>
      </c>
      <c r="L1594" t="s">
        <v>1670</v>
      </c>
    </row>
    <row r="1595" spans="1:12" x14ac:dyDescent="0.3">
      <c r="A1595" t="s">
        <v>1827</v>
      </c>
      <c r="B1595" t="s">
        <v>1826</v>
      </c>
      <c r="C1595">
        <v>41</v>
      </c>
      <c r="D1595" t="s">
        <v>1567</v>
      </c>
      <c r="E1595">
        <v>5.3</v>
      </c>
      <c r="F1595" t="s">
        <v>1568</v>
      </c>
      <c r="G1595" s="9" t="s">
        <v>545</v>
      </c>
      <c r="H1595" s="9" t="s">
        <v>545</v>
      </c>
      <c r="I1595" s="9" t="s">
        <v>545</v>
      </c>
      <c r="K1595" t="s">
        <v>2009</v>
      </c>
      <c r="L1595" t="s">
        <v>1670</v>
      </c>
    </row>
    <row r="1596" spans="1:12" x14ac:dyDescent="0.3">
      <c r="A1596" t="s">
        <v>1827</v>
      </c>
      <c r="B1596" t="s">
        <v>1826</v>
      </c>
      <c r="C1596">
        <v>45.7</v>
      </c>
      <c r="D1596" t="s">
        <v>706</v>
      </c>
      <c r="E1596">
        <v>0.1</v>
      </c>
      <c r="F1596" s="9" t="s">
        <v>545</v>
      </c>
      <c r="G1596" s="9" t="s">
        <v>545</v>
      </c>
      <c r="H1596" s="9" t="s">
        <v>545</v>
      </c>
      <c r="I1596" s="9" t="s">
        <v>545</v>
      </c>
      <c r="J1596" t="s">
        <v>271</v>
      </c>
      <c r="K1596" t="s">
        <v>753</v>
      </c>
      <c r="L1596" t="s">
        <v>1424</v>
      </c>
    </row>
    <row r="1597" spans="1:12" x14ac:dyDescent="0.3">
      <c r="A1597" t="s">
        <v>1827</v>
      </c>
      <c r="B1597" t="s">
        <v>1826</v>
      </c>
      <c r="C1597">
        <v>44.8</v>
      </c>
      <c r="D1597" t="s">
        <v>706</v>
      </c>
      <c r="E1597" s="9" t="s">
        <v>545</v>
      </c>
      <c r="F1597" s="9" t="s">
        <v>545</v>
      </c>
      <c r="G1597" s="9" t="s">
        <v>545</v>
      </c>
      <c r="H1597" s="9" t="s">
        <v>545</v>
      </c>
      <c r="I1597" s="9" t="s">
        <v>545</v>
      </c>
      <c r="J1597">
        <v>45.7</v>
      </c>
      <c r="K1597" t="s">
        <v>753</v>
      </c>
      <c r="L1597" t="s">
        <v>1424</v>
      </c>
    </row>
    <row r="1598" spans="1:12" x14ac:dyDescent="0.3">
      <c r="A1598" t="s">
        <v>1827</v>
      </c>
      <c r="B1598" t="s">
        <v>1826</v>
      </c>
      <c r="C1598">
        <v>44.2</v>
      </c>
      <c r="D1598" t="s">
        <v>706</v>
      </c>
      <c r="E1598">
        <v>0.1</v>
      </c>
      <c r="F1598" s="9" t="s">
        <v>545</v>
      </c>
      <c r="G1598" s="9" t="s">
        <v>545</v>
      </c>
      <c r="H1598" s="9" t="s">
        <v>545</v>
      </c>
      <c r="I1598" s="9" t="s">
        <v>545</v>
      </c>
      <c r="K1598" t="s">
        <v>753</v>
      </c>
      <c r="L1598" t="s">
        <v>1424</v>
      </c>
    </row>
    <row r="1599" spans="1:12" x14ac:dyDescent="0.3">
      <c r="A1599" t="s">
        <v>1827</v>
      </c>
      <c r="B1599" t="s">
        <v>1826</v>
      </c>
      <c r="C1599">
        <v>44.2</v>
      </c>
      <c r="D1599" t="s">
        <v>706</v>
      </c>
      <c r="E1599">
        <v>0.1</v>
      </c>
      <c r="F1599" s="9" t="s">
        <v>545</v>
      </c>
      <c r="G1599" s="9" t="s">
        <v>545</v>
      </c>
      <c r="H1599" s="9" t="s">
        <v>545</v>
      </c>
      <c r="I1599" s="9" t="s">
        <v>545</v>
      </c>
      <c r="K1599" t="s">
        <v>753</v>
      </c>
      <c r="L1599" t="s">
        <v>1424</v>
      </c>
    </row>
    <row r="1600" spans="1:12" x14ac:dyDescent="0.3">
      <c r="A1600" t="s">
        <v>1827</v>
      </c>
      <c r="B1600" t="s">
        <v>1826</v>
      </c>
      <c r="C1600">
        <v>42</v>
      </c>
      <c r="D1600" t="s">
        <v>1216</v>
      </c>
      <c r="E1600" s="9" t="s">
        <v>545</v>
      </c>
      <c r="F1600" s="9" t="s">
        <v>545</v>
      </c>
      <c r="G1600" s="9" t="s">
        <v>545</v>
      </c>
      <c r="H1600" s="9" t="s">
        <v>545</v>
      </c>
      <c r="I1600" s="9" t="s">
        <v>545</v>
      </c>
      <c r="K1600" t="s">
        <v>753</v>
      </c>
      <c r="L1600" t="s">
        <v>1424</v>
      </c>
    </row>
    <row r="1601" spans="1:12" x14ac:dyDescent="0.3">
      <c r="A1601" t="s">
        <v>1827</v>
      </c>
      <c r="B1601" t="s">
        <v>1826</v>
      </c>
      <c r="C1601">
        <v>34.700000000000003</v>
      </c>
      <c r="D1601" t="s">
        <v>1402</v>
      </c>
      <c r="E1601" s="9" t="s">
        <v>545</v>
      </c>
      <c r="F1601" s="9" t="s">
        <v>545</v>
      </c>
      <c r="G1601" s="9" t="s">
        <v>545</v>
      </c>
      <c r="H1601" s="9" t="s">
        <v>545</v>
      </c>
      <c r="I1601" s="9" t="s">
        <v>545</v>
      </c>
      <c r="K1601" t="s">
        <v>753</v>
      </c>
      <c r="L1601" t="s">
        <v>1424</v>
      </c>
    </row>
    <row r="1602" spans="1:12" x14ac:dyDescent="0.3">
      <c r="A1602" t="s">
        <v>1827</v>
      </c>
      <c r="B1602" t="s">
        <v>1826</v>
      </c>
      <c r="C1602">
        <v>33.4</v>
      </c>
      <c r="D1602" t="s">
        <v>1402</v>
      </c>
      <c r="E1602" t="s">
        <v>1309</v>
      </c>
      <c r="F1602" s="9" t="s">
        <v>545</v>
      </c>
      <c r="G1602" s="9" t="s">
        <v>545</v>
      </c>
      <c r="H1602" s="9" t="s">
        <v>545</v>
      </c>
      <c r="I1602" s="9" t="s">
        <v>545</v>
      </c>
      <c r="K1602" t="s">
        <v>753</v>
      </c>
      <c r="L1602" t="s">
        <v>1424</v>
      </c>
    </row>
    <row r="1603" spans="1:12" x14ac:dyDescent="0.3">
      <c r="A1603" t="s">
        <v>1827</v>
      </c>
      <c r="B1603" t="s">
        <v>1826</v>
      </c>
      <c r="C1603">
        <v>49.4</v>
      </c>
      <c r="D1603" t="s">
        <v>162</v>
      </c>
      <c r="E1603" s="9" t="s">
        <v>545</v>
      </c>
      <c r="F1603" s="9" t="s">
        <v>545</v>
      </c>
      <c r="G1603" s="9" t="s">
        <v>545</v>
      </c>
      <c r="H1603" s="9" t="s">
        <v>545</v>
      </c>
      <c r="I1603" s="9" t="s">
        <v>545</v>
      </c>
      <c r="K1603" t="s">
        <v>1076</v>
      </c>
      <c r="L1603" t="s">
        <v>1488</v>
      </c>
    </row>
    <row r="1604" spans="1:12" x14ac:dyDescent="0.3">
      <c r="A1604" t="s">
        <v>1827</v>
      </c>
      <c r="B1604" t="s">
        <v>1826</v>
      </c>
      <c r="C1604">
        <v>22</v>
      </c>
      <c r="D1604" t="s">
        <v>385</v>
      </c>
      <c r="E1604" s="9" t="s">
        <v>545</v>
      </c>
      <c r="F1604" s="9" t="s">
        <v>545</v>
      </c>
      <c r="G1604">
        <v>1</v>
      </c>
      <c r="H1604" s="9" t="s">
        <v>545</v>
      </c>
      <c r="I1604" s="9" t="s">
        <v>545</v>
      </c>
      <c r="K1604" t="s">
        <v>1487</v>
      </c>
      <c r="L1604" t="s">
        <v>1671</v>
      </c>
    </row>
    <row r="1605" spans="1:12" x14ac:dyDescent="0.3">
      <c r="A1605" t="s">
        <v>1827</v>
      </c>
      <c r="B1605" t="s">
        <v>1826</v>
      </c>
      <c r="C1605">
        <v>26.5</v>
      </c>
      <c r="D1605" t="s">
        <v>385</v>
      </c>
      <c r="E1605" s="9" t="s">
        <v>545</v>
      </c>
      <c r="F1605" s="9" t="s">
        <v>545</v>
      </c>
      <c r="G1605">
        <v>2</v>
      </c>
      <c r="H1605" s="9" t="s">
        <v>545</v>
      </c>
      <c r="I1605" s="9" t="s">
        <v>545</v>
      </c>
      <c r="K1605" t="s">
        <v>1487</v>
      </c>
      <c r="L1605" t="s">
        <v>1671</v>
      </c>
    </row>
    <row r="1606" spans="1:12" x14ac:dyDescent="0.3">
      <c r="A1606" t="s">
        <v>1827</v>
      </c>
      <c r="B1606" t="s">
        <v>1826</v>
      </c>
      <c r="C1606">
        <v>39.5</v>
      </c>
      <c r="D1606" t="s">
        <v>1572</v>
      </c>
      <c r="E1606" s="9" t="s">
        <v>545</v>
      </c>
      <c r="F1606" s="9" t="s">
        <v>545</v>
      </c>
      <c r="G1606">
        <v>3</v>
      </c>
      <c r="H1606" s="9" t="s">
        <v>545</v>
      </c>
      <c r="I1606" s="9" t="s">
        <v>545</v>
      </c>
      <c r="K1606" t="s">
        <v>1487</v>
      </c>
      <c r="L1606" t="s">
        <v>1671</v>
      </c>
    </row>
    <row r="1607" spans="1:12" x14ac:dyDescent="0.3">
      <c r="A1607" t="s">
        <v>1827</v>
      </c>
      <c r="B1607" t="s">
        <v>1826</v>
      </c>
      <c r="C1607">
        <v>0.3</v>
      </c>
      <c r="D1607" t="s">
        <v>385</v>
      </c>
      <c r="E1607" s="9" t="s">
        <v>545</v>
      </c>
      <c r="F1607" s="9" t="s">
        <v>545</v>
      </c>
      <c r="G1607">
        <v>3</v>
      </c>
      <c r="H1607" s="9" t="s">
        <v>545</v>
      </c>
      <c r="I1607" s="9" t="s">
        <v>545</v>
      </c>
      <c r="K1607" t="s">
        <v>1487</v>
      </c>
      <c r="L1607" t="s">
        <v>1671</v>
      </c>
    </row>
    <row r="1608" spans="1:12" x14ac:dyDescent="0.3">
      <c r="A1608" t="s">
        <v>1827</v>
      </c>
      <c r="B1608" t="s">
        <v>1826</v>
      </c>
      <c r="C1608">
        <v>19.8</v>
      </c>
      <c r="D1608" t="s">
        <v>1517</v>
      </c>
      <c r="E1608" s="9" t="s">
        <v>545</v>
      </c>
      <c r="F1608" s="9" t="s">
        <v>545</v>
      </c>
      <c r="G1608" s="9" t="s">
        <v>545</v>
      </c>
      <c r="H1608" s="9" t="s">
        <v>545</v>
      </c>
      <c r="I1608" s="9" t="s">
        <v>545</v>
      </c>
      <c r="J1608" t="s">
        <v>453</v>
      </c>
      <c r="K1608" t="s">
        <v>2087</v>
      </c>
      <c r="L1608" t="s">
        <v>1288</v>
      </c>
    </row>
    <row r="1609" spans="1:12" x14ac:dyDescent="0.3">
      <c r="A1609" t="s">
        <v>1827</v>
      </c>
      <c r="B1609" t="s">
        <v>1826</v>
      </c>
      <c r="C1609">
        <v>16.600000000000001</v>
      </c>
      <c r="D1609" t="s">
        <v>1517</v>
      </c>
      <c r="E1609" s="9" t="s">
        <v>545</v>
      </c>
      <c r="F1609" s="9" t="s">
        <v>545</v>
      </c>
      <c r="G1609" s="9" t="s">
        <v>545</v>
      </c>
      <c r="H1609" s="9" t="s">
        <v>545</v>
      </c>
      <c r="I1609" s="9" t="s">
        <v>545</v>
      </c>
      <c r="J1609" t="s">
        <v>112</v>
      </c>
      <c r="K1609" t="s">
        <v>2087</v>
      </c>
      <c r="L1609" t="s">
        <v>1288</v>
      </c>
    </row>
    <row r="1610" spans="1:12" x14ac:dyDescent="0.3">
      <c r="A1610" t="s">
        <v>1827</v>
      </c>
      <c r="B1610" t="s">
        <v>1826</v>
      </c>
      <c r="C1610">
        <v>15.1</v>
      </c>
      <c r="D1610" t="s">
        <v>1517</v>
      </c>
      <c r="E1610" s="9" t="s">
        <v>545</v>
      </c>
      <c r="F1610" s="9" t="s">
        <v>545</v>
      </c>
      <c r="G1610" s="9" t="s">
        <v>545</v>
      </c>
      <c r="H1610" s="9" t="s">
        <v>545</v>
      </c>
      <c r="I1610" s="9" t="s">
        <v>545</v>
      </c>
      <c r="J1610" t="s">
        <v>1499</v>
      </c>
      <c r="K1610" t="s">
        <v>2087</v>
      </c>
      <c r="L1610" t="s">
        <v>1288</v>
      </c>
    </row>
    <row r="1611" spans="1:12" x14ac:dyDescent="0.3">
      <c r="A1611" t="s">
        <v>1827</v>
      </c>
      <c r="B1611" t="s">
        <v>1826</v>
      </c>
      <c r="C1611">
        <v>13</v>
      </c>
      <c r="D1611" t="s">
        <v>1517</v>
      </c>
      <c r="E1611" s="9" t="s">
        <v>545</v>
      </c>
      <c r="F1611" s="9" t="s">
        <v>545</v>
      </c>
      <c r="G1611" s="9" t="s">
        <v>545</v>
      </c>
      <c r="H1611" s="9" t="s">
        <v>545</v>
      </c>
      <c r="I1611" s="9" t="s">
        <v>545</v>
      </c>
      <c r="J1611" t="s">
        <v>286</v>
      </c>
      <c r="K1611" t="s">
        <v>2087</v>
      </c>
      <c r="L1611" t="s">
        <v>1288</v>
      </c>
    </row>
    <row r="1612" spans="1:12" x14ac:dyDescent="0.3">
      <c r="A1612" t="s">
        <v>1827</v>
      </c>
      <c r="B1612" t="s">
        <v>1826</v>
      </c>
      <c r="C1612">
        <v>11.9</v>
      </c>
      <c r="D1612" t="s">
        <v>1517</v>
      </c>
      <c r="E1612" s="9" t="s">
        <v>545</v>
      </c>
      <c r="F1612" s="9" t="s">
        <v>545</v>
      </c>
      <c r="G1612" s="9" t="s">
        <v>545</v>
      </c>
      <c r="H1612" s="9" t="s">
        <v>545</v>
      </c>
      <c r="I1612" s="9" t="s">
        <v>545</v>
      </c>
      <c r="J1612" t="s">
        <v>248</v>
      </c>
      <c r="K1612" t="s">
        <v>2087</v>
      </c>
      <c r="L1612" t="s">
        <v>1288</v>
      </c>
    </row>
    <row r="1613" spans="1:12" x14ac:dyDescent="0.3">
      <c r="A1613" t="s">
        <v>1827</v>
      </c>
      <c r="B1613" t="s">
        <v>1826</v>
      </c>
      <c r="C1613">
        <v>9</v>
      </c>
      <c r="D1613" t="s">
        <v>1517</v>
      </c>
      <c r="E1613" s="9" t="s">
        <v>545</v>
      </c>
      <c r="F1613" s="9" t="s">
        <v>545</v>
      </c>
      <c r="G1613" s="9" t="s">
        <v>545</v>
      </c>
      <c r="H1613" s="9" t="s">
        <v>545</v>
      </c>
      <c r="I1613" t="s">
        <v>453</v>
      </c>
      <c r="K1613" t="s">
        <v>2087</v>
      </c>
      <c r="L1613" t="s">
        <v>1288</v>
      </c>
    </row>
    <row r="1614" spans="1:12" x14ac:dyDescent="0.3">
      <c r="A1614" t="s">
        <v>1827</v>
      </c>
      <c r="B1614" t="s">
        <v>1826</v>
      </c>
      <c r="C1614">
        <v>43.5</v>
      </c>
      <c r="D1614" t="s">
        <v>1691</v>
      </c>
      <c r="E1614" s="9" t="s">
        <v>545</v>
      </c>
      <c r="F1614" s="9" t="s">
        <v>545</v>
      </c>
      <c r="G1614">
        <v>1</v>
      </c>
      <c r="H1614" s="9" t="s">
        <v>545</v>
      </c>
      <c r="I1614" s="9" t="s">
        <v>545</v>
      </c>
      <c r="K1614" t="s">
        <v>1076</v>
      </c>
      <c r="L1614" t="s">
        <v>1300</v>
      </c>
    </row>
    <row r="1615" spans="1:12" x14ac:dyDescent="0.3">
      <c r="A1615" t="s">
        <v>1827</v>
      </c>
      <c r="B1615" t="s">
        <v>1826</v>
      </c>
      <c r="C1615">
        <v>41.6</v>
      </c>
      <c r="D1615" t="s">
        <v>1691</v>
      </c>
      <c r="E1615" s="9" t="s">
        <v>545</v>
      </c>
      <c r="F1615" s="9" t="s">
        <v>545</v>
      </c>
      <c r="G1615">
        <v>1</v>
      </c>
      <c r="H1615" s="9" t="s">
        <v>545</v>
      </c>
      <c r="I1615" s="9" t="s">
        <v>545</v>
      </c>
      <c r="K1615" t="s">
        <v>1076</v>
      </c>
      <c r="L1615" t="s">
        <v>1300</v>
      </c>
    </row>
    <row r="1616" spans="1:12" x14ac:dyDescent="0.3">
      <c r="A1616" t="s">
        <v>1827</v>
      </c>
      <c r="B1616" t="s">
        <v>1826</v>
      </c>
      <c r="C1616">
        <v>48.7</v>
      </c>
      <c r="D1616" t="s">
        <v>1691</v>
      </c>
      <c r="E1616" s="9" t="s">
        <v>545</v>
      </c>
      <c r="F1616" s="9" t="s">
        <v>545</v>
      </c>
      <c r="G1616">
        <v>2</v>
      </c>
      <c r="H1616" s="9" t="s">
        <v>545</v>
      </c>
      <c r="I1616" s="9" t="s">
        <v>545</v>
      </c>
      <c r="J1616" t="s">
        <v>160</v>
      </c>
      <c r="K1616" t="s">
        <v>1076</v>
      </c>
      <c r="L1616" t="s">
        <v>1300</v>
      </c>
    </row>
    <row r="1617" spans="1:12" x14ac:dyDescent="0.3">
      <c r="A1617" t="s">
        <v>1827</v>
      </c>
      <c r="B1617" t="s">
        <v>1826</v>
      </c>
      <c r="C1617">
        <v>41</v>
      </c>
      <c r="D1617" t="s">
        <v>1691</v>
      </c>
      <c r="E1617" s="9" t="s">
        <v>545</v>
      </c>
      <c r="F1617" s="9" t="s">
        <v>545</v>
      </c>
      <c r="G1617">
        <v>2</v>
      </c>
      <c r="H1617" s="9" t="s">
        <v>545</v>
      </c>
      <c r="I1617" s="9" t="s">
        <v>545</v>
      </c>
      <c r="K1617" t="s">
        <v>1076</v>
      </c>
      <c r="L1617" t="s">
        <v>1300</v>
      </c>
    </row>
    <row r="1618" spans="1:12" x14ac:dyDescent="0.3">
      <c r="A1618" t="s">
        <v>1827</v>
      </c>
      <c r="B1618" t="s">
        <v>1826</v>
      </c>
      <c r="C1618">
        <v>49.6</v>
      </c>
      <c r="D1618" t="s">
        <v>1691</v>
      </c>
      <c r="E1618" s="9" t="s">
        <v>545</v>
      </c>
      <c r="F1618" s="9" t="s">
        <v>545</v>
      </c>
      <c r="G1618">
        <v>3</v>
      </c>
      <c r="H1618" s="9" t="s">
        <v>545</v>
      </c>
      <c r="I1618" s="9" t="s">
        <v>545</v>
      </c>
      <c r="J1618" t="s">
        <v>160</v>
      </c>
      <c r="K1618" t="s">
        <v>1076</v>
      </c>
      <c r="L1618" t="s">
        <v>1300</v>
      </c>
    </row>
    <row r="1619" spans="1:12" x14ac:dyDescent="0.3">
      <c r="A1619" t="s">
        <v>1827</v>
      </c>
      <c r="B1619" t="s">
        <v>1826</v>
      </c>
      <c r="C1619">
        <v>42.4</v>
      </c>
      <c r="D1619" t="s">
        <v>1691</v>
      </c>
      <c r="E1619" s="9" t="s">
        <v>545</v>
      </c>
      <c r="F1619" s="9" t="s">
        <v>545</v>
      </c>
      <c r="G1619">
        <v>4</v>
      </c>
      <c r="H1619" s="9" t="s">
        <v>545</v>
      </c>
      <c r="I1619" s="9" t="s">
        <v>545</v>
      </c>
      <c r="K1619" t="s">
        <v>1076</v>
      </c>
      <c r="L1619" t="s">
        <v>1300</v>
      </c>
    </row>
    <row r="1620" spans="1:12" x14ac:dyDescent="0.3">
      <c r="A1620" t="s">
        <v>1827</v>
      </c>
      <c r="B1620" t="s">
        <v>1826</v>
      </c>
      <c r="C1620">
        <v>22</v>
      </c>
      <c r="D1620" t="s">
        <v>1531</v>
      </c>
      <c r="E1620" s="9" t="s">
        <v>545</v>
      </c>
      <c r="F1620" s="9" t="s">
        <v>545</v>
      </c>
      <c r="G1620">
        <v>1</v>
      </c>
      <c r="H1620" s="9" t="s">
        <v>545</v>
      </c>
      <c r="I1620" s="9" t="s">
        <v>545</v>
      </c>
      <c r="K1620" t="s">
        <v>1832</v>
      </c>
      <c r="L1620" t="s">
        <v>1101</v>
      </c>
    </row>
    <row r="1621" spans="1:12" x14ac:dyDescent="0.3">
      <c r="A1621" t="s">
        <v>1827</v>
      </c>
      <c r="B1621" t="s">
        <v>1826</v>
      </c>
      <c r="C1621">
        <v>36.4</v>
      </c>
      <c r="D1621" t="s">
        <v>1227</v>
      </c>
      <c r="E1621" s="9" t="s">
        <v>545</v>
      </c>
      <c r="F1621" s="9" t="s">
        <v>545</v>
      </c>
      <c r="G1621" s="9" t="s">
        <v>545</v>
      </c>
      <c r="H1621" s="9" t="s">
        <v>545</v>
      </c>
      <c r="I1621" s="9" t="s">
        <v>545</v>
      </c>
    </row>
    <row r="1622" spans="1:12" x14ac:dyDescent="0.3">
      <c r="A1622" t="s">
        <v>1827</v>
      </c>
      <c r="B1622" t="s">
        <v>1826</v>
      </c>
      <c r="C1622">
        <v>44.5</v>
      </c>
      <c r="D1622" t="s">
        <v>742</v>
      </c>
      <c r="E1622" s="9" t="s">
        <v>545</v>
      </c>
      <c r="F1622" s="9" t="s">
        <v>545</v>
      </c>
      <c r="G1622">
        <v>1</v>
      </c>
      <c r="H1622" s="9" t="s">
        <v>545</v>
      </c>
      <c r="I1622" s="9" t="s">
        <v>545</v>
      </c>
      <c r="K1622" t="s">
        <v>2007</v>
      </c>
      <c r="L1622" t="s">
        <v>1527</v>
      </c>
    </row>
    <row r="1623" spans="1:12" x14ac:dyDescent="0.3">
      <c r="A1623" t="s">
        <v>1827</v>
      </c>
      <c r="B1623" t="s">
        <v>1826</v>
      </c>
      <c r="C1623">
        <v>42.8</v>
      </c>
      <c r="D1623" t="s">
        <v>742</v>
      </c>
      <c r="E1623" s="9" t="s">
        <v>545</v>
      </c>
      <c r="F1623" s="9" t="s">
        <v>545</v>
      </c>
      <c r="G1623">
        <v>1</v>
      </c>
      <c r="H1623" s="9" t="s">
        <v>545</v>
      </c>
      <c r="I1623" s="9" t="s">
        <v>545</v>
      </c>
      <c r="K1623" t="s">
        <v>2007</v>
      </c>
      <c r="L1623" t="s">
        <v>1527</v>
      </c>
    </row>
    <row r="1624" spans="1:12" x14ac:dyDescent="0.3">
      <c r="A1624" t="s">
        <v>1827</v>
      </c>
      <c r="B1624" t="s">
        <v>1826</v>
      </c>
      <c r="C1624">
        <v>42.4</v>
      </c>
      <c r="D1624" t="s">
        <v>742</v>
      </c>
      <c r="E1624" s="9" t="s">
        <v>545</v>
      </c>
      <c r="F1624" s="9" t="s">
        <v>545</v>
      </c>
      <c r="G1624">
        <v>1</v>
      </c>
      <c r="H1624" s="9" t="s">
        <v>545</v>
      </c>
      <c r="I1624" s="9" t="s">
        <v>545</v>
      </c>
      <c r="K1624" t="s">
        <v>2007</v>
      </c>
      <c r="L1624" t="s">
        <v>1527</v>
      </c>
    </row>
    <row r="1625" spans="1:12" x14ac:dyDescent="0.3">
      <c r="A1625" t="s">
        <v>1827</v>
      </c>
      <c r="B1625" t="s">
        <v>1826</v>
      </c>
      <c r="C1625">
        <v>41</v>
      </c>
      <c r="D1625" t="s">
        <v>1570</v>
      </c>
      <c r="E1625" s="9" t="s">
        <v>545</v>
      </c>
      <c r="F1625" s="9" t="s">
        <v>545</v>
      </c>
      <c r="G1625">
        <v>1</v>
      </c>
      <c r="H1625" s="9" t="s">
        <v>545</v>
      </c>
      <c r="I1625" s="9" t="s">
        <v>545</v>
      </c>
      <c r="K1625" t="s">
        <v>2007</v>
      </c>
      <c r="L1625" t="s">
        <v>1527</v>
      </c>
    </row>
    <row r="1626" spans="1:12" x14ac:dyDescent="0.3">
      <c r="A1626" t="s">
        <v>1827</v>
      </c>
      <c r="B1626" t="s">
        <v>1826</v>
      </c>
      <c r="C1626">
        <v>42.4</v>
      </c>
      <c r="D1626" t="s">
        <v>742</v>
      </c>
      <c r="E1626">
        <v>0.1</v>
      </c>
      <c r="F1626" s="9" t="s">
        <v>545</v>
      </c>
      <c r="G1626" s="9" t="s">
        <v>545</v>
      </c>
      <c r="H1626" s="9" t="s">
        <v>545</v>
      </c>
      <c r="I1626" s="9" t="s">
        <v>545</v>
      </c>
      <c r="K1626" t="s">
        <v>2007</v>
      </c>
      <c r="L1626" t="s">
        <v>1527</v>
      </c>
    </row>
    <row r="1627" spans="1:12" x14ac:dyDescent="0.3">
      <c r="A1627" t="s">
        <v>1827</v>
      </c>
      <c r="B1627" t="s">
        <v>1826</v>
      </c>
      <c r="C1627">
        <v>42.1</v>
      </c>
      <c r="D1627" t="s">
        <v>742</v>
      </c>
      <c r="E1627">
        <v>0.2</v>
      </c>
      <c r="F1627" s="9" t="s">
        <v>545</v>
      </c>
      <c r="G1627" s="9" t="s">
        <v>545</v>
      </c>
      <c r="H1627" s="9" t="s">
        <v>545</v>
      </c>
      <c r="I1627" s="9" t="s">
        <v>545</v>
      </c>
      <c r="K1627" t="s">
        <v>2007</v>
      </c>
      <c r="L1627" t="s">
        <v>1527</v>
      </c>
    </row>
    <row r="1628" spans="1:12" x14ac:dyDescent="0.3">
      <c r="A1628" t="s">
        <v>1827</v>
      </c>
      <c r="B1628" t="s">
        <v>1826</v>
      </c>
      <c r="C1628">
        <v>10.5</v>
      </c>
      <c r="D1628" t="s">
        <v>742</v>
      </c>
      <c r="E1628">
        <v>2.9</v>
      </c>
      <c r="F1628">
        <v>3.2</v>
      </c>
      <c r="G1628" s="9" t="s">
        <v>545</v>
      </c>
      <c r="H1628" s="9" t="s">
        <v>545</v>
      </c>
      <c r="I1628" t="s">
        <v>385</v>
      </c>
      <c r="K1628" t="s">
        <v>2007</v>
      </c>
      <c r="L1628" t="s">
        <v>1527</v>
      </c>
    </row>
    <row r="1629" spans="1:12" x14ac:dyDescent="0.3">
      <c r="A1629" t="s">
        <v>1828</v>
      </c>
      <c r="B1629" t="s">
        <v>1069</v>
      </c>
      <c r="C1629">
        <v>43.1</v>
      </c>
      <c r="D1629" t="s">
        <v>1758</v>
      </c>
      <c r="E1629" s="9" t="s">
        <v>545</v>
      </c>
      <c r="F1629" s="9" t="s">
        <v>545</v>
      </c>
      <c r="G1629">
        <v>1</v>
      </c>
      <c r="H1629" s="9" t="s">
        <v>545</v>
      </c>
      <c r="I1629" s="9" t="s">
        <v>545</v>
      </c>
      <c r="K1629" t="s">
        <v>1255</v>
      </c>
      <c r="L1629" t="s">
        <v>1236</v>
      </c>
    </row>
    <row r="1630" spans="1:12" x14ac:dyDescent="0.3">
      <c r="A1630" t="s">
        <v>1828</v>
      </c>
      <c r="B1630" t="s">
        <v>1069</v>
      </c>
      <c r="C1630">
        <v>43.6</v>
      </c>
      <c r="D1630" t="s">
        <v>1758</v>
      </c>
      <c r="E1630" s="9" t="s">
        <v>545</v>
      </c>
      <c r="F1630" s="9" t="s">
        <v>545</v>
      </c>
      <c r="G1630">
        <v>1</v>
      </c>
      <c r="H1630" s="9" t="s">
        <v>545</v>
      </c>
      <c r="I1630" s="9" t="s">
        <v>545</v>
      </c>
      <c r="K1630" t="s">
        <v>1255</v>
      </c>
      <c r="L1630" t="s">
        <v>1236</v>
      </c>
    </row>
    <row r="1631" spans="1:12" x14ac:dyDescent="0.3">
      <c r="A1631" t="s">
        <v>1828</v>
      </c>
      <c r="B1631" t="s">
        <v>1069</v>
      </c>
      <c r="C1631">
        <v>43.4</v>
      </c>
      <c r="D1631" t="s">
        <v>1758</v>
      </c>
      <c r="E1631" s="9" t="s">
        <v>545</v>
      </c>
      <c r="F1631" s="9" t="s">
        <v>545</v>
      </c>
      <c r="G1631">
        <v>1</v>
      </c>
      <c r="H1631" s="9" t="s">
        <v>545</v>
      </c>
      <c r="I1631" s="9" t="s">
        <v>545</v>
      </c>
      <c r="K1631" t="s">
        <v>1255</v>
      </c>
      <c r="L1631" t="s">
        <v>1236</v>
      </c>
    </row>
    <row r="1632" spans="1:12" x14ac:dyDescent="0.3">
      <c r="A1632" t="s">
        <v>1828</v>
      </c>
      <c r="B1632" t="s">
        <v>1069</v>
      </c>
      <c r="C1632">
        <v>43.3</v>
      </c>
      <c r="D1632" t="s">
        <v>1758</v>
      </c>
      <c r="E1632" s="9" t="s">
        <v>545</v>
      </c>
      <c r="F1632" s="9" t="s">
        <v>545</v>
      </c>
      <c r="G1632">
        <v>4</v>
      </c>
      <c r="H1632" s="9" t="s">
        <v>545</v>
      </c>
      <c r="I1632" s="9" t="s">
        <v>545</v>
      </c>
      <c r="K1632" t="s">
        <v>1255</v>
      </c>
      <c r="L1632" t="s">
        <v>1236</v>
      </c>
    </row>
    <row r="1633" spans="1:12" x14ac:dyDescent="0.3">
      <c r="A1633" t="s">
        <v>1828</v>
      </c>
      <c r="B1633" t="s">
        <v>1069</v>
      </c>
      <c r="C1633">
        <v>40.9</v>
      </c>
      <c r="D1633" t="s">
        <v>1758</v>
      </c>
      <c r="E1633" s="9" t="s">
        <v>545</v>
      </c>
      <c r="F1633" s="9" t="s">
        <v>545</v>
      </c>
      <c r="G1633">
        <v>2</v>
      </c>
      <c r="H1633" s="9" t="s">
        <v>545</v>
      </c>
      <c r="I1633" s="9" t="s">
        <v>545</v>
      </c>
      <c r="K1633" t="s">
        <v>1255</v>
      </c>
      <c r="L1633" t="s">
        <v>1236</v>
      </c>
    </row>
    <row r="1634" spans="1:12" x14ac:dyDescent="0.3">
      <c r="A1634" t="s">
        <v>1828</v>
      </c>
      <c r="B1634" t="s">
        <v>1069</v>
      </c>
      <c r="C1634">
        <v>18.600000000000001</v>
      </c>
      <c r="D1634" t="s">
        <v>1758</v>
      </c>
      <c r="E1634">
        <v>0.2</v>
      </c>
      <c r="F1634" s="9" t="s">
        <v>545</v>
      </c>
      <c r="G1634" s="9" t="s">
        <v>545</v>
      </c>
      <c r="H1634" s="9" t="s">
        <v>545</v>
      </c>
      <c r="I1634" s="9" t="s">
        <v>545</v>
      </c>
      <c r="K1634" t="s">
        <v>1255</v>
      </c>
      <c r="L1634" t="s">
        <v>1236</v>
      </c>
    </row>
    <row r="1635" spans="1:12" x14ac:dyDescent="0.3">
      <c r="A1635" t="s">
        <v>1828</v>
      </c>
      <c r="B1635" t="s">
        <v>1069</v>
      </c>
      <c r="C1635">
        <v>18.399999999999999</v>
      </c>
      <c r="D1635" t="s">
        <v>1758</v>
      </c>
      <c r="E1635">
        <v>0.3</v>
      </c>
      <c r="F1635" s="9" t="s">
        <v>545</v>
      </c>
      <c r="G1635" s="9" t="s">
        <v>545</v>
      </c>
      <c r="H1635" s="9" t="s">
        <v>545</v>
      </c>
      <c r="I1635" s="9" t="s">
        <v>545</v>
      </c>
      <c r="K1635" t="s">
        <v>1255</v>
      </c>
      <c r="L1635" t="s">
        <v>1236</v>
      </c>
    </row>
    <row r="1636" spans="1:12" x14ac:dyDescent="0.3">
      <c r="A1636" t="s">
        <v>1828</v>
      </c>
      <c r="B1636" t="s">
        <v>1069</v>
      </c>
      <c r="C1636">
        <v>17</v>
      </c>
      <c r="D1636" t="s">
        <v>1758</v>
      </c>
      <c r="E1636" s="9" t="s">
        <v>545</v>
      </c>
      <c r="F1636" s="9" t="s">
        <v>545</v>
      </c>
      <c r="G1636">
        <v>3</v>
      </c>
      <c r="H1636" s="9" t="s">
        <v>545</v>
      </c>
      <c r="I1636" s="9" t="s">
        <v>545</v>
      </c>
      <c r="K1636" t="s">
        <v>1255</v>
      </c>
      <c r="L1636" t="s">
        <v>1236</v>
      </c>
    </row>
    <row r="1637" spans="1:12" x14ac:dyDescent="0.3">
      <c r="A1637" t="s">
        <v>1828</v>
      </c>
      <c r="B1637" t="s">
        <v>1069</v>
      </c>
      <c r="C1637">
        <v>14.2</v>
      </c>
      <c r="D1637" t="s">
        <v>1758</v>
      </c>
      <c r="E1637" s="9" t="s">
        <v>545</v>
      </c>
      <c r="F1637" s="9" t="s">
        <v>545</v>
      </c>
      <c r="G1637">
        <v>2</v>
      </c>
      <c r="H1637" s="9" t="s">
        <v>545</v>
      </c>
      <c r="I1637" s="9" t="s">
        <v>545</v>
      </c>
      <c r="K1637" t="s">
        <v>1255</v>
      </c>
      <c r="L1637" t="s">
        <v>1236</v>
      </c>
    </row>
    <row r="1638" spans="1:12" x14ac:dyDescent="0.3">
      <c r="A1638" t="s">
        <v>1828</v>
      </c>
      <c r="B1638" t="s">
        <v>1069</v>
      </c>
      <c r="C1638">
        <v>14.2</v>
      </c>
      <c r="D1638" t="s">
        <v>1758</v>
      </c>
      <c r="E1638">
        <v>0.7</v>
      </c>
      <c r="F1638" s="9" t="s">
        <v>545</v>
      </c>
      <c r="G1638" s="9" t="s">
        <v>545</v>
      </c>
      <c r="H1638" s="9" t="s">
        <v>545</v>
      </c>
      <c r="I1638" s="9" t="s">
        <v>545</v>
      </c>
      <c r="K1638" t="s">
        <v>1255</v>
      </c>
      <c r="L1638" t="s">
        <v>1236</v>
      </c>
    </row>
    <row r="1639" spans="1:12" x14ac:dyDescent="0.3">
      <c r="A1639" t="s">
        <v>1828</v>
      </c>
      <c r="B1639" t="s">
        <v>1069</v>
      </c>
      <c r="C1639">
        <v>14.1</v>
      </c>
      <c r="D1639" t="s">
        <v>746</v>
      </c>
      <c r="E1639">
        <v>0.7</v>
      </c>
      <c r="F1639" s="9" t="s">
        <v>545</v>
      </c>
      <c r="G1639" s="9" t="s">
        <v>545</v>
      </c>
      <c r="H1639" s="9" t="s">
        <v>545</v>
      </c>
      <c r="I1639" s="9" t="s">
        <v>545</v>
      </c>
      <c r="K1639" t="s">
        <v>1255</v>
      </c>
      <c r="L1639" t="s">
        <v>1236</v>
      </c>
    </row>
    <row r="1640" spans="1:12" x14ac:dyDescent="0.3">
      <c r="A1640" t="s">
        <v>1828</v>
      </c>
      <c r="B1640" t="s">
        <v>1069</v>
      </c>
      <c r="C1640">
        <v>12</v>
      </c>
      <c r="D1640" t="s">
        <v>746</v>
      </c>
      <c r="E1640">
        <f>1.65+2.54</f>
        <v>4.1899999999999995</v>
      </c>
      <c r="F1640">
        <v>4.5999999999999996</v>
      </c>
      <c r="G1640" s="9" t="s">
        <v>545</v>
      </c>
      <c r="H1640" s="9" t="s">
        <v>545</v>
      </c>
      <c r="I1640" s="9" t="s">
        <v>545</v>
      </c>
      <c r="K1640" t="s">
        <v>1255</v>
      </c>
      <c r="L1640" t="s">
        <v>1236</v>
      </c>
    </row>
    <row r="1641" spans="1:12" x14ac:dyDescent="0.3">
      <c r="A1641" t="s">
        <v>1828</v>
      </c>
      <c r="B1641" t="s">
        <v>1069</v>
      </c>
      <c r="C1641">
        <v>4</v>
      </c>
      <c r="D1641" t="s">
        <v>746</v>
      </c>
      <c r="E1641" s="9" t="s">
        <v>545</v>
      </c>
      <c r="F1641" s="9" t="s">
        <v>545</v>
      </c>
      <c r="G1641">
        <v>1</v>
      </c>
      <c r="H1641" s="9" t="s">
        <v>545</v>
      </c>
      <c r="I1641" s="9" t="s">
        <v>545</v>
      </c>
      <c r="K1641" t="s">
        <v>1255</v>
      </c>
      <c r="L1641" t="s">
        <v>1236</v>
      </c>
    </row>
    <row r="1642" spans="1:12" x14ac:dyDescent="0.3">
      <c r="A1642" t="s">
        <v>1828</v>
      </c>
      <c r="B1642" t="s">
        <v>1069</v>
      </c>
      <c r="C1642">
        <v>3.2</v>
      </c>
      <c r="D1642" t="s">
        <v>1758</v>
      </c>
      <c r="E1642" s="9" t="s">
        <v>545</v>
      </c>
      <c r="F1642" s="9" t="s">
        <v>545</v>
      </c>
      <c r="G1642">
        <v>1</v>
      </c>
      <c r="H1642" s="9" t="s">
        <v>545</v>
      </c>
      <c r="I1642" s="9" t="s">
        <v>545</v>
      </c>
      <c r="K1642" t="s">
        <v>1255</v>
      </c>
      <c r="L1642" t="s">
        <v>1236</v>
      </c>
    </row>
    <row r="1643" spans="1:12" x14ac:dyDescent="0.3">
      <c r="A1643" t="s">
        <v>1828</v>
      </c>
      <c r="B1643" t="s">
        <v>1069</v>
      </c>
      <c r="C1643">
        <v>2.4</v>
      </c>
      <c r="D1643" t="s">
        <v>746</v>
      </c>
      <c r="E1643" s="9" t="s">
        <v>545</v>
      </c>
      <c r="F1643" s="9" t="s">
        <v>545</v>
      </c>
      <c r="G1643">
        <v>1</v>
      </c>
      <c r="H1643" s="9" t="s">
        <v>545</v>
      </c>
      <c r="I1643" s="9" t="s">
        <v>545</v>
      </c>
      <c r="K1643" t="s">
        <v>1255</v>
      </c>
      <c r="L1643" t="s">
        <v>1236</v>
      </c>
    </row>
    <row r="1644" spans="1:12" x14ac:dyDescent="0.3">
      <c r="A1644" t="s">
        <v>1828</v>
      </c>
      <c r="B1644" t="s">
        <v>1069</v>
      </c>
      <c r="C1644">
        <v>1.1000000000000001</v>
      </c>
      <c r="D1644" t="s">
        <v>1758</v>
      </c>
      <c r="E1644">
        <v>1.1000000000000001</v>
      </c>
      <c r="F1644" s="9" t="s">
        <v>545</v>
      </c>
      <c r="G1644" s="9" t="s">
        <v>545</v>
      </c>
      <c r="H1644" s="9" t="s">
        <v>545</v>
      </c>
      <c r="I1644" s="9" t="s">
        <v>545</v>
      </c>
      <c r="K1644" t="s">
        <v>1255</v>
      </c>
      <c r="L1644" t="s">
        <v>1236</v>
      </c>
    </row>
    <row r="1645" spans="1:12" x14ac:dyDescent="0.3">
      <c r="A1645" t="s">
        <v>1828</v>
      </c>
      <c r="B1645" t="s">
        <v>1069</v>
      </c>
      <c r="C1645">
        <v>0.4</v>
      </c>
      <c r="D1645" t="s">
        <v>746</v>
      </c>
      <c r="E1645">
        <v>0.35</v>
      </c>
      <c r="F1645" s="9" t="s">
        <v>545</v>
      </c>
      <c r="G1645" s="9" t="s">
        <v>545</v>
      </c>
      <c r="H1645" s="9" t="s">
        <v>545</v>
      </c>
      <c r="I1645" s="9" t="s">
        <v>545</v>
      </c>
      <c r="K1645" t="s">
        <v>1255</v>
      </c>
      <c r="L1645" t="s">
        <v>1236</v>
      </c>
    </row>
    <row r="1646" spans="1:12" x14ac:dyDescent="0.3">
      <c r="A1646" t="s">
        <v>1828</v>
      </c>
      <c r="B1646" t="s">
        <v>1069</v>
      </c>
      <c r="C1646">
        <v>31.5</v>
      </c>
      <c r="D1646" t="s">
        <v>1217</v>
      </c>
      <c r="E1646" s="9" t="s">
        <v>545</v>
      </c>
      <c r="F1646" s="9" t="s">
        <v>545</v>
      </c>
      <c r="G1646">
        <v>1</v>
      </c>
      <c r="H1646" s="9" t="s">
        <v>545</v>
      </c>
      <c r="I1646" s="9" t="s">
        <v>545</v>
      </c>
      <c r="K1646" t="s">
        <v>1255</v>
      </c>
      <c r="L1646" t="s">
        <v>1077</v>
      </c>
    </row>
    <row r="1647" spans="1:12" x14ac:dyDescent="0.3">
      <c r="A1647" t="s">
        <v>1828</v>
      </c>
      <c r="B1647" t="s">
        <v>1069</v>
      </c>
      <c r="C1647">
        <v>30.9</v>
      </c>
      <c r="D1647" t="s">
        <v>1217</v>
      </c>
      <c r="E1647" s="9" t="s">
        <v>545</v>
      </c>
      <c r="F1647" s="9" t="s">
        <v>545</v>
      </c>
      <c r="G1647">
        <v>1</v>
      </c>
      <c r="H1647" s="9" t="s">
        <v>545</v>
      </c>
      <c r="I1647" s="9" t="s">
        <v>545</v>
      </c>
      <c r="K1647" t="s">
        <v>1255</v>
      </c>
      <c r="L1647" t="s">
        <v>1077</v>
      </c>
    </row>
    <row r="1648" spans="1:12" x14ac:dyDescent="0.3">
      <c r="A1648" t="s">
        <v>1828</v>
      </c>
      <c r="B1648" t="s">
        <v>1069</v>
      </c>
      <c r="C1648">
        <v>30.2</v>
      </c>
      <c r="D1648" t="s">
        <v>1217</v>
      </c>
      <c r="E1648" s="9" t="s">
        <v>545</v>
      </c>
      <c r="F1648" s="9" t="s">
        <v>545</v>
      </c>
      <c r="G1648">
        <v>2</v>
      </c>
      <c r="H1648" s="9" t="s">
        <v>545</v>
      </c>
      <c r="I1648" s="9" t="s">
        <v>545</v>
      </c>
      <c r="K1648" t="s">
        <v>1255</v>
      </c>
      <c r="L1648" t="s">
        <v>1077</v>
      </c>
    </row>
    <row r="1649" spans="1:12" x14ac:dyDescent="0.3">
      <c r="A1649" t="s">
        <v>1828</v>
      </c>
      <c r="B1649" t="s">
        <v>1069</v>
      </c>
      <c r="C1649">
        <v>29.5</v>
      </c>
      <c r="D1649" t="s">
        <v>1217</v>
      </c>
      <c r="E1649" s="9" t="s">
        <v>545</v>
      </c>
      <c r="F1649" s="9" t="s">
        <v>545</v>
      </c>
      <c r="G1649">
        <v>3</v>
      </c>
      <c r="H1649" s="9" t="s">
        <v>545</v>
      </c>
      <c r="I1649" s="9" t="s">
        <v>545</v>
      </c>
      <c r="K1649" t="s">
        <v>1255</v>
      </c>
      <c r="L1649" t="s">
        <v>1077</v>
      </c>
    </row>
    <row r="1650" spans="1:12" x14ac:dyDescent="0.3">
      <c r="A1650" t="s">
        <v>1828</v>
      </c>
      <c r="B1650" t="s">
        <v>1069</v>
      </c>
      <c r="C1650">
        <v>29.2</v>
      </c>
      <c r="D1650" t="s">
        <v>1217</v>
      </c>
      <c r="E1650" s="9" t="s">
        <v>545</v>
      </c>
      <c r="F1650" s="9" t="s">
        <v>545</v>
      </c>
      <c r="G1650">
        <v>1</v>
      </c>
      <c r="H1650" s="9" t="s">
        <v>545</v>
      </c>
      <c r="I1650" s="9" t="s">
        <v>545</v>
      </c>
      <c r="K1650" t="s">
        <v>1255</v>
      </c>
      <c r="L1650" t="s">
        <v>1077</v>
      </c>
    </row>
    <row r="1651" spans="1:12" x14ac:dyDescent="0.3">
      <c r="A1651" t="s">
        <v>1828</v>
      </c>
      <c r="B1651" t="s">
        <v>1069</v>
      </c>
      <c r="C1651">
        <v>37.5</v>
      </c>
      <c r="D1651" t="s">
        <v>687</v>
      </c>
      <c r="E1651" s="9" t="s">
        <v>545</v>
      </c>
      <c r="F1651" s="9" t="s">
        <v>545</v>
      </c>
      <c r="G1651">
        <v>1</v>
      </c>
      <c r="H1651" s="9" t="s">
        <v>545</v>
      </c>
      <c r="I1651" s="9" t="s">
        <v>545</v>
      </c>
      <c r="K1651" t="s">
        <v>1255</v>
      </c>
      <c r="L1651" t="s">
        <v>1077</v>
      </c>
    </row>
    <row r="1652" spans="1:12" x14ac:dyDescent="0.3">
      <c r="A1652" t="s">
        <v>1828</v>
      </c>
      <c r="B1652" t="s">
        <v>1069</v>
      </c>
      <c r="C1652">
        <v>36.200000000000003</v>
      </c>
      <c r="D1652" t="s">
        <v>687</v>
      </c>
      <c r="E1652" s="9" t="s">
        <v>545</v>
      </c>
      <c r="F1652" s="9" t="s">
        <v>545</v>
      </c>
      <c r="G1652">
        <v>1</v>
      </c>
      <c r="H1652" s="9" t="s">
        <v>545</v>
      </c>
      <c r="I1652" s="9" t="s">
        <v>545</v>
      </c>
      <c r="K1652" t="s">
        <v>1255</v>
      </c>
      <c r="L1652" t="s">
        <v>1077</v>
      </c>
    </row>
    <row r="1653" spans="1:12" x14ac:dyDescent="0.3">
      <c r="A1653" t="s">
        <v>1828</v>
      </c>
      <c r="B1653" t="s">
        <v>1069</v>
      </c>
      <c r="C1653">
        <v>32.4</v>
      </c>
      <c r="D1653" t="s">
        <v>487</v>
      </c>
      <c r="E1653" s="9" t="s">
        <v>545</v>
      </c>
      <c r="F1653" s="9" t="s">
        <v>545</v>
      </c>
      <c r="G1653" s="9" t="s">
        <v>545</v>
      </c>
      <c r="H1653" s="9" t="s">
        <v>545</v>
      </c>
      <c r="I1653" s="9" t="s">
        <v>545</v>
      </c>
      <c r="J1653" t="s">
        <v>905</v>
      </c>
      <c r="K1653" t="s">
        <v>1290</v>
      </c>
      <c r="L1653" t="s">
        <v>1290</v>
      </c>
    </row>
    <row r="1654" spans="1:12" x14ac:dyDescent="0.3">
      <c r="A1654" t="s">
        <v>1828</v>
      </c>
      <c r="B1654" t="s">
        <v>1069</v>
      </c>
      <c r="C1654">
        <v>22.1</v>
      </c>
      <c r="D1654" t="s">
        <v>1673</v>
      </c>
      <c r="E1654" s="9" t="s">
        <v>545</v>
      </c>
      <c r="F1654" s="9" t="s">
        <v>545</v>
      </c>
      <c r="G1654" s="9" t="s">
        <v>545</v>
      </c>
      <c r="H1654" s="9" t="s">
        <v>545</v>
      </c>
      <c r="I1654" s="9" t="s">
        <v>545</v>
      </c>
      <c r="K1654" t="s">
        <v>1289</v>
      </c>
      <c r="L1654" t="s">
        <v>1289</v>
      </c>
    </row>
    <row r="1655" spans="1:12" x14ac:dyDescent="0.3">
      <c r="A1655" t="s">
        <v>1828</v>
      </c>
      <c r="B1655" t="s">
        <v>1069</v>
      </c>
      <c r="C1655">
        <v>20.6</v>
      </c>
      <c r="D1655" t="s">
        <v>1349</v>
      </c>
      <c r="E1655">
        <v>5</v>
      </c>
      <c r="F1655" s="9" t="s">
        <v>545</v>
      </c>
      <c r="G1655" s="9" t="s">
        <v>545</v>
      </c>
      <c r="H1655" s="9" t="s">
        <v>545</v>
      </c>
      <c r="I1655" s="9" t="s">
        <v>545</v>
      </c>
      <c r="J1655" t="s">
        <v>1224</v>
      </c>
      <c r="K1655" t="s">
        <v>1255</v>
      </c>
      <c r="L1655" t="s">
        <v>1067</v>
      </c>
    </row>
    <row r="1656" spans="1:12" x14ac:dyDescent="0.3">
      <c r="A1656" t="s">
        <v>1828</v>
      </c>
      <c r="B1656" t="s">
        <v>1069</v>
      </c>
      <c r="C1656">
        <v>14.6</v>
      </c>
      <c r="D1656" t="s">
        <v>1439</v>
      </c>
      <c r="E1656" s="9" t="s">
        <v>545</v>
      </c>
      <c r="F1656" s="9" t="s">
        <v>545</v>
      </c>
      <c r="G1656">
        <v>1</v>
      </c>
      <c r="H1656" s="9" t="s">
        <v>545</v>
      </c>
      <c r="I1656" s="9" t="s">
        <v>545</v>
      </c>
      <c r="K1656" t="s">
        <v>1076</v>
      </c>
      <c r="L1656" t="s">
        <v>1077</v>
      </c>
    </row>
    <row r="1657" spans="1:12" x14ac:dyDescent="0.3">
      <c r="A1657" t="s">
        <v>1828</v>
      </c>
      <c r="B1657" t="s">
        <v>1069</v>
      </c>
      <c r="C1657">
        <v>14.2</v>
      </c>
      <c r="D1657" t="s">
        <v>1231</v>
      </c>
      <c r="E1657" s="9" t="s">
        <v>545</v>
      </c>
      <c r="F1657" s="9" t="s">
        <v>545</v>
      </c>
      <c r="G1657">
        <v>2</v>
      </c>
      <c r="H1657" s="9" t="s">
        <v>545</v>
      </c>
      <c r="I1657" s="9" t="s">
        <v>545</v>
      </c>
      <c r="K1657" t="s">
        <v>1076</v>
      </c>
      <c r="L1657" t="s">
        <v>1077</v>
      </c>
    </row>
    <row r="1658" spans="1:12" x14ac:dyDescent="0.3">
      <c r="A1658" t="s">
        <v>1828</v>
      </c>
      <c r="B1658" t="s">
        <v>1069</v>
      </c>
      <c r="C1658">
        <v>8.1999999999999993</v>
      </c>
      <c r="D1658" t="s">
        <v>1231</v>
      </c>
      <c r="E1658" s="9" t="s">
        <v>545</v>
      </c>
      <c r="F1658" s="9" t="s">
        <v>545</v>
      </c>
      <c r="G1658">
        <v>1</v>
      </c>
      <c r="H1658" s="9" t="s">
        <v>545</v>
      </c>
      <c r="I1658" s="9" t="s">
        <v>545</v>
      </c>
      <c r="K1658" t="s">
        <v>1076</v>
      </c>
      <c r="L1658" t="s">
        <v>1077</v>
      </c>
    </row>
    <row r="1659" spans="1:12" x14ac:dyDescent="0.3">
      <c r="A1659" t="s">
        <v>1828</v>
      </c>
      <c r="B1659" t="s">
        <v>1069</v>
      </c>
      <c r="C1659">
        <v>7.3</v>
      </c>
      <c r="D1659" t="s">
        <v>1439</v>
      </c>
      <c r="E1659" s="9" t="s">
        <v>545</v>
      </c>
      <c r="F1659" s="9" t="s">
        <v>545</v>
      </c>
      <c r="G1659">
        <v>1</v>
      </c>
      <c r="H1659" s="9" t="s">
        <v>545</v>
      </c>
      <c r="I1659" s="9" t="s">
        <v>545</v>
      </c>
      <c r="K1659" t="s">
        <v>1076</v>
      </c>
      <c r="L1659" t="s">
        <v>1077</v>
      </c>
    </row>
    <row r="1660" spans="1:12" x14ac:dyDescent="0.3">
      <c r="A1660" t="s">
        <v>1828</v>
      </c>
      <c r="B1660" t="s">
        <v>1069</v>
      </c>
      <c r="C1660">
        <v>6.9</v>
      </c>
      <c r="D1660" t="s">
        <v>1439</v>
      </c>
      <c r="E1660" s="9" t="s">
        <v>545</v>
      </c>
      <c r="F1660" s="9" t="s">
        <v>545</v>
      </c>
      <c r="G1660">
        <v>1</v>
      </c>
      <c r="H1660" s="9" t="s">
        <v>545</v>
      </c>
      <c r="I1660" s="9" t="s">
        <v>545</v>
      </c>
      <c r="K1660" t="s">
        <v>1076</v>
      </c>
      <c r="L1660" t="s">
        <v>1077</v>
      </c>
    </row>
    <row r="1661" spans="1:12" x14ac:dyDescent="0.3">
      <c r="A1661" t="s">
        <v>1828</v>
      </c>
      <c r="B1661" t="s">
        <v>1069</v>
      </c>
      <c r="C1661">
        <v>4</v>
      </c>
      <c r="D1661" t="s">
        <v>1231</v>
      </c>
      <c r="E1661" s="9" t="s">
        <v>545</v>
      </c>
      <c r="F1661" s="9" t="s">
        <v>545</v>
      </c>
      <c r="G1661">
        <v>1</v>
      </c>
      <c r="H1661" s="9" t="s">
        <v>545</v>
      </c>
      <c r="I1661" s="9" t="s">
        <v>545</v>
      </c>
      <c r="K1661" t="s">
        <v>1076</v>
      </c>
      <c r="L1661" t="s">
        <v>1077</v>
      </c>
    </row>
    <row r="1662" spans="1:12" x14ac:dyDescent="0.3">
      <c r="A1662" t="s">
        <v>1828</v>
      </c>
      <c r="B1662" t="s">
        <v>1069</v>
      </c>
      <c r="C1662">
        <v>3.2</v>
      </c>
      <c r="D1662" t="s">
        <v>1439</v>
      </c>
      <c r="E1662" s="9" t="s">
        <v>545</v>
      </c>
      <c r="F1662" s="9" t="s">
        <v>545</v>
      </c>
      <c r="G1662">
        <v>1</v>
      </c>
      <c r="H1662" s="9" t="s">
        <v>545</v>
      </c>
      <c r="I1662" s="9" t="s">
        <v>545</v>
      </c>
      <c r="K1662" t="s">
        <v>1076</v>
      </c>
      <c r="L1662" t="s">
        <v>1077</v>
      </c>
    </row>
    <row r="1663" spans="1:12" x14ac:dyDescent="0.3">
      <c r="A1663" t="s">
        <v>1828</v>
      </c>
      <c r="B1663" t="s">
        <v>1069</v>
      </c>
      <c r="C1663">
        <v>48.7</v>
      </c>
      <c r="D1663" t="s">
        <v>501</v>
      </c>
      <c r="E1663">
        <v>1.1000000000000001</v>
      </c>
      <c r="F1663" s="9" t="s">
        <v>545</v>
      </c>
      <c r="G1663" s="9" t="s">
        <v>545</v>
      </c>
      <c r="H1663" s="9" t="s">
        <v>545</v>
      </c>
      <c r="I1663" s="9" t="s">
        <v>545</v>
      </c>
      <c r="K1663" t="s">
        <v>1421</v>
      </c>
      <c r="L1663" t="s">
        <v>1236</v>
      </c>
    </row>
    <row r="1664" spans="1:12" x14ac:dyDescent="0.3">
      <c r="A1664" t="s">
        <v>1828</v>
      </c>
      <c r="B1664" t="s">
        <v>1069</v>
      </c>
      <c r="C1664">
        <v>47.3</v>
      </c>
      <c r="D1664" t="s">
        <v>1516</v>
      </c>
      <c r="E1664">
        <v>2.1</v>
      </c>
      <c r="F1664">
        <v>2</v>
      </c>
      <c r="G1664" s="9" t="s">
        <v>545</v>
      </c>
      <c r="H1664" s="9" t="s">
        <v>545</v>
      </c>
      <c r="I1664" s="9" t="s">
        <v>545</v>
      </c>
      <c r="K1664" t="s">
        <v>1421</v>
      </c>
      <c r="L1664" t="s">
        <v>1236</v>
      </c>
    </row>
    <row r="1665" spans="1:12" x14ac:dyDescent="0.3">
      <c r="A1665" t="s">
        <v>1828</v>
      </c>
      <c r="B1665" t="s">
        <v>1069</v>
      </c>
      <c r="C1665">
        <v>47.1</v>
      </c>
      <c r="D1665" t="s">
        <v>1516</v>
      </c>
      <c r="E1665">
        <v>2.2999999999999998</v>
      </c>
      <c r="F1665">
        <v>2.7</v>
      </c>
      <c r="G1665" s="9" t="s">
        <v>545</v>
      </c>
      <c r="H1665" s="9" t="s">
        <v>545</v>
      </c>
      <c r="I1665" s="9" t="s">
        <v>545</v>
      </c>
      <c r="K1665" t="s">
        <v>1421</v>
      </c>
      <c r="L1665" t="s">
        <v>1236</v>
      </c>
    </row>
    <row r="1666" spans="1:12" x14ac:dyDescent="0.3">
      <c r="A1666" t="s">
        <v>1828</v>
      </c>
      <c r="B1666" t="s">
        <v>1069</v>
      </c>
      <c r="C1666">
        <v>43.2</v>
      </c>
      <c r="D1666" t="s">
        <v>1516</v>
      </c>
      <c r="E1666">
        <v>1.4</v>
      </c>
      <c r="F1666">
        <v>0.1</v>
      </c>
      <c r="G1666" s="9" t="s">
        <v>545</v>
      </c>
      <c r="H1666" s="9" t="s">
        <v>545</v>
      </c>
      <c r="I1666" s="9" t="s">
        <v>545</v>
      </c>
      <c r="K1666" t="s">
        <v>1421</v>
      </c>
      <c r="L1666" t="s">
        <v>1236</v>
      </c>
    </row>
    <row r="1667" spans="1:12" x14ac:dyDescent="0.3">
      <c r="A1667" t="s">
        <v>1828</v>
      </c>
      <c r="B1667" t="s">
        <v>1069</v>
      </c>
      <c r="C1667">
        <v>40.299999999999997</v>
      </c>
      <c r="D1667" t="s">
        <v>1516</v>
      </c>
      <c r="E1667">
        <v>1.85</v>
      </c>
      <c r="F1667">
        <v>1</v>
      </c>
      <c r="G1667" s="9" t="s">
        <v>545</v>
      </c>
      <c r="H1667" s="9" t="s">
        <v>545</v>
      </c>
      <c r="I1667" s="9" t="s">
        <v>545</v>
      </c>
      <c r="K1667" t="s">
        <v>1421</v>
      </c>
      <c r="L1667" t="s">
        <v>1236</v>
      </c>
    </row>
    <row r="1668" spans="1:12" x14ac:dyDescent="0.3">
      <c r="A1668" t="s">
        <v>1828</v>
      </c>
      <c r="B1668" t="s">
        <v>1069</v>
      </c>
      <c r="C1668">
        <v>38.1</v>
      </c>
      <c r="D1668" t="s">
        <v>1516</v>
      </c>
      <c r="E1668">
        <f>1.65+1.46</f>
        <v>3.11</v>
      </c>
      <c r="F1668">
        <v>2.2999999999999998</v>
      </c>
      <c r="G1668" s="9" t="s">
        <v>545</v>
      </c>
      <c r="H1668" s="9" t="s">
        <v>545</v>
      </c>
      <c r="I1668" s="9" t="s">
        <v>545</v>
      </c>
      <c r="K1668" t="s">
        <v>1421</v>
      </c>
      <c r="L1668" t="s">
        <v>1236</v>
      </c>
    </row>
    <row r="1669" spans="1:12" x14ac:dyDescent="0.3">
      <c r="A1669" t="s">
        <v>1828</v>
      </c>
      <c r="B1669" t="s">
        <v>1069</v>
      </c>
      <c r="C1669">
        <v>27.3</v>
      </c>
      <c r="D1669" t="s">
        <v>1516</v>
      </c>
      <c r="E1669">
        <f>1.65+2.31</f>
        <v>3.96</v>
      </c>
      <c r="F1669">
        <v>4.3</v>
      </c>
      <c r="G1669" s="9" t="s">
        <v>545</v>
      </c>
      <c r="H1669" s="9" t="s">
        <v>545</v>
      </c>
      <c r="I1669" s="9" t="s">
        <v>545</v>
      </c>
      <c r="K1669" t="s">
        <v>1421</v>
      </c>
      <c r="L1669" t="s">
        <v>1236</v>
      </c>
    </row>
    <row r="1670" spans="1:12" x14ac:dyDescent="0.3">
      <c r="A1670" t="s">
        <v>1828</v>
      </c>
      <c r="B1670" t="s">
        <v>1069</v>
      </c>
      <c r="C1670">
        <v>18.3</v>
      </c>
      <c r="D1670" t="s">
        <v>1516</v>
      </c>
      <c r="E1670">
        <f>1.65+1.06</f>
        <v>2.71</v>
      </c>
      <c r="F1670" t="s">
        <v>1045</v>
      </c>
      <c r="G1670" s="9" t="s">
        <v>545</v>
      </c>
      <c r="H1670" s="9" t="s">
        <v>545</v>
      </c>
      <c r="I1670" s="9" t="s">
        <v>545</v>
      </c>
      <c r="K1670" t="s">
        <v>1421</v>
      </c>
      <c r="L1670" t="s">
        <v>1236</v>
      </c>
    </row>
    <row r="1671" spans="1:12" x14ac:dyDescent="0.3">
      <c r="A1671" t="s">
        <v>1828</v>
      </c>
      <c r="B1671" t="s">
        <v>1069</v>
      </c>
      <c r="C1671">
        <v>17.899999999999999</v>
      </c>
      <c r="D1671" t="s">
        <v>1516</v>
      </c>
      <c r="E1671" s="9" t="s">
        <v>545</v>
      </c>
      <c r="F1671" s="9" t="s">
        <v>545</v>
      </c>
      <c r="G1671">
        <v>1</v>
      </c>
      <c r="H1671" s="9" t="s">
        <v>545</v>
      </c>
      <c r="I1671" s="9" t="s">
        <v>545</v>
      </c>
      <c r="K1671" t="s">
        <v>1421</v>
      </c>
      <c r="L1671" t="s">
        <v>1236</v>
      </c>
    </row>
    <row r="1672" spans="1:12" x14ac:dyDescent="0.3">
      <c r="A1672" t="s">
        <v>1828</v>
      </c>
      <c r="B1672" t="s">
        <v>1069</v>
      </c>
      <c r="C1672">
        <v>16.2</v>
      </c>
      <c r="D1672" t="s">
        <v>1516</v>
      </c>
      <c r="E1672">
        <f>1.65+1.14</f>
        <v>2.79</v>
      </c>
      <c r="F1672">
        <v>1.8</v>
      </c>
      <c r="G1672" s="9" t="s">
        <v>545</v>
      </c>
      <c r="H1672" s="9" t="s">
        <v>545</v>
      </c>
      <c r="I1672" s="9" t="s">
        <v>545</v>
      </c>
      <c r="K1672" t="s">
        <v>1421</v>
      </c>
      <c r="L1672" t="s">
        <v>1236</v>
      </c>
    </row>
    <row r="1673" spans="1:12" x14ac:dyDescent="0.3">
      <c r="A1673" t="s">
        <v>1828</v>
      </c>
      <c r="B1673" t="s">
        <v>1069</v>
      </c>
      <c r="C1673">
        <v>16.100000000000001</v>
      </c>
      <c r="D1673" t="s">
        <v>1516</v>
      </c>
      <c r="E1673">
        <f>1.65+0.8</f>
        <v>2.4500000000000002</v>
      </c>
      <c r="F1673">
        <v>1.9</v>
      </c>
      <c r="G1673" s="9" t="s">
        <v>545</v>
      </c>
      <c r="H1673" s="9" t="s">
        <v>545</v>
      </c>
      <c r="I1673" s="9" t="s">
        <v>545</v>
      </c>
      <c r="K1673" t="s">
        <v>1421</v>
      </c>
      <c r="L1673" t="s">
        <v>1236</v>
      </c>
    </row>
    <row r="1674" spans="1:12" x14ac:dyDescent="0.3">
      <c r="A1674" t="s">
        <v>1828</v>
      </c>
      <c r="B1674" t="s">
        <v>1069</v>
      </c>
      <c r="C1674">
        <v>15.8</v>
      </c>
      <c r="D1674" t="s">
        <v>1516</v>
      </c>
      <c r="E1674">
        <v>0.1</v>
      </c>
      <c r="F1674" s="9" t="s">
        <v>545</v>
      </c>
      <c r="G1674" s="9" t="s">
        <v>545</v>
      </c>
      <c r="H1674" s="9" t="s">
        <v>545</v>
      </c>
      <c r="I1674" s="9" t="s">
        <v>545</v>
      </c>
      <c r="K1674" t="s">
        <v>1421</v>
      </c>
      <c r="L1674" t="s">
        <v>1236</v>
      </c>
    </row>
    <row r="1675" spans="1:12" x14ac:dyDescent="0.3">
      <c r="A1675" t="s">
        <v>1828</v>
      </c>
      <c r="B1675" t="s">
        <v>1069</v>
      </c>
      <c r="C1675">
        <v>15.3</v>
      </c>
      <c r="D1675" t="s">
        <v>1516</v>
      </c>
      <c r="E1675">
        <f>1.65+4.12</f>
        <v>5.77</v>
      </c>
      <c r="F1675">
        <v>7.7</v>
      </c>
      <c r="G1675" s="9" t="s">
        <v>545</v>
      </c>
      <c r="H1675" s="9" t="s">
        <v>545</v>
      </c>
      <c r="I1675" s="9" t="s">
        <v>545</v>
      </c>
      <c r="K1675" t="s">
        <v>1421</v>
      </c>
      <c r="L1675" t="s">
        <v>1236</v>
      </c>
    </row>
    <row r="1676" spans="1:12" x14ac:dyDescent="0.3">
      <c r="A1676" t="s">
        <v>1828</v>
      </c>
      <c r="B1676" t="s">
        <v>1069</v>
      </c>
      <c r="C1676">
        <v>10.6</v>
      </c>
      <c r="D1676" t="s">
        <v>1516</v>
      </c>
      <c r="E1676">
        <f>1.65+1.91</f>
        <v>3.5599999999999996</v>
      </c>
      <c r="F1676">
        <v>3.4</v>
      </c>
      <c r="G1676" s="9" t="s">
        <v>545</v>
      </c>
      <c r="H1676" s="9" t="s">
        <v>545</v>
      </c>
      <c r="I1676" s="9" t="s">
        <v>545</v>
      </c>
      <c r="K1676" t="s">
        <v>1421</v>
      </c>
      <c r="L1676" t="s">
        <v>1236</v>
      </c>
    </row>
    <row r="1677" spans="1:12" x14ac:dyDescent="0.3">
      <c r="A1677" t="s">
        <v>1828</v>
      </c>
      <c r="B1677" t="s">
        <v>1069</v>
      </c>
      <c r="C1677">
        <v>7.3</v>
      </c>
      <c r="D1677" t="s">
        <v>1516</v>
      </c>
      <c r="E1677">
        <v>0.15</v>
      </c>
      <c r="F1677" s="9" t="s">
        <v>545</v>
      </c>
      <c r="G1677" s="9" t="s">
        <v>545</v>
      </c>
      <c r="H1677" s="9" t="s">
        <v>545</v>
      </c>
      <c r="I1677" s="9" t="s">
        <v>545</v>
      </c>
      <c r="K1677" t="s">
        <v>1421</v>
      </c>
      <c r="L1677" t="s">
        <v>1236</v>
      </c>
    </row>
    <row r="1678" spans="1:12" x14ac:dyDescent="0.3">
      <c r="A1678" t="s">
        <v>1828</v>
      </c>
      <c r="B1678" t="s">
        <v>1069</v>
      </c>
      <c r="C1678">
        <v>6.9</v>
      </c>
      <c r="D1678" t="s">
        <v>1516</v>
      </c>
      <c r="E1678" s="9" t="s">
        <v>545</v>
      </c>
      <c r="F1678" s="9" t="s">
        <v>545</v>
      </c>
      <c r="G1678">
        <v>1</v>
      </c>
      <c r="H1678" s="9" t="s">
        <v>545</v>
      </c>
      <c r="I1678" s="9" t="s">
        <v>545</v>
      </c>
      <c r="K1678" t="s">
        <v>1421</v>
      </c>
      <c r="L1678" t="s">
        <v>1236</v>
      </c>
    </row>
    <row r="1679" spans="1:12" x14ac:dyDescent="0.3">
      <c r="A1679" t="s">
        <v>1828</v>
      </c>
      <c r="B1679" t="s">
        <v>1069</v>
      </c>
      <c r="C1679">
        <v>32</v>
      </c>
      <c r="D1679" t="s">
        <v>563</v>
      </c>
      <c r="E1679">
        <v>2.4</v>
      </c>
      <c r="F1679" t="s">
        <v>1025</v>
      </c>
      <c r="G1679" s="9" t="s">
        <v>545</v>
      </c>
      <c r="H1679" s="9" t="s">
        <v>545</v>
      </c>
      <c r="I1679" s="9" t="s">
        <v>545</v>
      </c>
      <c r="K1679" t="s">
        <v>1255</v>
      </c>
      <c r="L1679" t="s">
        <v>1067</v>
      </c>
    </row>
    <row r="1680" spans="1:12" x14ac:dyDescent="0.3">
      <c r="A1680" t="s">
        <v>1828</v>
      </c>
      <c r="B1680" t="s">
        <v>1069</v>
      </c>
      <c r="C1680">
        <v>48.9</v>
      </c>
      <c r="D1680" t="s">
        <v>1404</v>
      </c>
      <c r="E1680">
        <f>1.65+1.92</f>
        <v>3.57</v>
      </c>
      <c r="F1680" t="s">
        <v>500</v>
      </c>
      <c r="G1680" s="9" t="s">
        <v>545</v>
      </c>
      <c r="H1680" s="9" t="s">
        <v>545</v>
      </c>
      <c r="I1680" s="9" t="s">
        <v>545</v>
      </c>
      <c r="K1680" t="s">
        <v>1255</v>
      </c>
      <c r="L1680" t="s">
        <v>1067</v>
      </c>
    </row>
    <row r="1681" spans="1:12" x14ac:dyDescent="0.3">
      <c r="A1681" t="s">
        <v>1828</v>
      </c>
      <c r="B1681" t="s">
        <v>1069</v>
      </c>
      <c r="C1681">
        <v>35.6</v>
      </c>
      <c r="D1681" t="s">
        <v>823</v>
      </c>
      <c r="E1681">
        <v>0.9</v>
      </c>
      <c r="F1681" s="9" t="s">
        <v>545</v>
      </c>
      <c r="G1681" s="9" t="s">
        <v>545</v>
      </c>
      <c r="H1681" s="9" t="s">
        <v>545</v>
      </c>
      <c r="I1681" s="9" t="s">
        <v>545</v>
      </c>
      <c r="K1681" t="s">
        <v>1074</v>
      </c>
      <c r="L1681" t="s">
        <v>1067</v>
      </c>
    </row>
    <row r="1682" spans="1:12" x14ac:dyDescent="0.3">
      <c r="A1682" t="s">
        <v>1828</v>
      </c>
      <c r="B1682" t="s">
        <v>1069</v>
      </c>
      <c r="C1682">
        <v>35.5</v>
      </c>
      <c r="D1682" t="s">
        <v>823</v>
      </c>
      <c r="E1682" s="9" t="s">
        <v>545</v>
      </c>
      <c r="F1682" s="9" t="s">
        <v>545</v>
      </c>
      <c r="G1682">
        <v>1</v>
      </c>
      <c r="H1682" s="9" t="s">
        <v>545</v>
      </c>
      <c r="I1682" s="9" t="s">
        <v>545</v>
      </c>
      <c r="K1682" t="s">
        <v>1074</v>
      </c>
      <c r="L1682" t="s">
        <v>1067</v>
      </c>
    </row>
    <row r="1683" spans="1:12" x14ac:dyDescent="0.3">
      <c r="A1683" t="s">
        <v>1828</v>
      </c>
      <c r="B1683" t="s">
        <v>1069</v>
      </c>
      <c r="C1683">
        <v>27.7</v>
      </c>
      <c r="D1683" t="s">
        <v>823</v>
      </c>
      <c r="E1683" s="9" t="s">
        <v>545</v>
      </c>
      <c r="F1683" s="9" t="s">
        <v>545</v>
      </c>
      <c r="G1683">
        <v>1</v>
      </c>
      <c r="H1683" s="9" t="s">
        <v>545</v>
      </c>
      <c r="I1683" s="9" t="s">
        <v>545</v>
      </c>
      <c r="K1683" t="s">
        <v>1074</v>
      </c>
      <c r="L1683" t="s">
        <v>1067</v>
      </c>
    </row>
    <row r="1684" spans="1:12" x14ac:dyDescent="0.3">
      <c r="A1684" t="s">
        <v>1828</v>
      </c>
      <c r="B1684" t="s">
        <v>1069</v>
      </c>
      <c r="C1684">
        <v>27.1</v>
      </c>
      <c r="D1684" t="s">
        <v>823</v>
      </c>
      <c r="E1684" s="9" t="s">
        <v>545</v>
      </c>
      <c r="F1684" s="9" t="s">
        <v>545</v>
      </c>
      <c r="G1684">
        <v>1</v>
      </c>
      <c r="H1684" s="9" t="s">
        <v>545</v>
      </c>
      <c r="I1684" s="9" t="s">
        <v>545</v>
      </c>
      <c r="K1684" t="s">
        <v>1074</v>
      </c>
      <c r="L1684" t="s">
        <v>1067</v>
      </c>
    </row>
    <row r="1685" spans="1:12" x14ac:dyDescent="0.3">
      <c r="A1685" t="s">
        <v>1828</v>
      </c>
      <c r="B1685" t="s">
        <v>1069</v>
      </c>
      <c r="C1685">
        <v>22.9</v>
      </c>
      <c r="D1685" t="s">
        <v>823</v>
      </c>
      <c r="E1685" s="9" t="s">
        <v>545</v>
      </c>
      <c r="F1685" s="9" t="s">
        <v>545</v>
      </c>
      <c r="G1685">
        <v>1</v>
      </c>
      <c r="H1685" s="9" t="s">
        <v>545</v>
      </c>
      <c r="I1685" s="9" t="s">
        <v>545</v>
      </c>
      <c r="K1685" t="s">
        <v>1074</v>
      </c>
      <c r="L1685" t="s">
        <v>1067</v>
      </c>
    </row>
    <row r="1686" spans="1:12" x14ac:dyDescent="0.3">
      <c r="A1686" t="s">
        <v>1828</v>
      </c>
      <c r="B1686" t="s">
        <v>1069</v>
      </c>
      <c r="C1686">
        <v>15</v>
      </c>
      <c r="D1686" t="s">
        <v>823</v>
      </c>
      <c r="E1686">
        <v>0.8</v>
      </c>
      <c r="F1686" s="9" t="s">
        <v>545</v>
      </c>
      <c r="G1686" s="9" t="s">
        <v>545</v>
      </c>
      <c r="H1686" s="9" t="s">
        <v>545</v>
      </c>
      <c r="I1686" s="9" t="s">
        <v>545</v>
      </c>
      <c r="K1686" t="s">
        <v>1074</v>
      </c>
      <c r="L1686" t="s">
        <v>1067</v>
      </c>
    </row>
    <row r="1687" spans="1:12" x14ac:dyDescent="0.3">
      <c r="A1687" t="s">
        <v>1828</v>
      </c>
      <c r="B1687" t="s">
        <v>1069</v>
      </c>
      <c r="C1687">
        <v>13</v>
      </c>
      <c r="D1687" t="s">
        <v>823</v>
      </c>
      <c r="E1687" s="9" t="s">
        <v>545</v>
      </c>
      <c r="F1687" s="9" t="s">
        <v>545</v>
      </c>
      <c r="G1687">
        <v>1</v>
      </c>
      <c r="H1687" s="9" t="s">
        <v>545</v>
      </c>
      <c r="I1687" s="9" t="s">
        <v>545</v>
      </c>
      <c r="K1687" t="s">
        <v>1074</v>
      </c>
      <c r="L1687" t="s">
        <v>1067</v>
      </c>
    </row>
    <row r="1688" spans="1:12" x14ac:dyDescent="0.3">
      <c r="A1688" t="s">
        <v>1828</v>
      </c>
      <c r="B1688" t="s">
        <v>1069</v>
      </c>
      <c r="C1688">
        <v>12.2</v>
      </c>
      <c r="D1688" t="s">
        <v>823</v>
      </c>
      <c r="E1688" s="9" t="s">
        <v>545</v>
      </c>
      <c r="F1688" s="9" t="s">
        <v>545</v>
      </c>
      <c r="G1688">
        <v>1</v>
      </c>
      <c r="H1688" s="9" t="s">
        <v>545</v>
      </c>
      <c r="I1688" s="9" t="s">
        <v>545</v>
      </c>
      <c r="K1688" t="s">
        <v>1074</v>
      </c>
      <c r="L1688" t="s">
        <v>1067</v>
      </c>
    </row>
    <row r="1689" spans="1:12" x14ac:dyDescent="0.3">
      <c r="A1689" t="s">
        <v>1828</v>
      </c>
      <c r="B1689" t="s">
        <v>1069</v>
      </c>
      <c r="C1689">
        <v>10.6</v>
      </c>
      <c r="D1689" t="s">
        <v>823</v>
      </c>
      <c r="E1689">
        <v>2</v>
      </c>
      <c r="F1689">
        <v>1.5</v>
      </c>
      <c r="G1689" s="9" t="s">
        <v>545</v>
      </c>
      <c r="H1689" s="9" t="s">
        <v>545</v>
      </c>
      <c r="I1689" s="9" t="s">
        <v>545</v>
      </c>
      <c r="K1689" t="s">
        <v>1074</v>
      </c>
      <c r="L1689" t="s">
        <v>1067</v>
      </c>
    </row>
    <row r="1690" spans="1:12" x14ac:dyDescent="0.3">
      <c r="A1690" t="s">
        <v>1828</v>
      </c>
      <c r="B1690" t="s">
        <v>1069</v>
      </c>
      <c r="C1690">
        <v>5.6</v>
      </c>
      <c r="D1690" t="s">
        <v>823</v>
      </c>
      <c r="E1690" s="9" t="s">
        <v>545</v>
      </c>
      <c r="F1690" s="9" t="s">
        <v>545</v>
      </c>
      <c r="G1690">
        <v>2</v>
      </c>
      <c r="H1690" s="9" t="s">
        <v>545</v>
      </c>
      <c r="I1690" s="9" t="s">
        <v>545</v>
      </c>
      <c r="K1690" t="s">
        <v>1074</v>
      </c>
      <c r="L1690" t="s">
        <v>1067</v>
      </c>
    </row>
    <row r="1691" spans="1:12" x14ac:dyDescent="0.3">
      <c r="A1691" t="s">
        <v>1828</v>
      </c>
      <c r="B1691" t="s">
        <v>1069</v>
      </c>
      <c r="C1691">
        <v>5.0999999999999996</v>
      </c>
      <c r="D1691" t="s">
        <v>745</v>
      </c>
      <c r="E1691" s="9" t="s">
        <v>545</v>
      </c>
      <c r="F1691" s="9" t="s">
        <v>545</v>
      </c>
      <c r="G1691">
        <v>1</v>
      </c>
      <c r="H1691" s="9" t="s">
        <v>545</v>
      </c>
      <c r="I1691" s="9" t="s">
        <v>545</v>
      </c>
      <c r="K1691" t="s">
        <v>1074</v>
      </c>
      <c r="L1691" t="s">
        <v>1067</v>
      </c>
    </row>
    <row r="1692" spans="1:12" x14ac:dyDescent="0.3">
      <c r="A1692" t="s">
        <v>1828</v>
      </c>
      <c r="B1692" t="s">
        <v>1069</v>
      </c>
      <c r="C1692">
        <v>5.0999999999999996</v>
      </c>
      <c r="D1692" t="s">
        <v>823</v>
      </c>
      <c r="E1692">
        <v>1.2</v>
      </c>
      <c r="F1692" s="9" t="s">
        <v>545</v>
      </c>
      <c r="G1692" s="9" t="s">
        <v>545</v>
      </c>
      <c r="H1692" s="9" t="s">
        <v>545</v>
      </c>
      <c r="I1692" s="9" t="s">
        <v>545</v>
      </c>
      <c r="K1692" t="s">
        <v>1074</v>
      </c>
      <c r="L1692" t="s">
        <v>1067</v>
      </c>
    </row>
    <row r="1693" spans="1:12" x14ac:dyDescent="0.3">
      <c r="A1693" t="s">
        <v>1828</v>
      </c>
      <c r="B1693" t="s">
        <v>1069</v>
      </c>
      <c r="C1693">
        <v>4</v>
      </c>
      <c r="D1693" t="s">
        <v>823</v>
      </c>
      <c r="E1693">
        <f>1.65+2.6</f>
        <v>4.25</v>
      </c>
      <c r="F1693">
        <v>4.5</v>
      </c>
      <c r="G1693" s="9" t="s">
        <v>545</v>
      </c>
      <c r="H1693" s="9" t="s">
        <v>545</v>
      </c>
      <c r="I1693" s="9" t="s">
        <v>545</v>
      </c>
      <c r="K1693" t="s">
        <v>1074</v>
      </c>
      <c r="L1693" t="s">
        <v>1067</v>
      </c>
    </row>
    <row r="1694" spans="1:12" x14ac:dyDescent="0.3">
      <c r="A1694" t="s">
        <v>1828</v>
      </c>
      <c r="B1694" t="s">
        <v>1069</v>
      </c>
      <c r="C1694">
        <v>3.2</v>
      </c>
      <c r="D1694" t="s">
        <v>823</v>
      </c>
      <c r="E1694" s="9" t="s">
        <v>545</v>
      </c>
      <c r="F1694" s="9" t="s">
        <v>545</v>
      </c>
      <c r="G1694">
        <v>1</v>
      </c>
      <c r="H1694" s="9" t="s">
        <v>545</v>
      </c>
      <c r="I1694" s="9" t="s">
        <v>545</v>
      </c>
      <c r="K1694" t="s">
        <v>1074</v>
      </c>
      <c r="L1694" t="s">
        <v>1067</v>
      </c>
    </row>
    <row r="1695" spans="1:12" x14ac:dyDescent="0.3">
      <c r="A1695" t="s">
        <v>1828</v>
      </c>
      <c r="B1695" t="s">
        <v>1069</v>
      </c>
      <c r="C1695">
        <v>2.2999999999999998</v>
      </c>
      <c r="D1695" t="s">
        <v>823</v>
      </c>
      <c r="E1695">
        <f>1.65+8.06</f>
        <v>9.7100000000000009</v>
      </c>
      <c r="F1695">
        <v>14</v>
      </c>
      <c r="G1695" s="9" t="s">
        <v>545</v>
      </c>
      <c r="H1695" s="9" t="s">
        <v>545</v>
      </c>
      <c r="I1695" s="9" t="s">
        <v>545</v>
      </c>
      <c r="K1695" t="s">
        <v>1074</v>
      </c>
      <c r="L1695" t="s">
        <v>1067</v>
      </c>
    </row>
    <row r="1696" spans="1:12" x14ac:dyDescent="0.3">
      <c r="A1696" t="s">
        <v>1828</v>
      </c>
      <c r="B1696" t="s">
        <v>1069</v>
      </c>
      <c r="C1696">
        <v>0.8</v>
      </c>
      <c r="D1696" t="s">
        <v>573</v>
      </c>
      <c r="E1696">
        <f>1.65+6.2</f>
        <v>7.85</v>
      </c>
      <c r="F1696">
        <v>7.9</v>
      </c>
      <c r="G1696" s="9" t="s">
        <v>545</v>
      </c>
      <c r="H1696" s="9" t="s">
        <v>545</v>
      </c>
      <c r="I1696" s="9" t="s">
        <v>545</v>
      </c>
      <c r="K1696" t="s">
        <v>1074</v>
      </c>
      <c r="L1696" t="s">
        <v>1067</v>
      </c>
    </row>
    <row r="1697" spans="1:12" x14ac:dyDescent="0.3">
      <c r="A1697" t="s">
        <v>1828</v>
      </c>
      <c r="B1697" t="s">
        <v>1069</v>
      </c>
      <c r="C1697">
        <v>0.6</v>
      </c>
      <c r="D1697" t="s">
        <v>823</v>
      </c>
      <c r="E1697" s="9" t="s">
        <v>545</v>
      </c>
      <c r="F1697" s="9" t="s">
        <v>545</v>
      </c>
      <c r="G1697">
        <v>1</v>
      </c>
      <c r="H1697" s="9" t="s">
        <v>545</v>
      </c>
      <c r="I1697" s="9" t="s">
        <v>545</v>
      </c>
      <c r="K1697" t="s">
        <v>1074</v>
      </c>
      <c r="L1697" t="s">
        <v>1067</v>
      </c>
    </row>
    <row r="1698" spans="1:12" x14ac:dyDescent="0.3">
      <c r="A1698" t="s">
        <v>1828</v>
      </c>
      <c r="B1698" t="s">
        <v>1069</v>
      </c>
      <c r="C1698">
        <v>15</v>
      </c>
      <c r="D1698" t="s">
        <v>385</v>
      </c>
      <c r="E1698" s="9" t="s">
        <v>545</v>
      </c>
      <c r="F1698" s="9" t="s">
        <v>545</v>
      </c>
      <c r="G1698">
        <v>1</v>
      </c>
      <c r="H1698" s="9" t="s">
        <v>545</v>
      </c>
      <c r="I1698" s="9" t="s">
        <v>545</v>
      </c>
      <c r="K1698" t="s">
        <v>1076</v>
      </c>
      <c r="L1698" t="s">
        <v>1257</v>
      </c>
    </row>
    <row r="1699" spans="1:12" x14ac:dyDescent="0.3">
      <c r="A1699" t="s">
        <v>1828</v>
      </c>
      <c r="B1699" t="s">
        <v>1069</v>
      </c>
      <c r="C1699">
        <v>38.5</v>
      </c>
      <c r="D1699" t="s">
        <v>246</v>
      </c>
      <c r="E1699">
        <f>1.65+2.09</f>
        <v>3.7399999999999998</v>
      </c>
      <c r="F1699">
        <v>5.5</v>
      </c>
      <c r="G1699" s="9" t="s">
        <v>545</v>
      </c>
      <c r="H1699" s="9" t="s">
        <v>545</v>
      </c>
      <c r="I1699" s="9" t="s">
        <v>545</v>
      </c>
      <c r="K1699" t="s">
        <v>1074</v>
      </c>
      <c r="L1699" t="s">
        <v>1257</v>
      </c>
    </row>
    <row r="1700" spans="1:12" x14ac:dyDescent="0.3">
      <c r="A1700" t="s">
        <v>1829</v>
      </c>
      <c r="B1700" t="s">
        <v>1830</v>
      </c>
      <c r="C1700">
        <v>40.799999999999997</v>
      </c>
      <c r="D1700" t="s">
        <v>413</v>
      </c>
      <c r="E1700" s="9" t="s">
        <v>545</v>
      </c>
      <c r="F1700" s="9" t="s">
        <v>545</v>
      </c>
      <c r="G1700">
        <v>1</v>
      </c>
      <c r="H1700" s="9" t="s">
        <v>545</v>
      </c>
      <c r="I1700" s="9" t="s">
        <v>545</v>
      </c>
      <c r="K1700" t="s">
        <v>1255</v>
      </c>
    </row>
    <row r="1701" spans="1:12" x14ac:dyDescent="0.3">
      <c r="A1701" t="s">
        <v>1829</v>
      </c>
      <c r="B1701" t="s">
        <v>1830</v>
      </c>
      <c r="C1701">
        <v>1.2</v>
      </c>
      <c r="D1701" t="s">
        <v>1758</v>
      </c>
      <c r="E1701" s="9" t="s">
        <v>545</v>
      </c>
      <c r="F1701" s="9" t="s">
        <v>545</v>
      </c>
      <c r="G1701">
        <v>1</v>
      </c>
      <c r="H1701" s="9" t="s">
        <v>545</v>
      </c>
      <c r="I1701" s="9" t="s">
        <v>545</v>
      </c>
    </row>
    <row r="1702" spans="1:12" x14ac:dyDescent="0.3">
      <c r="A1702" t="s">
        <v>1829</v>
      </c>
      <c r="B1702" t="s">
        <v>1830</v>
      </c>
      <c r="C1702">
        <v>1</v>
      </c>
      <c r="D1702" t="s">
        <v>1758</v>
      </c>
      <c r="E1702" s="9" t="s">
        <v>545</v>
      </c>
      <c r="F1702" s="9" t="s">
        <v>545</v>
      </c>
      <c r="G1702">
        <v>1</v>
      </c>
      <c r="H1702" s="9" t="s">
        <v>545</v>
      </c>
      <c r="I1702" s="9" t="s">
        <v>545</v>
      </c>
    </row>
    <row r="1703" spans="1:12" x14ac:dyDescent="0.3">
      <c r="A1703" t="s">
        <v>1829</v>
      </c>
      <c r="B1703" t="s">
        <v>1830</v>
      </c>
      <c r="C1703">
        <v>40.4</v>
      </c>
      <c r="D1703" t="s">
        <v>1758</v>
      </c>
      <c r="E1703" s="9" t="s">
        <v>545</v>
      </c>
      <c r="F1703" s="9" t="s">
        <v>545</v>
      </c>
      <c r="G1703">
        <v>2</v>
      </c>
      <c r="H1703" s="9" t="s">
        <v>545</v>
      </c>
      <c r="I1703" s="9" t="s">
        <v>545</v>
      </c>
    </row>
    <row r="1704" spans="1:12" x14ac:dyDescent="0.3">
      <c r="A1704" t="s">
        <v>1829</v>
      </c>
      <c r="B1704" t="s">
        <v>1830</v>
      </c>
      <c r="C1704">
        <v>39.4</v>
      </c>
      <c r="D1704" t="s">
        <v>413</v>
      </c>
      <c r="E1704" s="9" t="s">
        <v>545</v>
      </c>
      <c r="F1704" s="9" t="s">
        <v>545</v>
      </c>
      <c r="G1704">
        <v>3</v>
      </c>
      <c r="H1704" s="9" t="s">
        <v>545</v>
      </c>
      <c r="I1704" s="9" t="s">
        <v>545</v>
      </c>
    </row>
    <row r="1705" spans="1:12" x14ac:dyDescent="0.3">
      <c r="A1705" t="s">
        <v>1829</v>
      </c>
      <c r="B1705" t="s">
        <v>1830</v>
      </c>
      <c r="C1705">
        <v>1.4</v>
      </c>
      <c r="D1705" t="s">
        <v>413</v>
      </c>
      <c r="E1705" s="9" t="s">
        <v>545</v>
      </c>
      <c r="F1705" s="9" t="s">
        <v>545</v>
      </c>
      <c r="G1705">
        <v>3</v>
      </c>
      <c r="H1705" s="9" t="s">
        <v>545</v>
      </c>
      <c r="I1705" s="9" t="s">
        <v>545</v>
      </c>
    </row>
    <row r="1706" spans="1:12" x14ac:dyDescent="0.3">
      <c r="A1706" t="s">
        <v>1829</v>
      </c>
      <c r="B1706" t="s">
        <v>1830</v>
      </c>
      <c r="C1706">
        <v>31.7</v>
      </c>
      <c r="D1706" t="s">
        <v>1758</v>
      </c>
      <c r="E1706">
        <v>2</v>
      </c>
      <c r="F1706" t="s">
        <v>1590</v>
      </c>
      <c r="G1706" s="9" t="s">
        <v>545</v>
      </c>
      <c r="H1706" s="9" t="s">
        <v>545</v>
      </c>
      <c r="I1706" s="9" t="s">
        <v>545</v>
      </c>
    </row>
    <row r="1707" spans="1:12" x14ac:dyDescent="0.3">
      <c r="A1707" t="s">
        <v>1829</v>
      </c>
      <c r="B1707" t="s">
        <v>1830</v>
      </c>
      <c r="C1707">
        <v>36.4</v>
      </c>
      <c r="D1707" t="s">
        <v>702</v>
      </c>
      <c r="E1707" t="s">
        <v>1836</v>
      </c>
      <c r="F1707" s="9" t="s">
        <v>545</v>
      </c>
      <c r="G1707" s="9" t="s">
        <v>545</v>
      </c>
      <c r="H1707" s="9" t="s">
        <v>545</v>
      </c>
      <c r="I1707" s="9" t="s">
        <v>545</v>
      </c>
    </row>
    <row r="1708" spans="1:12" x14ac:dyDescent="0.3">
      <c r="A1708" t="s">
        <v>1829</v>
      </c>
      <c r="B1708" t="s">
        <v>1830</v>
      </c>
      <c r="C1708">
        <v>24</v>
      </c>
      <c r="D1708" t="s">
        <v>601</v>
      </c>
      <c r="E1708" s="9" t="s">
        <v>545</v>
      </c>
      <c r="F1708" s="9" t="s">
        <v>545</v>
      </c>
      <c r="G1708" s="9" t="s">
        <v>545</v>
      </c>
      <c r="H1708" s="9" t="s">
        <v>545</v>
      </c>
      <c r="I1708" s="9" t="s">
        <v>545</v>
      </c>
    </row>
    <row r="1709" spans="1:12" x14ac:dyDescent="0.3">
      <c r="A1709" t="s">
        <v>1829</v>
      </c>
      <c r="B1709" t="s">
        <v>1830</v>
      </c>
      <c r="C1709">
        <v>35</v>
      </c>
      <c r="D1709" t="s">
        <v>44</v>
      </c>
      <c r="E1709" s="9" t="s">
        <v>545</v>
      </c>
      <c r="F1709" s="9" t="s">
        <v>545</v>
      </c>
      <c r="G1709">
        <v>1</v>
      </c>
      <c r="H1709" s="9" t="s">
        <v>545</v>
      </c>
      <c r="I1709" s="9" t="s">
        <v>545</v>
      </c>
      <c r="J1709" t="s">
        <v>1588</v>
      </c>
    </row>
    <row r="1710" spans="1:12" x14ac:dyDescent="0.3">
      <c r="A1710" t="s">
        <v>1829</v>
      </c>
      <c r="B1710" t="s">
        <v>1830</v>
      </c>
      <c r="C1710">
        <v>23.3</v>
      </c>
      <c r="D1710" t="s">
        <v>1431</v>
      </c>
      <c r="E1710" s="9" t="s">
        <v>545</v>
      </c>
      <c r="F1710" s="9" t="s">
        <v>545</v>
      </c>
      <c r="G1710" s="9" t="s">
        <v>545</v>
      </c>
      <c r="H1710" s="9" t="s">
        <v>545</v>
      </c>
      <c r="I1710" s="9" t="s">
        <v>545</v>
      </c>
    </row>
    <row r="1711" spans="1:12" x14ac:dyDescent="0.3">
      <c r="A1711" t="s">
        <v>1829</v>
      </c>
      <c r="B1711" t="s">
        <v>1830</v>
      </c>
      <c r="C1711">
        <v>13.2</v>
      </c>
      <c r="D1711" t="s">
        <v>1431</v>
      </c>
      <c r="E1711" s="9" t="s">
        <v>545</v>
      </c>
      <c r="F1711" s="9" t="s">
        <v>545</v>
      </c>
      <c r="G1711" s="9" t="s">
        <v>545</v>
      </c>
      <c r="H1711" s="9" t="s">
        <v>545</v>
      </c>
      <c r="I1711" s="9" t="s">
        <v>545</v>
      </c>
    </row>
    <row r="1712" spans="1:12" x14ac:dyDescent="0.3">
      <c r="A1712" t="s">
        <v>1829</v>
      </c>
      <c r="B1712" t="s">
        <v>1830</v>
      </c>
      <c r="C1712">
        <v>18.3</v>
      </c>
      <c r="D1712" t="s">
        <v>1604</v>
      </c>
      <c r="E1712" s="9" t="s">
        <v>545</v>
      </c>
      <c r="F1712" s="9" t="s">
        <v>545</v>
      </c>
      <c r="G1712" s="9" t="s">
        <v>545</v>
      </c>
      <c r="H1712" s="9" t="s">
        <v>545</v>
      </c>
      <c r="I1712" s="9" t="s">
        <v>545</v>
      </c>
    </row>
    <row r="1713" spans="1:10" x14ac:dyDescent="0.3">
      <c r="A1713" t="s">
        <v>1829</v>
      </c>
      <c r="B1713" t="s">
        <v>1830</v>
      </c>
      <c r="C1713">
        <v>37</v>
      </c>
      <c r="D1713" t="s">
        <v>1673</v>
      </c>
      <c r="E1713" s="9" t="s">
        <v>545</v>
      </c>
      <c r="F1713" s="9" t="s">
        <v>545</v>
      </c>
      <c r="G1713" s="9" t="s">
        <v>545</v>
      </c>
      <c r="H1713" s="9" t="s">
        <v>545</v>
      </c>
      <c r="I1713" s="9" t="s">
        <v>545</v>
      </c>
      <c r="J1713" t="s">
        <v>1765</v>
      </c>
    </row>
    <row r="1714" spans="1:10" x14ac:dyDescent="0.3">
      <c r="A1714" t="s">
        <v>1829</v>
      </c>
      <c r="B1714" t="s">
        <v>1830</v>
      </c>
      <c r="C1714">
        <v>1</v>
      </c>
      <c r="D1714" t="s">
        <v>137</v>
      </c>
      <c r="E1714" s="9" t="s">
        <v>545</v>
      </c>
      <c r="F1714" s="9" t="s">
        <v>545</v>
      </c>
      <c r="G1714" s="9" t="s">
        <v>545</v>
      </c>
      <c r="H1714" s="9" t="s">
        <v>545</v>
      </c>
      <c r="I1714" s="9" t="s">
        <v>545</v>
      </c>
    </row>
    <row r="1715" spans="1:10" x14ac:dyDescent="0.3">
      <c r="A1715" t="s">
        <v>1829</v>
      </c>
      <c r="B1715" t="s">
        <v>1830</v>
      </c>
      <c r="C1715">
        <v>40.799999999999997</v>
      </c>
      <c r="D1715" t="s">
        <v>989</v>
      </c>
      <c r="E1715" s="9" t="s">
        <v>545</v>
      </c>
      <c r="F1715" s="9" t="s">
        <v>545</v>
      </c>
      <c r="G1715">
        <v>1</v>
      </c>
      <c r="H1715" s="9" t="s">
        <v>545</v>
      </c>
      <c r="I1715" s="9" t="s">
        <v>545</v>
      </c>
    </row>
    <row r="1716" spans="1:10" x14ac:dyDescent="0.3">
      <c r="A1716" t="s">
        <v>1829</v>
      </c>
      <c r="B1716" t="s">
        <v>1830</v>
      </c>
      <c r="C1716">
        <v>43</v>
      </c>
      <c r="D1716" t="s">
        <v>989</v>
      </c>
      <c r="E1716" s="9" t="s">
        <v>545</v>
      </c>
      <c r="F1716" s="9" t="s">
        <v>545</v>
      </c>
      <c r="G1716" s="9" t="s">
        <v>545</v>
      </c>
      <c r="H1716" s="9" t="s">
        <v>545</v>
      </c>
      <c r="I1716" s="9" t="s">
        <v>545</v>
      </c>
      <c r="J1716" t="s">
        <v>1762</v>
      </c>
    </row>
    <row r="1717" spans="1:10" x14ac:dyDescent="0.3">
      <c r="A1717" t="s">
        <v>1829</v>
      </c>
      <c r="B1717" t="s">
        <v>1830</v>
      </c>
      <c r="C1717">
        <v>41</v>
      </c>
      <c r="D1717" t="s">
        <v>989</v>
      </c>
      <c r="E1717" s="9" t="s">
        <v>545</v>
      </c>
      <c r="F1717" s="9" t="s">
        <v>545</v>
      </c>
      <c r="G1717" s="9" t="s">
        <v>545</v>
      </c>
      <c r="H1717" s="9" t="s">
        <v>545</v>
      </c>
      <c r="I1717" s="9" t="s">
        <v>545</v>
      </c>
      <c r="J1717" t="s">
        <v>1762</v>
      </c>
    </row>
    <row r="1718" spans="1:10" x14ac:dyDescent="0.3">
      <c r="A1718" t="s">
        <v>1829</v>
      </c>
      <c r="B1718" t="s">
        <v>1830</v>
      </c>
      <c r="C1718">
        <v>39</v>
      </c>
      <c r="D1718" t="s">
        <v>989</v>
      </c>
      <c r="E1718" s="9" t="s">
        <v>545</v>
      </c>
      <c r="F1718" s="9" t="s">
        <v>545</v>
      </c>
      <c r="G1718" s="9" t="s">
        <v>545</v>
      </c>
      <c r="H1718" s="9" t="s">
        <v>545</v>
      </c>
      <c r="I1718" s="9" t="s">
        <v>545</v>
      </c>
      <c r="J1718" t="s">
        <v>1762</v>
      </c>
    </row>
    <row r="1719" spans="1:10" x14ac:dyDescent="0.3">
      <c r="A1719" t="s">
        <v>1829</v>
      </c>
      <c r="B1719" t="s">
        <v>1830</v>
      </c>
      <c r="C1719">
        <v>37</v>
      </c>
      <c r="D1719" t="s">
        <v>989</v>
      </c>
      <c r="E1719" s="9" t="s">
        <v>545</v>
      </c>
      <c r="F1719" s="9" t="s">
        <v>545</v>
      </c>
      <c r="G1719" s="9" t="s">
        <v>545</v>
      </c>
      <c r="H1719" s="9" t="s">
        <v>545</v>
      </c>
      <c r="I1719" s="9" t="s">
        <v>545</v>
      </c>
      <c r="J1719" t="s">
        <v>1762</v>
      </c>
    </row>
    <row r="1720" spans="1:10" x14ac:dyDescent="0.3">
      <c r="A1720" t="s">
        <v>1829</v>
      </c>
      <c r="B1720" t="s">
        <v>1830</v>
      </c>
      <c r="C1720">
        <v>44</v>
      </c>
      <c r="D1720" t="s">
        <v>1349</v>
      </c>
      <c r="E1720" s="9" t="s">
        <v>545</v>
      </c>
      <c r="F1720" s="9" t="s">
        <v>545</v>
      </c>
      <c r="G1720" s="9" t="s">
        <v>545</v>
      </c>
      <c r="H1720" s="9" t="s">
        <v>545</v>
      </c>
      <c r="I1720" s="9" t="s">
        <v>545</v>
      </c>
      <c r="J1720" t="s">
        <v>1762</v>
      </c>
    </row>
    <row r="1721" spans="1:10" x14ac:dyDescent="0.3">
      <c r="A1721" t="s">
        <v>1829</v>
      </c>
      <c r="B1721" t="s">
        <v>1830</v>
      </c>
      <c r="C1721">
        <v>42</v>
      </c>
      <c r="D1721" t="s">
        <v>1349</v>
      </c>
      <c r="E1721" s="9" t="s">
        <v>545</v>
      </c>
      <c r="F1721" s="9" t="s">
        <v>545</v>
      </c>
      <c r="G1721" s="9" t="s">
        <v>545</v>
      </c>
      <c r="H1721" s="9" t="s">
        <v>545</v>
      </c>
      <c r="I1721" s="9" t="s">
        <v>545</v>
      </c>
      <c r="J1721" t="s">
        <v>1762</v>
      </c>
    </row>
    <row r="1722" spans="1:10" x14ac:dyDescent="0.3">
      <c r="A1722" t="s">
        <v>1829</v>
      </c>
      <c r="B1722" t="s">
        <v>1830</v>
      </c>
      <c r="C1722">
        <v>40</v>
      </c>
      <c r="D1722" t="s">
        <v>1349</v>
      </c>
      <c r="E1722" s="9" t="s">
        <v>545</v>
      </c>
      <c r="F1722" s="9" t="s">
        <v>545</v>
      </c>
      <c r="G1722" s="9" t="s">
        <v>545</v>
      </c>
      <c r="H1722" s="9" t="s">
        <v>545</v>
      </c>
      <c r="I1722" s="9" t="s">
        <v>545</v>
      </c>
      <c r="J1722" t="s">
        <v>1762</v>
      </c>
    </row>
    <row r="1723" spans="1:10" x14ac:dyDescent="0.3">
      <c r="A1723" t="s">
        <v>1829</v>
      </c>
      <c r="B1723" t="s">
        <v>1830</v>
      </c>
      <c r="C1723">
        <v>38</v>
      </c>
      <c r="D1723" t="s">
        <v>1349</v>
      </c>
      <c r="E1723" s="9" t="s">
        <v>545</v>
      </c>
      <c r="F1723" s="9" t="s">
        <v>545</v>
      </c>
      <c r="G1723" s="9" t="s">
        <v>545</v>
      </c>
      <c r="H1723" s="9" t="s">
        <v>545</v>
      </c>
      <c r="I1723" s="9" t="s">
        <v>545</v>
      </c>
      <c r="J1723" t="s">
        <v>1762</v>
      </c>
    </row>
    <row r="1724" spans="1:10" x14ac:dyDescent="0.3">
      <c r="A1724" t="s">
        <v>1829</v>
      </c>
      <c r="B1724" t="s">
        <v>1830</v>
      </c>
      <c r="C1724">
        <v>37</v>
      </c>
      <c r="D1724" t="s">
        <v>1516</v>
      </c>
      <c r="E1724">
        <v>3.8</v>
      </c>
      <c r="F1724" t="s">
        <v>1766</v>
      </c>
      <c r="G1724" s="9" t="s">
        <v>545</v>
      </c>
      <c r="H1724" s="9" t="s">
        <v>545</v>
      </c>
      <c r="I1724" s="9" t="s">
        <v>545</v>
      </c>
    </row>
    <row r="1725" spans="1:10" x14ac:dyDescent="0.3">
      <c r="A1725" t="s">
        <v>1829</v>
      </c>
      <c r="B1725" t="s">
        <v>1830</v>
      </c>
      <c r="C1725">
        <v>22.1</v>
      </c>
      <c r="D1725" t="s">
        <v>1516</v>
      </c>
      <c r="E1725">
        <v>1.4</v>
      </c>
      <c r="F1725" s="9" t="s">
        <v>545</v>
      </c>
      <c r="G1725" s="9" t="s">
        <v>545</v>
      </c>
      <c r="H1725" s="9" t="s">
        <v>545</v>
      </c>
      <c r="I1725" s="9" t="s">
        <v>545</v>
      </c>
    </row>
    <row r="1726" spans="1:10" x14ac:dyDescent="0.3">
      <c r="A1726" t="s">
        <v>1829</v>
      </c>
      <c r="B1726" t="s">
        <v>1830</v>
      </c>
      <c r="C1726">
        <v>13.5</v>
      </c>
      <c r="D1726" t="s">
        <v>1516</v>
      </c>
      <c r="E1726">
        <v>0.4</v>
      </c>
      <c r="F1726" s="9" t="s">
        <v>545</v>
      </c>
      <c r="G1726" s="9" t="s">
        <v>545</v>
      </c>
      <c r="H1726" s="9" t="s">
        <v>545</v>
      </c>
      <c r="I1726" s="9" t="s">
        <v>545</v>
      </c>
    </row>
    <row r="1727" spans="1:10" x14ac:dyDescent="0.3">
      <c r="A1727" t="s">
        <v>1829</v>
      </c>
      <c r="B1727" t="s">
        <v>1830</v>
      </c>
      <c r="C1727">
        <v>13.3</v>
      </c>
      <c r="D1727" t="s">
        <v>1516</v>
      </c>
      <c r="E1727">
        <v>0.5</v>
      </c>
      <c r="F1727" s="9" t="s">
        <v>545</v>
      </c>
      <c r="G1727" s="9" t="s">
        <v>545</v>
      </c>
      <c r="H1727" s="9" t="s">
        <v>545</v>
      </c>
      <c r="I1727" s="9" t="s">
        <v>545</v>
      </c>
    </row>
    <row r="1728" spans="1:10" x14ac:dyDescent="0.3">
      <c r="A1728" t="s">
        <v>1829</v>
      </c>
      <c r="B1728" t="s">
        <v>1830</v>
      </c>
      <c r="C1728">
        <v>13.2</v>
      </c>
      <c r="D1728" t="s">
        <v>1516</v>
      </c>
      <c r="E1728">
        <v>1.5</v>
      </c>
      <c r="F1728">
        <v>5</v>
      </c>
      <c r="G1728" s="9" t="s">
        <v>545</v>
      </c>
      <c r="H1728" s="9" t="s">
        <v>545</v>
      </c>
      <c r="I1728" s="9" t="s">
        <v>545</v>
      </c>
    </row>
    <row r="1729" spans="1:9" x14ac:dyDescent="0.3">
      <c r="A1729" t="s">
        <v>1829</v>
      </c>
      <c r="B1729" t="s">
        <v>1830</v>
      </c>
      <c r="C1729">
        <v>13.1</v>
      </c>
      <c r="D1729" t="s">
        <v>1516</v>
      </c>
      <c r="E1729">
        <v>0.95</v>
      </c>
      <c r="F1729" s="9" t="s">
        <v>545</v>
      </c>
      <c r="G1729" s="9" t="s">
        <v>545</v>
      </c>
      <c r="H1729" s="9" t="s">
        <v>545</v>
      </c>
      <c r="I1729" s="9" t="s">
        <v>545</v>
      </c>
    </row>
    <row r="1730" spans="1:9" x14ac:dyDescent="0.3">
      <c r="A1730" t="s">
        <v>1829</v>
      </c>
      <c r="B1730" t="s">
        <v>1830</v>
      </c>
      <c r="C1730">
        <v>12.5</v>
      </c>
      <c r="D1730" t="s">
        <v>1516</v>
      </c>
      <c r="E1730">
        <v>0.5</v>
      </c>
      <c r="F1730" s="9" t="s">
        <v>545</v>
      </c>
      <c r="G1730" s="9" t="s">
        <v>545</v>
      </c>
      <c r="H1730" s="9" t="s">
        <v>545</v>
      </c>
      <c r="I1730" s="9" t="s">
        <v>545</v>
      </c>
    </row>
    <row r="1731" spans="1:9" x14ac:dyDescent="0.3">
      <c r="A1731" t="s">
        <v>1829</v>
      </c>
      <c r="B1731" t="s">
        <v>1830</v>
      </c>
      <c r="C1731">
        <v>12.5</v>
      </c>
      <c r="D1731" t="s">
        <v>1516</v>
      </c>
      <c r="E1731">
        <v>0.9</v>
      </c>
      <c r="F1731" s="9" t="s">
        <v>545</v>
      </c>
      <c r="G1731" s="9" t="s">
        <v>545</v>
      </c>
      <c r="H1731" s="9" t="s">
        <v>545</v>
      </c>
      <c r="I1731" s="9" t="s">
        <v>545</v>
      </c>
    </row>
    <row r="1732" spans="1:9" x14ac:dyDescent="0.3">
      <c r="A1732" t="s">
        <v>1829</v>
      </c>
      <c r="B1732" t="s">
        <v>1830</v>
      </c>
      <c r="C1732">
        <v>12.4</v>
      </c>
      <c r="D1732" t="s">
        <v>1516</v>
      </c>
      <c r="E1732">
        <v>1.5</v>
      </c>
      <c r="F1732">
        <v>3</v>
      </c>
      <c r="G1732" s="9" t="s">
        <v>545</v>
      </c>
      <c r="H1732" s="9" t="s">
        <v>545</v>
      </c>
      <c r="I1732" s="9" t="s">
        <v>545</v>
      </c>
    </row>
    <row r="1733" spans="1:9" x14ac:dyDescent="0.3">
      <c r="A1733" t="s">
        <v>1829</v>
      </c>
      <c r="B1733" t="s">
        <v>1830</v>
      </c>
      <c r="C1733">
        <v>11.6</v>
      </c>
      <c r="D1733" t="s">
        <v>1516</v>
      </c>
      <c r="E1733">
        <v>1.4</v>
      </c>
      <c r="F1733" s="9" t="s">
        <v>545</v>
      </c>
      <c r="G1733" s="9" t="s">
        <v>545</v>
      </c>
      <c r="H1733" s="9" t="s">
        <v>545</v>
      </c>
      <c r="I1733" s="9" t="s">
        <v>545</v>
      </c>
    </row>
    <row r="1734" spans="1:9" x14ac:dyDescent="0.3">
      <c r="A1734" t="s">
        <v>1829</v>
      </c>
      <c r="B1734" t="s">
        <v>1830</v>
      </c>
      <c r="C1734">
        <v>11.2</v>
      </c>
      <c r="D1734" t="s">
        <v>1516</v>
      </c>
      <c r="E1734">
        <v>1.9</v>
      </c>
      <c r="F1734">
        <v>15</v>
      </c>
      <c r="G1734" s="9" t="s">
        <v>545</v>
      </c>
      <c r="H1734" s="9" t="s">
        <v>545</v>
      </c>
      <c r="I1734" s="9" t="s">
        <v>545</v>
      </c>
    </row>
    <row r="1735" spans="1:9" x14ac:dyDescent="0.3">
      <c r="A1735" t="s">
        <v>1829</v>
      </c>
      <c r="B1735" t="s">
        <v>1830</v>
      </c>
      <c r="C1735">
        <v>8.6</v>
      </c>
      <c r="D1735" t="s">
        <v>1516</v>
      </c>
      <c r="E1735">
        <v>0.8</v>
      </c>
      <c r="F1735" s="9" t="s">
        <v>545</v>
      </c>
      <c r="G1735" s="9" t="s">
        <v>545</v>
      </c>
      <c r="H1735" s="9" t="s">
        <v>545</v>
      </c>
      <c r="I1735" s="9" t="s">
        <v>545</v>
      </c>
    </row>
    <row r="1736" spans="1:9" x14ac:dyDescent="0.3">
      <c r="A1736" t="s">
        <v>1829</v>
      </c>
      <c r="B1736" t="s">
        <v>1830</v>
      </c>
      <c r="C1736">
        <v>7.5</v>
      </c>
      <c r="D1736" t="s">
        <v>1516</v>
      </c>
      <c r="E1736">
        <v>0.3</v>
      </c>
      <c r="F1736" s="9" t="s">
        <v>545</v>
      </c>
      <c r="G1736" s="9" t="s">
        <v>545</v>
      </c>
      <c r="H1736" s="9" t="s">
        <v>545</v>
      </c>
      <c r="I1736" s="9" t="s">
        <v>545</v>
      </c>
    </row>
    <row r="1737" spans="1:9" x14ac:dyDescent="0.3">
      <c r="A1737" t="s">
        <v>1829</v>
      </c>
      <c r="B1737" t="s">
        <v>1830</v>
      </c>
      <c r="C1737">
        <v>6.9</v>
      </c>
      <c r="D1737" t="s">
        <v>1516</v>
      </c>
      <c r="E1737">
        <v>0.15</v>
      </c>
      <c r="F1737" s="9" t="s">
        <v>545</v>
      </c>
      <c r="G1737" s="9" t="s">
        <v>545</v>
      </c>
      <c r="H1737" s="9" t="s">
        <v>545</v>
      </c>
      <c r="I1737" s="9" t="s">
        <v>545</v>
      </c>
    </row>
    <row r="1738" spans="1:9" x14ac:dyDescent="0.3">
      <c r="A1738" t="s">
        <v>1829</v>
      </c>
      <c r="B1738" t="s">
        <v>1830</v>
      </c>
      <c r="C1738">
        <v>6.4</v>
      </c>
      <c r="D1738" t="s">
        <v>1516</v>
      </c>
      <c r="E1738">
        <v>2</v>
      </c>
      <c r="F1738">
        <v>16</v>
      </c>
      <c r="G1738" s="9" t="s">
        <v>545</v>
      </c>
      <c r="H1738" s="9" t="s">
        <v>545</v>
      </c>
      <c r="I1738" s="9" t="s">
        <v>545</v>
      </c>
    </row>
    <row r="1739" spans="1:9" x14ac:dyDescent="0.3">
      <c r="A1739" t="s">
        <v>1829</v>
      </c>
      <c r="B1739" t="s">
        <v>1830</v>
      </c>
      <c r="C1739">
        <v>6</v>
      </c>
      <c r="D1739" t="s">
        <v>1516</v>
      </c>
      <c r="E1739">
        <v>0.4</v>
      </c>
      <c r="F1739" s="9" t="s">
        <v>545</v>
      </c>
      <c r="G1739" s="9" t="s">
        <v>545</v>
      </c>
      <c r="H1739" s="9" t="s">
        <v>545</v>
      </c>
      <c r="I1739" s="9" t="s">
        <v>545</v>
      </c>
    </row>
    <row r="1740" spans="1:9" x14ac:dyDescent="0.3">
      <c r="A1740" t="s">
        <v>1829</v>
      </c>
      <c r="B1740" t="s">
        <v>1830</v>
      </c>
      <c r="C1740">
        <v>5.8</v>
      </c>
      <c r="D1740" t="s">
        <v>1516</v>
      </c>
      <c r="E1740">
        <v>0.5</v>
      </c>
      <c r="F1740" s="9" t="s">
        <v>545</v>
      </c>
      <c r="G1740" s="9" t="s">
        <v>545</v>
      </c>
      <c r="H1740" s="9" t="s">
        <v>545</v>
      </c>
      <c r="I1740" s="9" t="s">
        <v>545</v>
      </c>
    </row>
    <row r="1741" spans="1:9" x14ac:dyDescent="0.3">
      <c r="A1741" t="s">
        <v>1829</v>
      </c>
      <c r="B1741" t="s">
        <v>1830</v>
      </c>
      <c r="C1741">
        <v>5.8</v>
      </c>
      <c r="D1741" t="s">
        <v>1516</v>
      </c>
      <c r="E1741">
        <v>0.4</v>
      </c>
      <c r="F1741" s="9" t="s">
        <v>545</v>
      </c>
      <c r="G1741" s="9" t="s">
        <v>545</v>
      </c>
      <c r="H1741" s="9" t="s">
        <v>545</v>
      </c>
      <c r="I1741" s="9" t="s">
        <v>545</v>
      </c>
    </row>
    <row r="1742" spans="1:9" x14ac:dyDescent="0.3">
      <c r="A1742" t="s">
        <v>1829</v>
      </c>
      <c r="B1742" t="s">
        <v>1830</v>
      </c>
      <c r="C1742">
        <v>5.5</v>
      </c>
      <c r="D1742" t="s">
        <v>1516</v>
      </c>
      <c r="E1742">
        <v>0.9</v>
      </c>
      <c r="F1742" s="9" t="s">
        <v>545</v>
      </c>
      <c r="G1742" s="9" t="s">
        <v>545</v>
      </c>
      <c r="H1742" s="9" t="s">
        <v>545</v>
      </c>
      <c r="I1742" s="9" t="s">
        <v>545</v>
      </c>
    </row>
    <row r="1743" spans="1:9" x14ac:dyDescent="0.3">
      <c r="A1743" t="s">
        <v>1829</v>
      </c>
      <c r="B1743" t="s">
        <v>1830</v>
      </c>
      <c r="C1743">
        <v>5.2</v>
      </c>
      <c r="D1743" t="s">
        <v>1516</v>
      </c>
      <c r="E1743">
        <v>0.9</v>
      </c>
      <c r="F1743" s="9" t="s">
        <v>545</v>
      </c>
      <c r="G1743" s="9" t="s">
        <v>545</v>
      </c>
      <c r="H1743" s="9" t="s">
        <v>545</v>
      </c>
      <c r="I1743" s="9" t="s">
        <v>545</v>
      </c>
    </row>
    <row r="1744" spans="1:9" x14ac:dyDescent="0.3">
      <c r="A1744" t="s">
        <v>1829</v>
      </c>
      <c r="B1744" t="s">
        <v>1830</v>
      </c>
      <c r="C1744">
        <v>5.0999999999999996</v>
      </c>
      <c r="D1744" t="s">
        <v>1516</v>
      </c>
      <c r="E1744">
        <v>0.4</v>
      </c>
      <c r="F1744" s="9" t="s">
        <v>545</v>
      </c>
      <c r="G1744" s="9" t="s">
        <v>545</v>
      </c>
      <c r="H1744" s="9" t="s">
        <v>545</v>
      </c>
      <c r="I1744" s="9" t="s">
        <v>545</v>
      </c>
    </row>
    <row r="1745" spans="1:10" x14ac:dyDescent="0.3">
      <c r="A1745" t="s">
        <v>1829</v>
      </c>
      <c r="B1745" t="s">
        <v>1830</v>
      </c>
      <c r="C1745">
        <v>5</v>
      </c>
      <c r="D1745" t="s">
        <v>1516</v>
      </c>
      <c r="E1745">
        <v>0.85</v>
      </c>
      <c r="F1745" s="9" t="s">
        <v>545</v>
      </c>
      <c r="G1745" s="9" t="s">
        <v>545</v>
      </c>
      <c r="H1745" s="9" t="s">
        <v>545</v>
      </c>
      <c r="I1745" s="9" t="s">
        <v>545</v>
      </c>
    </row>
    <row r="1746" spans="1:10" x14ac:dyDescent="0.3">
      <c r="A1746" t="s">
        <v>1829</v>
      </c>
      <c r="B1746" t="s">
        <v>1830</v>
      </c>
      <c r="C1746">
        <v>4.9000000000000004</v>
      </c>
      <c r="D1746" t="s">
        <v>1516</v>
      </c>
      <c r="E1746">
        <v>1</v>
      </c>
      <c r="F1746" s="9" t="s">
        <v>545</v>
      </c>
      <c r="G1746" s="9" t="s">
        <v>545</v>
      </c>
      <c r="H1746" s="9" t="s">
        <v>545</v>
      </c>
      <c r="I1746" s="9" t="s">
        <v>545</v>
      </c>
    </row>
    <row r="1747" spans="1:10" x14ac:dyDescent="0.3">
      <c r="A1747" t="s">
        <v>1829</v>
      </c>
      <c r="B1747" t="s">
        <v>1830</v>
      </c>
      <c r="C1747">
        <v>4.5</v>
      </c>
      <c r="D1747" t="s">
        <v>1516</v>
      </c>
      <c r="E1747">
        <v>0.7</v>
      </c>
      <c r="F1747" s="9" t="s">
        <v>545</v>
      </c>
      <c r="G1747" s="9" t="s">
        <v>545</v>
      </c>
      <c r="H1747" s="9" t="s">
        <v>545</v>
      </c>
      <c r="I1747" s="9" t="s">
        <v>545</v>
      </c>
    </row>
    <row r="1748" spans="1:10" x14ac:dyDescent="0.3">
      <c r="A1748" t="s">
        <v>1829</v>
      </c>
      <c r="B1748" t="s">
        <v>1830</v>
      </c>
      <c r="C1748">
        <v>4.4000000000000004</v>
      </c>
      <c r="D1748" t="s">
        <v>1516</v>
      </c>
      <c r="E1748">
        <v>0.5</v>
      </c>
      <c r="F1748" s="9" t="s">
        <v>545</v>
      </c>
      <c r="G1748" s="9" t="s">
        <v>545</v>
      </c>
      <c r="H1748" s="9" t="s">
        <v>545</v>
      </c>
      <c r="I1748" s="9" t="s">
        <v>545</v>
      </c>
    </row>
    <row r="1749" spans="1:10" x14ac:dyDescent="0.3">
      <c r="A1749" t="s">
        <v>1829</v>
      </c>
      <c r="B1749" t="s">
        <v>1830</v>
      </c>
      <c r="C1749">
        <v>3.8</v>
      </c>
      <c r="D1749" t="s">
        <v>1516</v>
      </c>
      <c r="E1749">
        <v>0.4</v>
      </c>
      <c r="F1749" s="9" t="s">
        <v>545</v>
      </c>
      <c r="G1749" s="9" t="s">
        <v>545</v>
      </c>
      <c r="H1749" s="9" t="s">
        <v>545</v>
      </c>
      <c r="I1749" s="9" t="s">
        <v>545</v>
      </c>
    </row>
    <row r="1750" spans="1:10" x14ac:dyDescent="0.3">
      <c r="A1750" t="s">
        <v>1829</v>
      </c>
      <c r="B1750" t="s">
        <v>1830</v>
      </c>
      <c r="C1750">
        <v>3.6</v>
      </c>
      <c r="D1750" t="s">
        <v>1516</v>
      </c>
      <c r="E1750">
        <v>1.5</v>
      </c>
      <c r="F1750">
        <v>3</v>
      </c>
      <c r="G1750" s="9" t="s">
        <v>545</v>
      </c>
      <c r="H1750" s="9" t="s">
        <v>545</v>
      </c>
      <c r="I1750" s="9" t="s">
        <v>545</v>
      </c>
    </row>
    <row r="1751" spans="1:10" x14ac:dyDescent="0.3">
      <c r="A1751" t="s">
        <v>1829</v>
      </c>
      <c r="B1751" t="s">
        <v>1830</v>
      </c>
      <c r="C1751">
        <v>3.4</v>
      </c>
      <c r="D1751" t="s">
        <v>1516</v>
      </c>
      <c r="E1751">
        <v>0.4</v>
      </c>
      <c r="F1751" s="9" t="s">
        <v>545</v>
      </c>
      <c r="G1751" s="9" t="s">
        <v>545</v>
      </c>
      <c r="H1751" s="9" t="s">
        <v>545</v>
      </c>
      <c r="I1751" s="9" t="s">
        <v>545</v>
      </c>
    </row>
    <row r="1752" spans="1:10" x14ac:dyDescent="0.3">
      <c r="A1752" t="s">
        <v>1829</v>
      </c>
      <c r="B1752" t="s">
        <v>1830</v>
      </c>
      <c r="C1752">
        <v>3.3</v>
      </c>
      <c r="D1752" t="s">
        <v>1516</v>
      </c>
      <c r="E1752">
        <v>0.3</v>
      </c>
      <c r="F1752" s="9" t="s">
        <v>545</v>
      </c>
      <c r="G1752" s="9" t="s">
        <v>545</v>
      </c>
      <c r="H1752" s="9" t="s">
        <v>545</v>
      </c>
      <c r="I1752" s="9" t="s">
        <v>545</v>
      </c>
    </row>
    <row r="1753" spans="1:10" x14ac:dyDescent="0.3">
      <c r="A1753" t="s">
        <v>1829</v>
      </c>
      <c r="B1753" t="s">
        <v>1830</v>
      </c>
      <c r="C1753">
        <v>1.7</v>
      </c>
      <c r="D1753" t="s">
        <v>1516</v>
      </c>
      <c r="E1753">
        <v>0.6</v>
      </c>
      <c r="F1753" s="9" t="s">
        <v>545</v>
      </c>
      <c r="G1753" s="9" t="s">
        <v>545</v>
      </c>
      <c r="H1753" s="9" t="s">
        <v>545</v>
      </c>
      <c r="I1753" s="9" t="s">
        <v>545</v>
      </c>
    </row>
    <row r="1754" spans="1:10" x14ac:dyDescent="0.3">
      <c r="A1754" t="s">
        <v>1829</v>
      </c>
      <c r="B1754" t="s">
        <v>1830</v>
      </c>
      <c r="C1754">
        <v>48.4</v>
      </c>
      <c r="D1754" t="s">
        <v>563</v>
      </c>
      <c r="E1754">
        <v>8.5</v>
      </c>
      <c r="F1754">
        <v>189</v>
      </c>
      <c r="G1754" s="9" t="s">
        <v>545</v>
      </c>
      <c r="H1754" s="9" t="s">
        <v>545</v>
      </c>
      <c r="I1754" s="9" t="s">
        <v>545</v>
      </c>
      <c r="J1754" t="s">
        <v>1347</v>
      </c>
    </row>
    <row r="1755" spans="1:10" x14ac:dyDescent="0.3">
      <c r="A1755" t="s">
        <v>1829</v>
      </c>
      <c r="B1755" t="s">
        <v>1830</v>
      </c>
      <c r="C1755">
        <v>26.5</v>
      </c>
      <c r="D1755" t="s">
        <v>563</v>
      </c>
      <c r="E1755">
        <v>4.5</v>
      </c>
      <c r="F1755">
        <v>206</v>
      </c>
      <c r="G1755" s="9" t="s">
        <v>545</v>
      </c>
      <c r="H1755" s="9" t="s">
        <v>545</v>
      </c>
      <c r="I1755" s="9" t="s">
        <v>545</v>
      </c>
      <c r="J1755" t="s">
        <v>1591</v>
      </c>
    </row>
    <row r="1756" spans="1:10" x14ac:dyDescent="0.3">
      <c r="A1756" t="s">
        <v>1829</v>
      </c>
      <c r="B1756" t="s">
        <v>1830</v>
      </c>
      <c r="C1756">
        <v>1</v>
      </c>
      <c r="D1756" t="s">
        <v>136</v>
      </c>
      <c r="E1756" s="9" t="s">
        <v>545</v>
      </c>
      <c r="F1756" s="9" t="s">
        <v>545</v>
      </c>
      <c r="G1756">
        <v>1</v>
      </c>
      <c r="H1756" s="9" t="s">
        <v>545</v>
      </c>
      <c r="I1756" s="9" t="s">
        <v>545</v>
      </c>
    </row>
    <row r="1757" spans="1:10" x14ac:dyDescent="0.3">
      <c r="A1757" t="s">
        <v>1829</v>
      </c>
      <c r="B1757" t="s">
        <v>1830</v>
      </c>
      <c r="C1757">
        <v>23</v>
      </c>
      <c r="D1757" t="s">
        <v>1845</v>
      </c>
      <c r="E1757" s="9" t="s">
        <v>545</v>
      </c>
      <c r="F1757" s="9" t="s">
        <v>545</v>
      </c>
      <c r="G1757">
        <v>1</v>
      </c>
      <c r="H1757" s="9" t="s">
        <v>545</v>
      </c>
      <c r="I1757" s="9" t="s">
        <v>545</v>
      </c>
    </row>
    <row r="1758" spans="1:10" x14ac:dyDescent="0.3">
      <c r="A1758" t="s">
        <v>1829</v>
      </c>
      <c r="B1758" t="s">
        <v>1830</v>
      </c>
      <c r="C1758">
        <v>20.100000000000001</v>
      </c>
      <c r="D1758" t="s">
        <v>1427</v>
      </c>
      <c r="E1758" s="9" t="s">
        <v>545</v>
      </c>
      <c r="F1758" s="9" t="s">
        <v>545</v>
      </c>
      <c r="G1758">
        <v>1</v>
      </c>
      <c r="H1758" s="9" t="s">
        <v>545</v>
      </c>
      <c r="I1758" s="9" t="s">
        <v>545</v>
      </c>
    </row>
    <row r="1759" spans="1:10" x14ac:dyDescent="0.3">
      <c r="A1759" t="s">
        <v>1829</v>
      </c>
      <c r="B1759" t="s">
        <v>1830</v>
      </c>
      <c r="C1759">
        <v>18.3</v>
      </c>
      <c r="D1759" t="s">
        <v>1845</v>
      </c>
      <c r="E1759" s="9" t="s">
        <v>545</v>
      </c>
      <c r="F1759" s="9" t="s">
        <v>545</v>
      </c>
      <c r="G1759">
        <v>1</v>
      </c>
      <c r="H1759" s="9" t="s">
        <v>545</v>
      </c>
      <c r="I1759" s="9" t="s">
        <v>545</v>
      </c>
    </row>
    <row r="1760" spans="1:10" x14ac:dyDescent="0.3">
      <c r="A1760" t="s">
        <v>1829</v>
      </c>
      <c r="B1760" t="s">
        <v>1830</v>
      </c>
      <c r="C1760">
        <v>15.4</v>
      </c>
      <c r="D1760" t="s">
        <v>1845</v>
      </c>
      <c r="E1760" s="9" t="s">
        <v>545</v>
      </c>
      <c r="F1760" s="9" t="s">
        <v>545</v>
      </c>
      <c r="G1760">
        <v>1</v>
      </c>
      <c r="H1760" s="9" t="s">
        <v>545</v>
      </c>
      <c r="I1760" s="9" t="s">
        <v>545</v>
      </c>
    </row>
    <row r="1761" spans="1:9" x14ac:dyDescent="0.3">
      <c r="A1761" t="s">
        <v>1829</v>
      </c>
      <c r="B1761" t="s">
        <v>1830</v>
      </c>
      <c r="C1761">
        <v>15</v>
      </c>
      <c r="D1761" t="s">
        <v>1427</v>
      </c>
      <c r="E1761" s="9" t="s">
        <v>545</v>
      </c>
      <c r="F1761" s="9" t="s">
        <v>545</v>
      </c>
      <c r="G1761">
        <v>1</v>
      </c>
      <c r="H1761" s="9" t="s">
        <v>545</v>
      </c>
      <c r="I1761" s="9" t="s">
        <v>545</v>
      </c>
    </row>
    <row r="1762" spans="1:9" x14ac:dyDescent="0.3">
      <c r="A1762" t="s">
        <v>1829</v>
      </c>
      <c r="B1762" t="s">
        <v>1830</v>
      </c>
      <c r="C1762">
        <v>14.8</v>
      </c>
      <c r="D1762" t="s">
        <v>1427</v>
      </c>
      <c r="E1762" s="9" t="s">
        <v>545</v>
      </c>
      <c r="F1762" s="9" t="s">
        <v>545</v>
      </c>
      <c r="G1762">
        <v>1</v>
      </c>
      <c r="H1762" s="9" t="s">
        <v>545</v>
      </c>
      <c r="I1762" s="9" t="s">
        <v>545</v>
      </c>
    </row>
    <row r="1763" spans="1:9" x14ac:dyDescent="0.3">
      <c r="A1763" t="s">
        <v>1829</v>
      </c>
      <c r="B1763" t="s">
        <v>1830</v>
      </c>
      <c r="C1763">
        <v>11.4</v>
      </c>
      <c r="D1763" t="s">
        <v>1845</v>
      </c>
      <c r="E1763" s="9" t="s">
        <v>545</v>
      </c>
      <c r="F1763" s="9" t="s">
        <v>545</v>
      </c>
      <c r="G1763">
        <v>1</v>
      </c>
      <c r="H1763" s="9" t="s">
        <v>545</v>
      </c>
      <c r="I1763" s="9" t="s">
        <v>545</v>
      </c>
    </row>
    <row r="1764" spans="1:9" x14ac:dyDescent="0.3">
      <c r="A1764" t="s">
        <v>1829</v>
      </c>
      <c r="B1764" t="s">
        <v>1830</v>
      </c>
      <c r="C1764">
        <v>10</v>
      </c>
      <c r="D1764" t="s">
        <v>1427</v>
      </c>
      <c r="E1764" s="9" t="s">
        <v>545</v>
      </c>
      <c r="F1764" s="9" t="s">
        <v>545</v>
      </c>
      <c r="G1764">
        <v>1</v>
      </c>
      <c r="H1764" s="9" t="s">
        <v>545</v>
      </c>
      <c r="I1764" s="9" t="s">
        <v>545</v>
      </c>
    </row>
    <row r="1765" spans="1:9" x14ac:dyDescent="0.3">
      <c r="A1765" t="s">
        <v>1829</v>
      </c>
      <c r="B1765" t="s">
        <v>1830</v>
      </c>
      <c r="C1765">
        <v>9.3000000000000007</v>
      </c>
      <c r="D1765" t="s">
        <v>1427</v>
      </c>
      <c r="E1765" s="9" t="s">
        <v>545</v>
      </c>
      <c r="F1765" s="9" t="s">
        <v>545</v>
      </c>
      <c r="G1765">
        <v>1</v>
      </c>
      <c r="H1765" s="9" t="s">
        <v>545</v>
      </c>
      <c r="I1765" s="9" t="s">
        <v>545</v>
      </c>
    </row>
    <row r="1766" spans="1:9" x14ac:dyDescent="0.3">
      <c r="A1766" t="s">
        <v>1829</v>
      </c>
      <c r="B1766" t="s">
        <v>1830</v>
      </c>
      <c r="C1766">
        <v>7.7</v>
      </c>
      <c r="D1766" t="s">
        <v>1427</v>
      </c>
      <c r="E1766" s="9" t="s">
        <v>545</v>
      </c>
      <c r="F1766" s="9" t="s">
        <v>545</v>
      </c>
      <c r="G1766">
        <v>1</v>
      </c>
      <c r="H1766" s="9" t="s">
        <v>545</v>
      </c>
      <c r="I1766" s="9" t="s">
        <v>545</v>
      </c>
    </row>
    <row r="1767" spans="1:9" x14ac:dyDescent="0.3">
      <c r="A1767" t="s">
        <v>1829</v>
      </c>
      <c r="B1767" t="s">
        <v>1830</v>
      </c>
      <c r="C1767">
        <v>7.5</v>
      </c>
      <c r="D1767" t="s">
        <v>1845</v>
      </c>
      <c r="E1767" s="9" t="s">
        <v>545</v>
      </c>
      <c r="F1767" s="9" t="s">
        <v>545</v>
      </c>
      <c r="G1767">
        <v>1</v>
      </c>
      <c r="H1767" s="9" t="s">
        <v>545</v>
      </c>
      <c r="I1767" s="9" t="s">
        <v>545</v>
      </c>
    </row>
    <row r="1768" spans="1:9" x14ac:dyDescent="0.3">
      <c r="A1768" t="s">
        <v>1829</v>
      </c>
      <c r="B1768" t="s">
        <v>1830</v>
      </c>
      <c r="C1768">
        <v>2</v>
      </c>
      <c r="D1768" t="s">
        <v>1427</v>
      </c>
      <c r="E1768" s="9" t="s">
        <v>545</v>
      </c>
      <c r="F1768" s="9" t="s">
        <v>545</v>
      </c>
      <c r="G1768">
        <v>1</v>
      </c>
      <c r="H1768" s="9" t="s">
        <v>545</v>
      </c>
      <c r="I1768" s="9" t="s">
        <v>545</v>
      </c>
    </row>
    <row r="1769" spans="1:9" x14ac:dyDescent="0.3">
      <c r="A1769" t="s">
        <v>1829</v>
      </c>
      <c r="B1769" t="s">
        <v>1830</v>
      </c>
      <c r="C1769">
        <v>17.7</v>
      </c>
      <c r="D1769" t="s">
        <v>1427</v>
      </c>
      <c r="E1769" s="9" t="s">
        <v>545</v>
      </c>
      <c r="F1769" s="9" t="s">
        <v>545</v>
      </c>
      <c r="G1769">
        <v>2</v>
      </c>
      <c r="H1769" s="9" t="s">
        <v>545</v>
      </c>
      <c r="I1769" s="9" t="s">
        <v>545</v>
      </c>
    </row>
    <row r="1770" spans="1:9" x14ac:dyDescent="0.3">
      <c r="A1770" t="s">
        <v>1829</v>
      </c>
      <c r="B1770" t="s">
        <v>1830</v>
      </c>
      <c r="C1770">
        <v>8.1999999999999993</v>
      </c>
      <c r="D1770" t="s">
        <v>1845</v>
      </c>
      <c r="E1770" s="9" t="s">
        <v>545</v>
      </c>
      <c r="F1770" s="9" t="s">
        <v>545</v>
      </c>
      <c r="G1770">
        <v>2</v>
      </c>
      <c r="H1770" s="9" t="s">
        <v>545</v>
      </c>
      <c r="I1770" s="9" t="s">
        <v>545</v>
      </c>
    </row>
    <row r="1771" spans="1:9" x14ac:dyDescent="0.3">
      <c r="A1771" t="s">
        <v>1829</v>
      </c>
      <c r="B1771" t="s">
        <v>1830</v>
      </c>
      <c r="C1771">
        <v>5.3</v>
      </c>
      <c r="D1771" t="s">
        <v>1845</v>
      </c>
      <c r="E1771" s="9" t="s">
        <v>545</v>
      </c>
      <c r="F1771" s="9" t="s">
        <v>545</v>
      </c>
      <c r="G1771">
        <v>2</v>
      </c>
      <c r="H1771" s="9" t="s">
        <v>545</v>
      </c>
      <c r="I1771" s="9" t="s">
        <v>545</v>
      </c>
    </row>
    <row r="1772" spans="1:9" x14ac:dyDescent="0.3">
      <c r="A1772" t="s">
        <v>1829</v>
      </c>
      <c r="B1772" t="s">
        <v>1830</v>
      </c>
      <c r="C1772">
        <v>5</v>
      </c>
      <c r="D1772" t="s">
        <v>1427</v>
      </c>
      <c r="E1772" s="9" t="s">
        <v>545</v>
      </c>
      <c r="F1772" s="9" t="s">
        <v>545</v>
      </c>
      <c r="G1772">
        <v>2</v>
      </c>
      <c r="H1772" s="9" t="s">
        <v>545</v>
      </c>
      <c r="I1772" s="9" t="s">
        <v>545</v>
      </c>
    </row>
    <row r="1773" spans="1:9" x14ac:dyDescent="0.3">
      <c r="A1773" t="s">
        <v>1829</v>
      </c>
      <c r="B1773" t="s">
        <v>1830</v>
      </c>
      <c r="C1773">
        <v>2.6</v>
      </c>
      <c r="D1773" t="s">
        <v>1845</v>
      </c>
      <c r="E1773" s="9" t="s">
        <v>545</v>
      </c>
      <c r="F1773" s="9" t="s">
        <v>545</v>
      </c>
      <c r="G1773">
        <v>2</v>
      </c>
      <c r="H1773" s="9" t="s">
        <v>545</v>
      </c>
      <c r="I1773" s="9" t="s">
        <v>545</v>
      </c>
    </row>
    <row r="1774" spans="1:9" x14ac:dyDescent="0.3">
      <c r="A1774" t="s">
        <v>1829</v>
      </c>
      <c r="B1774" t="s">
        <v>1830</v>
      </c>
      <c r="C1774">
        <v>2.2000000000000002</v>
      </c>
      <c r="D1774" t="s">
        <v>1427</v>
      </c>
      <c r="E1774" s="9" t="s">
        <v>545</v>
      </c>
      <c r="F1774" s="9" t="s">
        <v>545</v>
      </c>
      <c r="G1774">
        <v>2</v>
      </c>
      <c r="H1774" s="9" t="s">
        <v>545</v>
      </c>
      <c r="I1774" s="9" t="s">
        <v>545</v>
      </c>
    </row>
    <row r="1775" spans="1:9" x14ac:dyDescent="0.3">
      <c r="A1775" t="s">
        <v>1829</v>
      </c>
      <c r="B1775" t="s">
        <v>1830</v>
      </c>
      <c r="C1775">
        <v>10.3</v>
      </c>
      <c r="D1775" t="s">
        <v>1845</v>
      </c>
      <c r="E1775" s="9" t="s">
        <v>545</v>
      </c>
      <c r="F1775" s="9" t="s">
        <v>545</v>
      </c>
      <c r="G1775">
        <v>3</v>
      </c>
      <c r="H1775" s="9" t="s">
        <v>545</v>
      </c>
      <c r="I1775" s="9" t="s">
        <v>545</v>
      </c>
    </row>
    <row r="1776" spans="1:9" x14ac:dyDescent="0.3">
      <c r="A1776" t="s">
        <v>1829</v>
      </c>
      <c r="B1776" t="s">
        <v>1830</v>
      </c>
      <c r="C1776">
        <v>5</v>
      </c>
      <c r="D1776" t="s">
        <v>1427</v>
      </c>
      <c r="E1776" s="9" t="s">
        <v>545</v>
      </c>
      <c r="F1776" s="9" t="s">
        <v>545</v>
      </c>
      <c r="G1776">
        <v>3</v>
      </c>
      <c r="H1776" s="9" t="s">
        <v>545</v>
      </c>
      <c r="I1776" s="9" t="s">
        <v>545</v>
      </c>
    </row>
    <row r="1777" spans="1:9" x14ac:dyDescent="0.3">
      <c r="A1777" t="s">
        <v>1829</v>
      </c>
      <c r="B1777" t="s">
        <v>1830</v>
      </c>
      <c r="C1777">
        <v>4</v>
      </c>
      <c r="D1777" t="s">
        <v>1845</v>
      </c>
      <c r="E1777" s="9" t="s">
        <v>545</v>
      </c>
      <c r="F1777" s="9" t="s">
        <v>545</v>
      </c>
      <c r="G1777">
        <v>3</v>
      </c>
      <c r="H1777" s="9" t="s">
        <v>545</v>
      </c>
      <c r="I1777" s="9" t="s">
        <v>545</v>
      </c>
    </row>
    <row r="1778" spans="1:9" x14ac:dyDescent="0.3">
      <c r="A1778" t="s">
        <v>1829</v>
      </c>
      <c r="B1778" t="s">
        <v>1830</v>
      </c>
      <c r="C1778">
        <v>7.4</v>
      </c>
      <c r="D1778" t="s">
        <v>823</v>
      </c>
      <c r="E1778" s="9" t="s">
        <v>545</v>
      </c>
      <c r="F1778" s="9" t="s">
        <v>545</v>
      </c>
      <c r="G1778">
        <v>4</v>
      </c>
      <c r="H1778" s="9" t="s">
        <v>545</v>
      </c>
      <c r="I1778" s="9" t="s">
        <v>545</v>
      </c>
    </row>
    <row r="1779" spans="1:9" x14ac:dyDescent="0.3">
      <c r="A1779" t="s">
        <v>1829</v>
      </c>
      <c r="B1779" t="s">
        <v>1830</v>
      </c>
      <c r="C1779">
        <v>6.4</v>
      </c>
      <c r="D1779" t="s">
        <v>1427</v>
      </c>
      <c r="E1779" s="9" t="s">
        <v>545</v>
      </c>
      <c r="F1779" s="9" t="s">
        <v>545</v>
      </c>
      <c r="G1779">
        <v>4</v>
      </c>
      <c r="H1779" s="9" t="s">
        <v>545</v>
      </c>
      <c r="I1779" s="9" t="s">
        <v>545</v>
      </c>
    </row>
    <row r="1780" spans="1:9" x14ac:dyDescent="0.3">
      <c r="A1780" t="s">
        <v>1829</v>
      </c>
      <c r="B1780" t="s">
        <v>1830</v>
      </c>
      <c r="C1780">
        <v>4</v>
      </c>
      <c r="D1780" t="s">
        <v>1845</v>
      </c>
      <c r="E1780" s="9" t="s">
        <v>545</v>
      </c>
      <c r="F1780" s="9" t="s">
        <v>545</v>
      </c>
      <c r="G1780">
        <v>4</v>
      </c>
      <c r="H1780" s="9" t="s">
        <v>545</v>
      </c>
      <c r="I1780" s="9" t="s">
        <v>545</v>
      </c>
    </row>
    <row r="1781" spans="1:9" x14ac:dyDescent="0.3">
      <c r="A1781" t="s">
        <v>1829</v>
      </c>
      <c r="B1781" t="s">
        <v>1830</v>
      </c>
      <c r="C1781">
        <v>3</v>
      </c>
      <c r="D1781" t="s">
        <v>1427</v>
      </c>
      <c r="E1781" s="9" t="s">
        <v>545</v>
      </c>
      <c r="F1781" s="9" t="s">
        <v>545</v>
      </c>
      <c r="G1781">
        <v>4</v>
      </c>
      <c r="H1781" s="9" t="s">
        <v>545</v>
      </c>
      <c r="I1781" s="9" t="s">
        <v>545</v>
      </c>
    </row>
    <row r="1782" spans="1:9" x14ac:dyDescent="0.3">
      <c r="A1782" t="s">
        <v>1829</v>
      </c>
      <c r="B1782" t="s">
        <v>1830</v>
      </c>
      <c r="C1782">
        <v>23</v>
      </c>
      <c r="D1782" t="s">
        <v>1845</v>
      </c>
      <c r="E1782">
        <v>2</v>
      </c>
      <c r="F1782">
        <v>25</v>
      </c>
      <c r="G1782" s="9" t="s">
        <v>545</v>
      </c>
      <c r="H1782" s="9" t="s">
        <v>545</v>
      </c>
      <c r="I1782" s="9" t="s">
        <v>545</v>
      </c>
    </row>
    <row r="1783" spans="1:9" x14ac:dyDescent="0.3">
      <c r="A1783" t="s">
        <v>1829</v>
      </c>
      <c r="B1783" t="s">
        <v>1830</v>
      </c>
      <c r="C1783">
        <v>22.8</v>
      </c>
      <c r="D1783" t="s">
        <v>1845</v>
      </c>
      <c r="E1783">
        <v>6.3</v>
      </c>
      <c r="F1783">
        <v>50</v>
      </c>
      <c r="G1783" s="9" t="s">
        <v>545</v>
      </c>
      <c r="H1783" s="9" t="s">
        <v>545</v>
      </c>
      <c r="I1783" s="9" t="s">
        <v>545</v>
      </c>
    </row>
    <row r="1784" spans="1:9" x14ac:dyDescent="0.3">
      <c r="A1784" t="s">
        <v>1829</v>
      </c>
      <c r="B1784" t="s">
        <v>1830</v>
      </c>
      <c r="C1784">
        <v>12.2</v>
      </c>
      <c r="D1784" t="s">
        <v>1845</v>
      </c>
      <c r="E1784">
        <v>4.0999999999999996</v>
      </c>
      <c r="F1784">
        <v>43</v>
      </c>
      <c r="G1784" s="9" t="s">
        <v>545</v>
      </c>
      <c r="H1784" s="9" t="s">
        <v>545</v>
      </c>
      <c r="I1784" s="9" t="s">
        <v>545</v>
      </c>
    </row>
    <row r="1785" spans="1:9" x14ac:dyDescent="0.3">
      <c r="A1785" t="s">
        <v>1829</v>
      </c>
      <c r="B1785" t="s">
        <v>1830</v>
      </c>
      <c r="C1785">
        <v>11.6</v>
      </c>
      <c r="D1785" t="s">
        <v>1845</v>
      </c>
      <c r="E1785">
        <v>12</v>
      </c>
      <c r="F1785">
        <v>137</v>
      </c>
      <c r="G1785" s="9" t="s">
        <v>545</v>
      </c>
      <c r="H1785" s="9" t="s">
        <v>545</v>
      </c>
      <c r="I1785" s="9" t="s">
        <v>545</v>
      </c>
    </row>
    <row r="1786" spans="1:9" x14ac:dyDescent="0.3">
      <c r="A1786" t="s">
        <v>1829</v>
      </c>
      <c r="B1786" t="s">
        <v>1830</v>
      </c>
      <c r="C1786">
        <v>1.7</v>
      </c>
      <c r="D1786" t="s">
        <v>823</v>
      </c>
      <c r="E1786">
        <v>0.3</v>
      </c>
      <c r="F1786" s="9" t="s">
        <v>545</v>
      </c>
      <c r="G1786" s="9" t="s">
        <v>545</v>
      </c>
      <c r="H1786" s="9" t="s">
        <v>545</v>
      </c>
      <c r="I1786" s="9" t="s">
        <v>545</v>
      </c>
    </row>
    <row r="1787" spans="1:9" x14ac:dyDescent="0.3">
      <c r="A1787" t="s">
        <v>1829</v>
      </c>
      <c r="B1787" t="s">
        <v>1830</v>
      </c>
      <c r="C1787">
        <v>1.3</v>
      </c>
      <c r="D1787" t="s">
        <v>1845</v>
      </c>
      <c r="E1787">
        <v>4.3</v>
      </c>
      <c r="F1787">
        <v>48</v>
      </c>
      <c r="G1787" s="9" t="s">
        <v>545</v>
      </c>
      <c r="H1787" s="9" t="s">
        <v>545</v>
      </c>
      <c r="I1787" s="9" t="s">
        <v>545</v>
      </c>
    </row>
    <row r="1788" spans="1:9" x14ac:dyDescent="0.3">
      <c r="A1788" t="s">
        <v>1829</v>
      </c>
      <c r="B1788" t="s">
        <v>1830</v>
      </c>
      <c r="C1788">
        <v>49.4</v>
      </c>
      <c r="D1788" t="s">
        <v>489</v>
      </c>
      <c r="E1788">
        <v>1.1000000000000001</v>
      </c>
      <c r="F1788" s="9" t="s">
        <v>545</v>
      </c>
      <c r="G1788" s="9" t="s">
        <v>545</v>
      </c>
      <c r="H1788" s="9" t="s">
        <v>545</v>
      </c>
      <c r="I1788" s="9" t="s">
        <v>545</v>
      </c>
    </row>
    <row r="1789" spans="1:9" x14ac:dyDescent="0.3">
      <c r="A1789" t="s">
        <v>1829</v>
      </c>
      <c r="B1789" t="s">
        <v>1830</v>
      </c>
      <c r="C1789">
        <v>29.4</v>
      </c>
      <c r="D1789" t="s">
        <v>385</v>
      </c>
      <c r="E1789" s="9" t="s">
        <v>545</v>
      </c>
      <c r="F1789" s="9" t="s">
        <v>545</v>
      </c>
      <c r="G1789">
        <v>1</v>
      </c>
      <c r="H1789" s="9" t="s">
        <v>545</v>
      </c>
      <c r="I1789" s="9" t="s">
        <v>545</v>
      </c>
    </row>
    <row r="1790" spans="1:9" x14ac:dyDescent="0.3">
      <c r="A1790" t="s">
        <v>1829</v>
      </c>
      <c r="B1790" t="s">
        <v>1830</v>
      </c>
      <c r="C1790">
        <v>28.7</v>
      </c>
      <c r="D1790" t="s">
        <v>385</v>
      </c>
      <c r="E1790" s="9" t="s">
        <v>545</v>
      </c>
      <c r="F1790" s="9" t="s">
        <v>545</v>
      </c>
      <c r="G1790">
        <v>1</v>
      </c>
      <c r="H1790" s="9" t="s">
        <v>545</v>
      </c>
      <c r="I1790" s="9" t="s">
        <v>545</v>
      </c>
    </row>
    <row r="1791" spans="1:9" x14ac:dyDescent="0.3">
      <c r="A1791" t="s">
        <v>1829</v>
      </c>
      <c r="B1791" t="s">
        <v>1830</v>
      </c>
      <c r="C1791">
        <v>26.6</v>
      </c>
      <c r="D1791" t="s">
        <v>385</v>
      </c>
      <c r="E1791" s="9" t="s">
        <v>545</v>
      </c>
      <c r="F1791" s="9" t="s">
        <v>545</v>
      </c>
      <c r="G1791">
        <v>1</v>
      </c>
      <c r="H1791" s="9" t="s">
        <v>545</v>
      </c>
      <c r="I1791" s="9" t="s">
        <v>545</v>
      </c>
    </row>
    <row r="1792" spans="1:9" x14ac:dyDescent="0.3">
      <c r="A1792" t="s">
        <v>1829</v>
      </c>
      <c r="B1792" t="s">
        <v>1830</v>
      </c>
      <c r="C1792">
        <v>27.1</v>
      </c>
      <c r="D1792" t="s">
        <v>385</v>
      </c>
      <c r="E1792" s="9" t="s">
        <v>545</v>
      </c>
      <c r="F1792" s="9" t="s">
        <v>545</v>
      </c>
      <c r="G1792">
        <v>2</v>
      </c>
      <c r="H1792" s="9" t="s">
        <v>545</v>
      </c>
      <c r="I1792" s="9" t="s">
        <v>545</v>
      </c>
    </row>
    <row r="1793" spans="1:12" x14ac:dyDescent="0.3">
      <c r="A1793" t="s">
        <v>1829</v>
      </c>
      <c r="B1793" t="s">
        <v>1830</v>
      </c>
      <c r="C1793">
        <v>35</v>
      </c>
      <c r="D1793" t="s">
        <v>1227</v>
      </c>
      <c r="E1793" s="9" t="s">
        <v>545</v>
      </c>
      <c r="F1793" s="9" t="s">
        <v>545</v>
      </c>
      <c r="G1793" s="9" t="s">
        <v>545</v>
      </c>
      <c r="H1793" s="9" t="s">
        <v>545</v>
      </c>
      <c r="I1793" s="9" t="s">
        <v>545</v>
      </c>
    </row>
    <row r="1794" spans="1:12" x14ac:dyDescent="0.3">
      <c r="A1794" t="s">
        <v>1829</v>
      </c>
      <c r="B1794" t="s">
        <v>1830</v>
      </c>
      <c r="C1794">
        <v>18.8</v>
      </c>
      <c r="D1794" t="s">
        <v>1428</v>
      </c>
      <c r="E1794">
        <v>11.5</v>
      </c>
      <c r="F1794">
        <v>341</v>
      </c>
      <c r="G1794" s="9" t="s">
        <v>545</v>
      </c>
      <c r="H1794" s="9" t="s">
        <v>545</v>
      </c>
      <c r="I1794" s="9" t="s">
        <v>545</v>
      </c>
      <c r="J1794" t="s">
        <v>1774</v>
      </c>
    </row>
    <row r="1795" spans="1:12" x14ac:dyDescent="0.3">
      <c r="A1795" t="s">
        <v>1829</v>
      </c>
      <c r="B1795" t="s">
        <v>1830</v>
      </c>
      <c r="C1795">
        <v>19.899999999999999</v>
      </c>
      <c r="D1795" t="s">
        <v>246</v>
      </c>
      <c r="E1795">
        <v>3.1</v>
      </c>
      <c r="F1795" t="s">
        <v>1600</v>
      </c>
      <c r="G1795" s="9" t="s">
        <v>545</v>
      </c>
      <c r="H1795" s="9" t="s">
        <v>545</v>
      </c>
      <c r="I1795" s="9" t="s">
        <v>545</v>
      </c>
    </row>
    <row r="1796" spans="1:12" x14ac:dyDescent="0.3">
      <c r="A1796" t="s">
        <v>1829</v>
      </c>
      <c r="B1796" t="s">
        <v>1830</v>
      </c>
      <c r="C1796">
        <v>17.3</v>
      </c>
      <c r="D1796" t="s">
        <v>246</v>
      </c>
      <c r="E1796">
        <v>3.8</v>
      </c>
      <c r="F1796" t="s">
        <v>1605</v>
      </c>
      <c r="G1796" s="9" t="s">
        <v>545</v>
      </c>
      <c r="H1796" s="9" t="s">
        <v>545</v>
      </c>
      <c r="I1796" s="9" t="s">
        <v>545</v>
      </c>
    </row>
    <row r="1797" spans="1:12" x14ac:dyDescent="0.3">
      <c r="A1797" t="s">
        <v>1829</v>
      </c>
      <c r="B1797" t="s">
        <v>1830</v>
      </c>
      <c r="C1797">
        <v>35.200000000000003</v>
      </c>
      <c r="D1797" t="s">
        <v>55</v>
      </c>
      <c r="E1797" s="9" t="s">
        <v>545</v>
      </c>
      <c r="F1797" s="9" t="s">
        <v>545</v>
      </c>
      <c r="G1797">
        <v>1</v>
      </c>
      <c r="H1797" s="9" t="s">
        <v>545</v>
      </c>
      <c r="I1797" s="9" t="s">
        <v>545</v>
      </c>
    </row>
    <row r="1798" spans="1:12" x14ac:dyDescent="0.3">
      <c r="A1798" t="s">
        <v>1829</v>
      </c>
      <c r="B1798" t="s">
        <v>1830</v>
      </c>
      <c r="C1798">
        <v>35.1</v>
      </c>
      <c r="D1798" t="s">
        <v>738</v>
      </c>
      <c r="E1798" s="9" t="s">
        <v>545</v>
      </c>
      <c r="F1798" s="9" t="s">
        <v>545</v>
      </c>
      <c r="G1798">
        <v>1</v>
      </c>
      <c r="H1798" s="9" t="s">
        <v>545</v>
      </c>
      <c r="I1798" s="9" t="s">
        <v>545</v>
      </c>
    </row>
    <row r="1799" spans="1:12" x14ac:dyDescent="0.3">
      <c r="A1799" t="s">
        <v>2000</v>
      </c>
      <c r="B1799" s="4" t="s">
        <v>822</v>
      </c>
      <c r="C1799">
        <v>48.2</v>
      </c>
      <c r="D1799" t="s">
        <v>1998</v>
      </c>
      <c r="E1799">
        <v>0.2</v>
      </c>
      <c r="F1799" s="9" t="s">
        <v>545</v>
      </c>
      <c r="G1799" s="9" t="s">
        <v>545</v>
      </c>
      <c r="H1799" s="9" t="s">
        <v>545</v>
      </c>
      <c r="I1799" s="9" t="s">
        <v>545</v>
      </c>
      <c r="J1799" t="s">
        <v>1314</v>
      </c>
      <c r="K1799" t="s">
        <v>1255</v>
      </c>
      <c r="L1799" t="s">
        <v>602</v>
      </c>
    </row>
    <row r="1800" spans="1:12" x14ac:dyDescent="0.3">
      <c r="A1800" t="s">
        <v>2000</v>
      </c>
      <c r="B1800" s="4" t="s">
        <v>822</v>
      </c>
      <c r="C1800">
        <v>47.5</v>
      </c>
      <c r="D1800" t="s">
        <v>1999</v>
      </c>
      <c r="E1800" s="9" t="s">
        <v>545</v>
      </c>
      <c r="F1800" s="9" t="s">
        <v>545</v>
      </c>
      <c r="G1800" s="9" t="s">
        <v>545</v>
      </c>
      <c r="H1800" s="9" t="s">
        <v>545</v>
      </c>
      <c r="I1800" s="9" t="s">
        <v>545</v>
      </c>
      <c r="J1800" t="s">
        <v>1314</v>
      </c>
      <c r="K1800" t="s">
        <v>1255</v>
      </c>
      <c r="L1800" t="s">
        <v>602</v>
      </c>
    </row>
    <row r="1801" spans="1:12" x14ac:dyDescent="0.3">
      <c r="A1801" t="s">
        <v>2000</v>
      </c>
      <c r="B1801" s="4" t="s">
        <v>822</v>
      </c>
      <c r="C1801">
        <v>38.200000000000003</v>
      </c>
      <c r="D1801" t="s">
        <v>1758</v>
      </c>
      <c r="E1801">
        <v>0.3</v>
      </c>
      <c r="F1801" s="9" t="s">
        <v>545</v>
      </c>
      <c r="G1801" s="9" t="s">
        <v>545</v>
      </c>
      <c r="H1801" s="9" t="s">
        <v>545</v>
      </c>
      <c r="I1801" s="9" t="s">
        <v>545</v>
      </c>
      <c r="K1801" t="s">
        <v>1255</v>
      </c>
      <c r="L1801" t="s">
        <v>602</v>
      </c>
    </row>
    <row r="1802" spans="1:12" x14ac:dyDescent="0.3">
      <c r="A1802" t="s">
        <v>2000</v>
      </c>
      <c r="B1802" s="4" t="s">
        <v>822</v>
      </c>
      <c r="C1802">
        <v>14.7</v>
      </c>
      <c r="D1802" t="s">
        <v>1758</v>
      </c>
      <c r="E1802">
        <v>0.3</v>
      </c>
      <c r="F1802" s="9" t="s">
        <v>545</v>
      </c>
      <c r="G1802" s="9" t="s">
        <v>545</v>
      </c>
      <c r="H1802" s="9" t="s">
        <v>545</v>
      </c>
      <c r="I1802" s="9" t="s">
        <v>545</v>
      </c>
      <c r="K1802" t="s">
        <v>1255</v>
      </c>
      <c r="L1802" t="s">
        <v>602</v>
      </c>
    </row>
    <row r="1803" spans="1:12" x14ac:dyDescent="0.3">
      <c r="A1803" t="s">
        <v>2000</v>
      </c>
      <c r="B1803" s="4" t="s">
        <v>822</v>
      </c>
      <c r="C1803">
        <v>13.6</v>
      </c>
      <c r="D1803" t="s">
        <v>1758</v>
      </c>
      <c r="E1803" s="9" t="s">
        <v>545</v>
      </c>
      <c r="F1803" s="9" t="s">
        <v>545</v>
      </c>
      <c r="G1803">
        <v>1</v>
      </c>
      <c r="H1803" s="9" t="s">
        <v>545</v>
      </c>
      <c r="I1803" s="9" t="s">
        <v>545</v>
      </c>
      <c r="K1803" t="s">
        <v>1255</v>
      </c>
      <c r="L1803" t="s">
        <v>602</v>
      </c>
    </row>
    <row r="1804" spans="1:12" x14ac:dyDescent="0.3">
      <c r="A1804" t="s">
        <v>2000</v>
      </c>
      <c r="B1804" s="4" t="s">
        <v>822</v>
      </c>
      <c r="C1804">
        <v>12</v>
      </c>
      <c r="D1804" t="s">
        <v>1758</v>
      </c>
      <c r="E1804" s="9" t="s">
        <v>545</v>
      </c>
      <c r="F1804" s="9" t="s">
        <v>545</v>
      </c>
      <c r="G1804">
        <v>3</v>
      </c>
      <c r="H1804" s="9" t="s">
        <v>545</v>
      </c>
      <c r="I1804" s="9" t="s">
        <v>545</v>
      </c>
      <c r="K1804" t="s">
        <v>1255</v>
      </c>
      <c r="L1804" t="s">
        <v>602</v>
      </c>
    </row>
    <row r="1805" spans="1:12" x14ac:dyDescent="0.3">
      <c r="A1805" t="s">
        <v>2000</v>
      </c>
      <c r="B1805" s="4" t="s">
        <v>822</v>
      </c>
      <c r="C1805">
        <v>11.3</v>
      </c>
      <c r="D1805" t="s">
        <v>1758</v>
      </c>
      <c r="E1805" s="9" t="s">
        <v>545</v>
      </c>
      <c r="F1805" s="9" t="s">
        <v>545</v>
      </c>
      <c r="G1805">
        <v>4</v>
      </c>
      <c r="H1805" s="9" t="s">
        <v>545</v>
      </c>
      <c r="I1805" s="9" t="s">
        <v>545</v>
      </c>
      <c r="K1805" t="s">
        <v>1255</v>
      </c>
      <c r="L1805" t="s">
        <v>602</v>
      </c>
    </row>
    <row r="1806" spans="1:12" x14ac:dyDescent="0.3">
      <c r="A1806" t="s">
        <v>2000</v>
      </c>
      <c r="B1806" s="4" t="s">
        <v>822</v>
      </c>
      <c r="C1806">
        <v>11.1</v>
      </c>
      <c r="D1806" t="s">
        <v>1758</v>
      </c>
      <c r="E1806" s="9" t="s">
        <v>545</v>
      </c>
      <c r="F1806" s="9" t="s">
        <v>545</v>
      </c>
      <c r="G1806">
        <v>3</v>
      </c>
      <c r="H1806" s="9" t="s">
        <v>545</v>
      </c>
      <c r="I1806" s="9" t="s">
        <v>545</v>
      </c>
      <c r="K1806" t="s">
        <v>1255</v>
      </c>
      <c r="L1806" t="s">
        <v>602</v>
      </c>
    </row>
    <row r="1807" spans="1:12" x14ac:dyDescent="0.3">
      <c r="A1807" t="s">
        <v>2000</v>
      </c>
      <c r="B1807" s="4" t="s">
        <v>822</v>
      </c>
      <c r="C1807">
        <v>10.7</v>
      </c>
      <c r="D1807" t="s">
        <v>1758</v>
      </c>
      <c r="E1807" s="9" t="s">
        <v>545</v>
      </c>
      <c r="F1807" s="9" t="s">
        <v>545</v>
      </c>
      <c r="G1807">
        <v>1</v>
      </c>
      <c r="H1807" s="9" t="s">
        <v>545</v>
      </c>
      <c r="I1807" s="9" t="s">
        <v>545</v>
      </c>
      <c r="K1807" t="s">
        <v>1255</v>
      </c>
      <c r="L1807" t="s">
        <v>602</v>
      </c>
    </row>
    <row r="1808" spans="1:12" x14ac:dyDescent="0.3">
      <c r="A1808" t="s">
        <v>2000</v>
      </c>
      <c r="B1808" s="4" t="s">
        <v>822</v>
      </c>
      <c r="C1808">
        <v>0.8</v>
      </c>
      <c r="D1808" t="s">
        <v>1758</v>
      </c>
      <c r="E1808" s="9" t="s">
        <v>545</v>
      </c>
      <c r="F1808" s="9" t="s">
        <v>545</v>
      </c>
      <c r="G1808">
        <v>1</v>
      </c>
      <c r="H1808" s="9" t="s">
        <v>545</v>
      </c>
      <c r="I1808" s="9" t="s">
        <v>545</v>
      </c>
      <c r="K1808" t="s">
        <v>1255</v>
      </c>
      <c r="L1808" t="s">
        <v>602</v>
      </c>
    </row>
    <row r="1809" spans="1:12" x14ac:dyDescent="0.3">
      <c r="A1809" t="s">
        <v>2000</v>
      </c>
      <c r="B1809" s="4" t="s">
        <v>822</v>
      </c>
      <c r="C1809">
        <v>49.7</v>
      </c>
      <c r="D1809" t="s">
        <v>1673</v>
      </c>
      <c r="E1809" s="9" t="s">
        <v>545</v>
      </c>
      <c r="F1809" s="9" t="s">
        <v>545</v>
      </c>
      <c r="G1809" s="9" t="s">
        <v>545</v>
      </c>
      <c r="H1809" s="9" t="s">
        <v>545</v>
      </c>
      <c r="I1809" s="9" t="s">
        <v>545</v>
      </c>
      <c r="J1809" t="s">
        <v>1313</v>
      </c>
      <c r="K1809" t="s">
        <v>1289</v>
      </c>
      <c r="L1809" t="s">
        <v>1289</v>
      </c>
    </row>
    <row r="1810" spans="1:12" x14ac:dyDescent="0.3">
      <c r="A1810" t="s">
        <v>2000</v>
      </c>
      <c r="B1810" s="4" t="s">
        <v>822</v>
      </c>
      <c r="C1810">
        <v>43.1</v>
      </c>
      <c r="D1810" t="s">
        <v>1673</v>
      </c>
      <c r="E1810" s="9" t="s">
        <v>545</v>
      </c>
      <c r="F1810" s="9" t="s">
        <v>545</v>
      </c>
      <c r="G1810" s="9" t="s">
        <v>545</v>
      </c>
      <c r="H1810" s="9" t="s">
        <v>545</v>
      </c>
      <c r="I1810" s="9" t="s">
        <v>545</v>
      </c>
      <c r="J1810" t="s">
        <v>956</v>
      </c>
      <c r="K1810" t="s">
        <v>1289</v>
      </c>
      <c r="L1810" t="s">
        <v>1289</v>
      </c>
    </row>
    <row r="1811" spans="1:12" x14ac:dyDescent="0.3">
      <c r="A1811" t="s">
        <v>2000</v>
      </c>
      <c r="B1811" s="4" t="s">
        <v>822</v>
      </c>
      <c r="C1811">
        <v>41.7</v>
      </c>
      <c r="D1811" t="s">
        <v>1673</v>
      </c>
      <c r="E1811" s="9" t="s">
        <v>545</v>
      </c>
      <c r="F1811" s="9" t="s">
        <v>545</v>
      </c>
      <c r="G1811" s="9" t="s">
        <v>545</v>
      </c>
      <c r="H1811" s="9" t="s">
        <v>545</v>
      </c>
      <c r="I1811" s="9" t="s">
        <v>545</v>
      </c>
      <c r="J1811" t="s">
        <v>1855</v>
      </c>
      <c r="K1811" t="s">
        <v>1289</v>
      </c>
      <c r="L1811" t="s">
        <v>1289</v>
      </c>
    </row>
    <row r="1812" spans="1:12" x14ac:dyDescent="0.3">
      <c r="A1812" t="s">
        <v>2000</v>
      </c>
      <c r="B1812" s="4" t="s">
        <v>822</v>
      </c>
      <c r="C1812">
        <v>38.6</v>
      </c>
      <c r="D1812" t="s">
        <v>1673</v>
      </c>
      <c r="E1812" s="9" t="s">
        <v>545</v>
      </c>
      <c r="F1812" s="9" t="s">
        <v>545</v>
      </c>
      <c r="G1812" s="9" t="s">
        <v>545</v>
      </c>
      <c r="H1812" s="9" t="s">
        <v>545</v>
      </c>
      <c r="I1812" s="9" t="s">
        <v>545</v>
      </c>
      <c r="J1812" t="s">
        <v>1313</v>
      </c>
      <c r="K1812" t="s">
        <v>1289</v>
      </c>
      <c r="L1812" t="s">
        <v>1289</v>
      </c>
    </row>
    <row r="1813" spans="1:12" x14ac:dyDescent="0.3">
      <c r="A1813" t="s">
        <v>2000</v>
      </c>
      <c r="B1813" s="4" t="s">
        <v>822</v>
      </c>
      <c r="C1813">
        <v>38.6</v>
      </c>
      <c r="D1813" t="s">
        <v>1673</v>
      </c>
      <c r="E1813" s="9" t="s">
        <v>545</v>
      </c>
      <c r="F1813" s="9" t="s">
        <v>545</v>
      </c>
      <c r="G1813" s="9" t="s">
        <v>545</v>
      </c>
      <c r="H1813" s="9" t="s">
        <v>545</v>
      </c>
      <c r="I1813" s="9" t="s">
        <v>545</v>
      </c>
      <c r="J1813" t="s">
        <v>956</v>
      </c>
      <c r="K1813" t="s">
        <v>1289</v>
      </c>
      <c r="L1813" t="s">
        <v>1289</v>
      </c>
    </row>
    <row r="1814" spans="1:12" x14ac:dyDescent="0.3">
      <c r="A1814" t="s">
        <v>2000</v>
      </c>
      <c r="B1814" s="4" t="s">
        <v>822</v>
      </c>
      <c r="C1814">
        <v>36.700000000000003</v>
      </c>
      <c r="D1814" t="s">
        <v>1673</v>
      </c>
      <c r="E1814" s="9" t="s">
        <v>545</v>
      </c>
      <c r="F1814" s="9" t="s">
        <v>545</v>
      </c>
      <c r="G1814" s="9" t="s">
        <v>545</v>
      </c>
      <c r="H1814" s="9" t="s">
        <v>545</v>
      </c>
      <c r="I1814" s="9" t="s">
        <v>545</v>
      </c>
      <c r="J1814" t="s">
        <v>956</v>
      </c>
      <c r="K1814" t="s">
        <v>1289</v>
      </c>
      <c r="L1814" t="s">
        <v>1289</v>
      </c>
    </row>
    <row r="1815" spans="1:12" x14ac:dyDescent="0.3">
      <c r="A1815" t="s">
        <v>2000</v>
      </c>
      <c r="B1815" s="4" t="s">
        <v>822</v>
      </c>
      <c r="C1815">
        <v>36.4</v>
      </c>
      <c r="D1815" t="s">
        <v>1673</v>
      </c>
      <c r="E1815" s="9" t="s">
        <v>545</v>
      </c>
      <c r="F1815" s="9" t="s">
        <v>545</v>
      </c>
      <c r="G1815" s="9" t="s">
        <v>545</v>
      </c>
      <c r="H1815" s="9" t="s">
        <v>545</v>
      </c>
      <c r="I1815" s="9" t="s">
        <v>545</v>
      </c>
      <c r="J1815" t="s">
        <v>956</v>
      </c>
      <c r="K1815" t="s">
        <v>1289</v>
      </c>
      <c r="L1815" t="s">
        <v>1289</v>
      </c>
    </row>
    <row r="1816" spans="1:12" x14ac:dyDescent="0.3">
      <c r="A1816" t="s">
        <v>2000</v>
      </c>
      <c r="B1816" s="4" t="s">
        <v>822</v>
      </c>
      <c r="C1816">
        <v>33</v>
      </c>
      <c r="D1816" t="s">
        <v>1673</v>
      </c>
      <c r="E1816" s="9" t="s">
        <v>545</v>
      </c>
      <c r="F1816" s="9" t="s">
        <v>545</v>
      </c>
      <c r="G1816" s="9" t="s">
        <v>545</v>
      </c>
      <c r="H1816" s="9" t="s">
        <v>545</v>
      </c>
      <c r="I1816" s="9" t="s">
        <v>545</v>
      </c>
      <c r="J1816" t="s">
        <v>1499</v>
      </c>
      <c r="K1816" t="s">
        <v>1289</v>
      </c>
      <c r="L1816" t="s">
        <v>1289</v>
      </c>
    </row>
    <row r="1817" spans="1:12" x14ac:dyDescent="0.3">
      <c r="A1817" t="s">
        <v>2000</v>
      </c>
      <c r="B1817" s="4" t="s">
        <v>822</v>
      </c>
      <c r="C1817">
        <v>28.7</v>
      </c>
      <c r="D1817" t="s">
        <v>1673</v>
      </c>
      <c r="E1817" s="9" t="s">
        <v>545</v>
      </c>
      <c r="F1817" s="9" t="s">
        <v>545</v>
      </c>
      <c r="G1817" s="9" t="s">
        <v>545</v>
      </c>
      <c r="H1817" s="9" t="s">
        <v>545</v>
      </c>
      <c r="I1817" s="9" t="s">
        <v>545</v>
      </c>
      <c r="J1817" t="s">
        <v>1313</v>
      </c>
      <c r="K1817" t="s">
        <v>1289</v>
      </c>
      <c r="L1817" t="s">
        <v>1289</v>
      </c>
    </row>
    <row r="1818" spans="1:12" x14ac:dyDescent="0.3">
      <c r="A1818" t="s">
        <v>2000</v>
      </c>
      <c r="B1818" s="4" t="s">
        <v>822</v>
      </c>
      <c r="C1818">
        <v>46.7</v>
      </c>
      <c r="D1818" t="s">
        <v>1164</v>
      </c>
      <c r="E1818" s="9" t="s">
        <v>545</v>
      </c>
      <c r="F1818" s="9" t="s">
        <v>545</v>
      </c>
      <c r="G1818">
        <v>1</v>
      </c>
      <c r="H1818" s="9" t="s">
        <v>545</v>
      </c>
      <c r="I1818" s="9" t="s">
        <v>545</v>
      </c>
      <c r="K1818" t="s">
        <v>777</v>
      </c>
      <c r="L1818" t="s">
        <v>1067</v>
      </c>
    </row>
    <row r="1819" spans="1:12" x14ac:dyDescent="0.3">
      <c r="A1819" t="s">
        <v>2000</v>
      </c>
      <c r="B1819" s="4" t="s">
        <v>822</v>
      </c>
      <c r="C1819">
        <v>46.3</v>
      </c>
      <c r="D1819" t="s">
        <v>1164</v>
      </c>
      <c r="E1819" s="9" t="s">
        <v>545</v>
      </c>
      <c r="F1819" s="9" t="s">
        <v>545</v>
      </c>
      <c r="G1819">
        <v>1</v>
      </c>
      <c r="H1819" s="9" t="s">
        <v>545</v>
      </c>
      <c r="I1819" s="9" t="s">
        <v>545</v>
      </c>
      <c r="K1819" t="s">
        <v>777</v>
      </c>
      <c r="L1819" t="s">
        <v>1067</v>
      </c>
    </row>
    <row r="1820" spans="1:12" x14ac:dyDescent="0.3">
      <c r="A1820" t="s">
        <v>2000</v>
      </c>
      <c r="B1820" s="4" t="s">
        <v>822</v>
      </c>
      <c r="C1820">
        <v>44.1</v>
      </c>
      <c r="D1820" t="s">
        <v>1164</v>
      </c>
      <c r="E1820" s="9" t="s">
        <v>545</v>
      </c>
      <c r="F1820" s="9" t="s">
        <v>545</v>
      </c>
      <c r="G1820">
        <v>1</v>
      </c>
      <c r="H1820" s="9" t="s">
        <v>545</v>
      </c>
      <c r="I1820" s="9" t="s">
        <v>545</v>
      </c>
      <c r="K1820" t="s">
        <v>777</v>
      </c>
      <c r="L1820" t="s">
        <v>1067</v>
      </c>
    </row>
    <row r="1821" spans="1:12" x14ac:dyDescent="0.3">
      <c r="A1821" t="s">
        <v>2000</v>
      </c>
      <c r="B1821" s="4" t="s">
        <v>822</v>
      </c>
      <c r="C1821">
        <v>49.9</v>
      </c>
      <c r="D1821" t="s">
        <v>1516</v>
      </c>
      <c r="E1821">
        <v>0.5</v>
      </c>
      <c r="F1821" s="9" t="s">
        <v>545</v>
      </c>
      <c r="G1821" s="9" t="s">
        <v>545</v>
      </c>
      <c r="H1821" s="9" t="s">
        <v>545</v>
      </c>
      <c r="I1821" s="9" t="s">
        <v>545</v>
      </c>
      <c r="K1821" t="s">
        <v>1255</v>
      </c>
      <c r="L1821" t="s">
        <v>602</v>
      </c>
    </row>
    <row r="1822" spans="1:12" x14ac:dyDescent="0.3">
      <c r="A1822" t="s">
        <v>2000</v>
      </c>
      <c r="B1822" s="4" t="s">
        <v>822</v>
      </c>
      <c r="C1822">
        <v>49.9</v>
      </c>
      <c r="D1822" t="s">
        <v>1516</v>
      </c>
      <c r="E1822">
        <v>0.2</v>
      </c>
      <c r="F1822" s="9" t="s">
        <v>545</v>
      </c>
      <c r="G1822" s="9" t="s">
        <v>545</v>
      </c>
      <c r="H1822" s="9" t="s">
        <v>545</v>
      </c>
      <c r="I1822" s="9" t="s">
        <v>545</v>
      </c>
      <c r="K1822" t="s">
        <v>1255</v>
      </c>
      <c r="L1822" t="s">
        <v>602</v>
      </c>
    </row>
    <row r="1823" spans="1:12" x14ac:dyDescent="0.3">
      <c r="A1823" t="s">
        <v>2000</v>
      </c>
      <c r="B1823" s="4" t="s">
        <v>822</v>
      </c>
      <c r="C1823">
        <v>49.8</v>
      </c>
      <c r="D1823" t="s">
        <v>1516</v>
      </c>
      <c r="E1823">
        <f>1.65+1.83</f>
        <v>3.48</v>
      </c>
      <c r="F1823">
        <v>2.5</v>
      </c>
      <c r="G1823" s="9" t="s">
        <v>545</v>
      </c>
      <c r="H1823" s="9" t="s">
        <v>545</v>
      </c>
      <c r="I1823" s="9" t="s">
        <v>545</v>
      </c>
      <c r="K1823" t="s">
        <v>1255</v>
      </c>
      <c r="L1823" t="s">
        <v>602</v>
      </c>
    </row>
    <row r="1824" spans="1:12" x14ac:dyDescent="0.3">
      <c r="A1824" t="s">
        <v>2000</v>
      </c>
      <c r="B1824" s="4" t="s">
        <v>822</v>
      </c>
      <c r="C1824">
        <v>49.2</v>
      </c>
      <c r="D1824" t="s">
        <v>1516</v>
      </c>
      <c r="E1824">
        <v>0.25</v>
      </c>
      <c r="F1824" s="9" t="s">
        <v>545</v>
      </c>
      <c r="G1824" s="9" t="s">
        <v>545</v>
      </c>
      <c r="H1824" s="9" t="s">
        <v>545</v>
      </c>
      <c r="I1824" s="9" t="s">
        <v>545</v>
      </c>
      <c r="K1824" t="s">
        <v>1255</v>
      </c>
      <c r="L1824" t="s">
        <v>602</v>
      </c>
    </row>
    <row r="1825" spans="1:12" x14ac:dyDescent="0.3">
      <c r="A1825" t="s">
        <v>2000</v>
      </c>
      <c r="B1825" s="4" t="s">
        <v>822</v>
      </c>
      <c r="C1825">
        <v>48</v>
      </c>
      <c r="D1825" t="s">
        <v>1516</v>
      </c>
      <c r="E1825">
        <f>1.65+0.62</f>
        <v>2.27</v>
      </c>
      <c r="F1825">
        <v>1.5</v>
      </c>
      <c r="G1825" s="9" t="s">
        <v>545</v>
      </c>
      <c r="H1825" s="9" t="s">
        <v>545</v>
      </c>
      <c r="I1825" s="9" t="s">
        <v>545</v>
      </c>
      <c r="K1825" t="s">
        <v>1255</v>
      </c>
      <c r="L1825" t="s">
        <v>602</v>
      </c>
    </row>
    <row r="1826" spans="1:12" x14ac:dyDescent="0.3">
      <c r="A1826" t="s">
        <v>2000</v>
      </c>
      <c r="B1826" s="4" t="s">
        <v>822</v>
      </c>
      <c r="C1826">
        <v>47</v>
      </c>
      <c r="D1826" t="s">
        <v>1516</v>
      </c>
      <c r="E1826">
        <v>4.5</v>
      </c>
      <c r="F1826">
        <v>3.75</v>
      </c>
      <c r="G1826" s="9" t="s">
        <v>545</v>
      </c>
      <c r="H1826" s="9" t="s">
        <v>545</v>
      </c>
      <c r="I1826" s="9" t="s">
        <v>545</v>
      </c>
      <c r="K1826" t="s">
        <v>1255</v>
      </c>
      <c r="L1826" t="s">
        <v>602</v>
      </c>
    </row>
    <row r="1827" spans="1:12" x14ac:dyDescent="0.3">
      <c r="A1827" t="s">
        <v>2000</v>
      </c>
      <c r="B1827" s="4" t="s">
        <v>822</v>
      </c>
      <c r="C1827">
        <v>46.8</v>
      </c>
      <c r="D1827" t="s">
        <v>1516</v>
      </c>
      <c r="E1827">
        <f>1.65+0.6</f>
        <v>2.25</v>
      </c>
      <c r="F1827">
        <v>2</v>
      </c>
      <c r="G1827" s="9" t="s">
        <v>545</v>
      </c>
      <c r="H1827" s="9" t="s">
        <v>545</v>
      </c>
      <c r="I1827" s="9" t="s">
        <v>545</v>
      </c>
      <c r="K1827" t="s">
        <v>1255</v>
      </c>
      <c r="L1827" t="s">
        <v>602</v>
      </c>
    </row>
    <row r="1828" spans="1:12" x14ac:dyDescent="0.3">
      <c r="A1828" t="s">
        <v>2000</v>
      </c>
      <c r="B1828" s="4" t="s">
        <v>822</v>
      </c>
      <c r="C1828">
        <v>41.7</v>
      </c>
      <c r="D1828" t="s">
        <v>1516</v>
      </c>
      <c r="E1828">
        <v>0.3</v>
      </c>
      <c r="F1828" s="9" t="s">
        <v>545</v>
      </c>
      <c r="G1828" s="9" t="s">
        <v>545</v>
      </c>
      <c r="H1828" s="9" t="s">
        <v>545</v>
      </c>
      <c r="I1828" s="9" t="s">
        <v>545</v>
      </c>
      <c r="K1828" t="s">
        <v>1255</v>
      </c>
      <c r="L1828" t="s">
        <v>602</v>
      </c>
    </row>
    <row r="1829" spans="1:12" x14ac:dyDescent="0.3">
      <c r="A1829" t="s">
        <v>2000</v>
      </c>
      <c r="B1829" s="4" t="s">
        <v>822</v>
      </c>
      <c r="C1829">
        <v>33</v>
      </c>
      <c r="D1829" t="s">
        <v>1516</v>
      </c>
      <c r="E1829">
        <v>0.2</v>
      </c>
      <c r="F1829" s="9" t="s">
        <v>545</v>
      </c>
      <c r="G1829" s="9" t="s">
        <v>545</v>
      </c>
      <c r="H1829" s="9" t="s">
        <v>545</v>
      </c>
      <c r="I1829" s="9" t="s">
        <v>545</v>
      </c>
      <c r="K1829" t="s">
        <v>1255</v>
      </c>
      <c r="L1829" t="s">
        <v>602</v>
      </c>
    </row>
    <row r="1830" spans="1:12" x14ac:dyDescent="0.3">
      <c r="A1830" t="s">
        <v>2000</v>
      </c>
      <c r="B1830" s="4" t="s">
        <v>822</v>
      </c>
      <c r="C1830">
        <v>32.4</v>
      </c>
      <c r="D1830" t="s">
        <v>1516</v>
      </c>
      <c r="E1830">
        <v>0.15</v>
      </c>
      <c r="F1830" s="9" t="s">
        <v>545</v>
      </c>
      <c r="G1830" s="9" t="s">
        <v>545</v>
      </c>
      <c r="H1830" s="9" t="s">
        <v>545</v>
      </c>
      <c r="I1830" s="9" t="s">
        <v>545</v>
      </c>
      <c r="J1830" t="s">
        <v>1706</v>
      </c>
      <c r="K1830" t="s">
        <v>1255</v>
      </c>
      <c r="L1830" t="s">
        <v>602</v>
      </c>
    </row>
    <row r="1831" spans="1:12" x14ac:dyDescent="0.3">
      <c r="A1831" t="s">
        <v>2000</v>
      </c>
      <c r="B1831" s="4" t="s">
        <v>822</v>
      </c>
      <c r="C1831">
        <v>32.4</v>
      </c>
      <c r="D1831" t="s">
        <v>1516</v>
      </c>
      <c r="E1831">
        <v>0.1</v>
      </c>
      <c r="F1831" s="9" t="s">
        <v>545</v>
      </c>
      <c r="G1831" s="9" t="s">
        <v>545</v>
      </c>
      <c r="H1831" s="9" t="s">
        <v>545</v>
      </c>
      <c r="I1831" s="9" t="s">
        <v>545</v>
      </c>
      <c r="J1831" t="s">
        <v>1706</v>
      </c>
      <c r="K1831" t="s">
        <v>1255</v>
      </c>
      <c r="L1831" t="s">
        <v>602</v>
      </c>
    </row>
    <row r="1832" spans="1:12" x14ac:dyDescent="0.3">
      <c r="A1832" t="s">
        <v>2000</v>
      </c>
      <c r="B1832" s="4" t="s">
        <v>822</v>
      </c>
      <c r="C1832">
        <v>27.8</v>
      </c>
      <c r="D1832" t="s">
        <v>1516</v>
      </c>
      <c r="E1832">
        <v>0.15</v>
      </c>
      <c r="F1832" s="9" t="s">
        <v>545</v>
      </c>
      <c r="G1832" s="9" t="s">
        <v>545</v>
      </c>
      <c r="H1832" s="9" t="s">
        <v>545</v>
      </c>
      <c r="I1832" s="9" t="s">
        <v>545</v>
      </c>
      <c r="J1832" t="s">
        <v>1003</v>
      </c>
      <c r="K1832" t="s">
        <v>1255</v>
      </c>
      <c r="L1832" t="s">
        <v>602</v>
      </c>
    </row>
    <row r="1833" spans="1:12" x14ac:dyDescent="0.3">
      <c r="A1833" t="s">
        <v>2000</v>
      </c>
      <c r="B1833" s="4" t="s">
        <v>822</v>
      </c>
      <c r="C1833">
        <v>25.9</v>
      </c>
      <c r="D1833" t="s">
        <v>1516</v>
      </c>
      <c r="E1833">
        <v>0.15</v>
      </c>
      <c r="F1833" s="9" t="s">
        <v>545</v>
      </c>
      <c r="G1833" s="9" t="s">
        <v>545</v>
      </c>
      <c r="H1833" s="9" t="s">
        <v>545</v>
      </c>
      <c r="I1833" s="9" t="s">
        <v>545</v>
      </c>
      <c r="J1833" t="s">
        <v>1003</v>
      </c>
      <c r="K1833" t="s">
        <v>1255</v>
      </c>
      <c r="L1833" t="s">
        <v>602</v>
      </c>
    </row>
    <row r="1834" spans="1:12" x14ac:dyDescent="0.3">
      <c r="A1834" t="s">
        <v>2000</v>
      </c>
      <c r="B1834" s="4" t="s">
        <v>822</v>
      </c>
      <c r="C1834">
        <v>25.9</v>
      </c>
      <c r="D1834" t="s">
        <v>1516</v>
      </c>
      <c r="E1834">
        <v>0.15</v>
      </c>
      <c r="F1834" s="9" t="s">
        <v>545</v>
      </c>
      <c r="G1834" s="9" t="s">
        <v>545</v>
      </c>
      <c r="H1834" s="9" t="s">
        <v>545</v>
      </c>
      <c r="I1834" s="9" t="s">
        <v>545</v>
      </c>
      <c r="J1834" t="s">
        <v>1003</v>
      </c>
      <c r="K1834" t="s">
        <v>1255</v>
      </c>
      <c r="L1834" t="s">
        <v>602</v>
      </c>
    </row>
    <row r="1835" spans="1:12" x14ac:dyDescent="0.3">
      <c r="A1835" t="s">
        <v>2000</v>
      </c>
      <c r="B1835" s="4" t="s">
        <v>822</v>
      </c>
      <c r="C1835">
        <v>25.6</v>
      </c>
      <c r="D1835" t="s">
        <v>1516</v>
      </c>
      <c r="E1835">
        <v>0.15</v>
      </c>
      <c r="F1835" s="9" t="s">
        <v>545</v>
      </c>
      <c r="G1835" s="9" t="s">
        <v>545</v>
      </c>
      <c r="H1835" s="9" t="s">
        <v>545</v>
      </c>
      <c r="I1835" s="9" t="s">
        <v>545</v>
      </c>
      <c r="J1835" t="s">
        <v>1003</v>
      </c>
      <c r="K1835" t="s">
        <v>1255</v>
      </c>
      <c r="L1835" t="s">
        <v>602</v>
      </c>
    </row>
    <row r="1836" spans="1:12" x14ac:dyDescent="0.3">
      <c r="A1836" t="s">
        <v>2000</v>
      </c>
      <c r="B1836" s="4" t="s">
        <v>822</v>
      </c>
      <c r="C1836">
        <v>25.4</v>
      </c>
      <c r="D1836" t="s">
        <v>1516</v>
      </c>
      <c r="E1836" s="9" t="s">
        <v>545</v>
      </c>
      <c r="F1836" s="9" t="s">
        <v>545</v>
      </c>
      <c r="G1836">
        <v>2</v>
      </c>
      <c r="H1836" s="9" t="s">
        <v>545</v>
      </c>
      <c r="I1836" s="9" t="s">
        <v>545</v>
      </c>
      <c r="K1836" t="s">
        <v>1255</v>
      </c>
      <c r="L1836" t="s">
        <v>602</v>
      </c>
    </row>
    <row r="1837" spans="1:12" x14ac:dyDescent="0.3">
      <c r="A1837" t="s">
        <v>2000</v>
      </c>
      <c r="B1837" s="4" t="s">
        <v>822</v>
      </c>
      <c r="C1837">
        <v>24.9</v>
      </c>
      <c r="D1837" t="s">
        <v>1516</v>
      </c>
      <c r="E1837">
        <v>0.15</v>
      </c>
      <c r="F1837" s="9" t="s">
        <v>545</v>
      </c>
      <c r="G1837" s="9" t="s">
        <v>545</v>
      </c>
      <c r="H1837" s="9" t="s">
        <v>545</v>
      </c>
      <c r="I1837" s="9" t="s">
        <v>545</v>
      </c>
      <c r="J1837" t="s">
        <v>1003</v>
      </c>
      <c r="K1837" t="s">
        <v>1255</v>
      </c>
      <c r="L1837" t="s">
        <v>602</v>
      </c>
    </row>
    <row r="1838" spans="1:12" x14ac:dyDescent="0.3">
      <c r="A1838" t="s">
        <v>2000</v>
      </c>
      <c r="B1838" s="4" t="s">
        <v>822</v>
      </c>
      <c r="C1838">
        <v>24.6</v>
      </c>
      <c r="D1838" t="s">
        <v>1516</v>
      </c>
      <c r="E1838">
        <v>0.45</v>
      </c>
      <c r="F1838" s="9" t="s">
        <v>545</v>
      </c>
      <c r="G1838" s="9" t="s">
        <v>545</v>
      </c>
      <c r="H1838" s="9" t="s">
        <v>545</v>
      </c>
      <c r="I1838" s="9" t="s">
        <v>545</v>
      </c>
      <c r="K1838" t="s">
        <v>1255</v>
      </c>
      <c r="L1838" t="s">
        <v>602</v>
      </c>
    </row>
    <row r="1839" spans="1:12" x14ac:dyDescent="0.3">
      <c r="A1839" t="s">
        <v>2000</v>
      </c>
      <c r="B1839" s="4" t="s">
        <v>822</v>
      </c>
      <c r="C1839">
        <v>20</v>
      </c>
      <c r="D1839" t="s">
        <v>1516</v>
      </c>
      <c r="E1839">
        <v>0.3</v>
      </c>
      <c r="F1839" s="9" t="s">
        <v>545</v>
      </c>
      <c r="G1839" s="9" t="s">
        <v>545</v>
      </c>
      <c r="H1839" s="9" t="s">
        <v>545</v>
      </c>
      <c r="I1839" s="9" t="s">
        <v>545</v>
      </c>
      <c r="K1839" t="s">
        <v>1255</v>
      </c>
      <c r="L1839" t="s">
        <v>602</v>
      </c>
    </row>
    <row r="1840" spans="1:12" x14ac:dyDescent="0.3">
      <c r="A1840" t="s">
        <v>2000</v>
      </c>
      <c r="B1840" s="4" t="s">
        <v>822</v>
      </c>
      <c r="C1840">
        <v>18.8</v>
      </c>
      <c r="D1840" t="s">
        <v>1516</v>
      </c>
      <c r="E1840">
        <v>1</v>
      </c>
      <c r="F1840" s="9" t="s">
        <v>545</v>
      </c>
      <c r="G1840" s="9" t="s">
        <v>545</v>
      </c>
      <c r="H1840" s="9" t="s">
        <v>545</v>
      </c>
      <c r="I1840" s="9" t="s">
        <v>545</v>
      </c>
      <c r="K1840" t="s">
        <v>1255</v>
      </c>
      <c r="L1840" t="s">
        <v>602</v>
      </c>
    </row>
    <row r="1841" spans="1:12" x14ac:dyDescent="0.3">
      <c r="A1841" t="s">
        <v>2000</v>
      </c>
      <c r="B1841" s="4" t="s">
        <v>822</v>
      </c>
      <c r="C1841">
        <v>17.8</v>
      </c>
      <c r="D1841" t="s">
        <v>1516</v>
      </c>
      <c r="E1841">
        <v>0.6</v>
      </c>
      <c r="F1841" s="9" t="s">
        <v>545</v>
      </c>
      <c r="G1841" s="9" t="s">
        <v>545</v>
      </c>
      <c r="H1841" s="9" t="s">
        <v>545</v>
      </c>
      <c r="I1841" s="9" t="s">
        <v>545</v>
      </c>
      <c r="K1841" t="s">
        <v>1255</v>
      </c>
      <c r="L1841" t="s">
        <v>602</v>
      </c>
    </row>
    <row r="1842" spans="1:12" x14ac:dyDescent="0.3">
      <c r="A1842" t="s">
        <v>2000</v>
      </c>
      <c r="B1842" s="4" t="s">
        <v>822</v>
      </c>
      <c r="C1842">
        <v>16.7</v>
      </c>
      <c r="D1842" t="s">
        <v>1516</v>
      </c>
      <c r="E1842">
        <v>1</v>
      </c>
      <c r="F1842" s="9" t="s">
        <v>545</v>
      </c>
      <c r="G1842" s="9" t="s">
        <v>545</v>
      </c>
      <c r="H1842" s="9" t="s">
        <v>545</v>
      </c>
      <c r="I1842" s="9" t="s">
        <v>545</v>
      </c>
      <c r="K1842" t="s">
        <v>1255</v>
      </c>
      <c r="L1842" t="s">
        <v>602</v>
      </c>
    </row>
    <row r="1843" spans="1:12" x14ac:dyDescent="0.3">
      <c r="A1843" t="s">
        <v>2000</v>
      </c>
      <c r="B1843" s="4" t="s">
        <v>822</v>
      </c>
      <c r="C1843">
        <v>16</v>
      </c>
      <c r="D1843" t="s">
        <v>1516</v>
      </c>
      <c r="E1843" s="9" t="s">
        <v>545</v>
      </c>
      <c r="F1843" s="9" t="s">
        <v>545</v>
      </c>
      <c r="G1843">
        <v>2</v>
      </c>
      <c r="H1843" s="9" t="s">
        <v>545</v>
      </c>
      <c r="I1843" s="9" t="s">
        <v>545</v>
      </c>
      <c r="K1843" t="s">
        <v>1255</v>
      </c>
      <c r="L1843" t="s">
        <v>602</v>
      </c>
    </row>
    <row r="1844" spans="1:12" x14ac:dyDescent="0.3">
      <c r="A1844" t="s">
        <v>2000</v>
      </c>
      <c r="B1844" s="4" t="s">
        <v>822</v>
      </c>
      <c r="C1844">
        <v>15.6</v>
      </c>
      <c r="D1844" t="s">
        <v>1516</v>
      </c>
      <c r="E1844">
        <v>1.2</v>
      </c>
      <c r="F1844" s="9" t="s">
        <v>545</v>
      </c>
      <c r="G1844" s="9" t="s">
        <v>545</v>
      </c>
      <c r="H1844" s="9" t="s">
        <v>545</v>
      </c>
      <c r="I1844" s="9" t="s">
        <v>545</v>
      </c>
      <c r="K1844" t="s">
        <v>1255</v>
      </c>
      <c r="L1844" t="s">
        <v>602</v>
      </c>
    </row>
    <row r="1845" spans="1:12" x14ac:dyDescent="0.3">
      <c r="A1845" t="s">
        <v>2000</v>
      </c>
      <c r="B1845" s="4" t="s">
        <v>822</v>
      </c>
      <c r="C1845">
        <v>15.6</v>
      </c>
      <c r="D1845" t="s">
        <v>1516</v>
      </c>
      <c r="E1845">
        <v>1</v>
      </c>
      <c r="F1845" s="9" t="s">
        <v>545</v>
      </c>
      <c r="G1845" s="9" t="s">
        <v>545</v>
      </c>
      <c r="H1845" s="9" t="s">
        <v>545</v>
      </c>
      <c r="I1845" s="9" t="s">
        <v>545</v>
      </c>
      <c r="K1845" t="s">
        <v>1255</v>
      </c>
      <c r="L1845" t="s">
        <v>602</v>
      </c>
    </row>
    <row r="1846" spans="1:12" x14ac:dyDescent="0.3">
      <c r="A1846" t="s">
        <v>2000</v>
      </c>
      <c r="B1846" s="4" t="s">
        <v>822</v>
      </c>
      <c r="C1846">
        <v>15.6</v>
      </c>
      <c r="D1846" t="s">
        <v>1516</v>
      </c>
      <c r="E1846">
        <v>1.5</v>
      </c>
      <c r="F1846" t="s">
        <v>225</v>
      </c>
      <c r="G1846" s="9" t="s">
        <v>545</v>
      </c>
      <c r="H1846" s="9" t="s">
        <v>545</v>
      </c>
      <c r="I1846" s="9" t="s">
        <v>545</v>
      </c>
      <c r="K1846" t="s">
        <v>1255</v>
      </c>
      <c r="L1846" t="s">
        <v>602</v>
      </c>
    </row>
    <row r="1847" spans="1:12" x14ac:dyDescent="0.3">
      <c r="A1847" t="s">
        <v>2000</v>
      </c>
      <c r="B1847" s="4" t="s">
        <v>822</v>
      </c>
      <c r="C1847">
        <v>13.8</v>
      </c>
      <c r="D1847" t="s">
        <v>1516</v>
      </c>
      <c r="E1847">
        <v>0.25</v>
      </c>
      <c r="F1847" s="9" t="s">
        <v>545</v>
      </c>
      <c r="G1847" s="9" t="s">
        <v>545</v>
      </c>
      <c r="H1847" s="9" t="s">
        <v>545</v>
      </c>
      <c r="I1847" s="9" t="s">
        <v>545</v>
      </c>
      <c r="K1847" t="s">
        <v>1255</v>
      </c>
      <c r="L1847" t="s">
        <v>602</v>
      </c>
    </row>
    <row r="1848" spans="1:12" x14ac:dyDescent="0.3">
      <c r="A1848" t="s">
        <v>2000</v>
      </c>
      <c r="B1848" s="4" t="s">
        <v>822</v>
      </c>
      <c r="C1848">
        <v>13.6</v>
      </c>
      <c r="D1848" t="s">
        <v>1516</v>
      </c>
      <c r="E1848">
        <v>0.5</v>
      </c>
      <c r="F1848" s="9" t="s">
        <v>545</v>
      </c>
      <c r="G1848" s="9" t="s">
        <v>545</v>
      </c>
      <c r="H1848" s="9" t="s">
        <v>545</v>
      </c>
      <c r="I1848" s="9" t="s">
        <v>545</v>
      </c>
      <c r="K1848" t="s">
        <v>1255</v>
      </c>
      <c r="L1848" t="s">
        <v>602</v>
      </c>
    </row>
    <row r="1849" spans="1:12" x14ac:dyDescent="0.3">
      <c r="A1849" t="s">
        <v>2000</v>
      </c>
      <c r="B1849" s="4" t="s">
        <v>822</v>
      </c>
      <c r="C1849">
        <v>12.5</v>
      </c>
      <c r="D1849" t="s">
        <v>1516</v>
      </c>
      <c r="E1849">
        <v>1.2</v>
      </c>
      <c r="F1849" s="9" t="s">
        <v>545</v>
      </c>
      <c r="G1849" s="9" t="s">
        <v>545</v>
      </c>
      <c r="H1849" s="9" t="s">
        <v>545</v>
      </c>
      <c r="I1849" s="9" t="s">
        <v>545</v>
      </c>
      <c r="K1849" t="s">
        <v>1255</v>
      </c>
      <c r="L1849" t="s">
        <v>602</v>
      </c>
    </row>
    <row r="1850" spans="1:12" x14ac:dyDescent="0.3">
      <c r="A1850" t="s">
        <v>2000</v>
      </c>
      <c r="B1850" s="4" t="s">
        <v>822</v>
      </c>
      <c r="C1850">
        <v>10.4</v>
      </c>
      <c r="D1850" t="s">
        <v>1516</v>
      </c>
      <c r="E1850">
        <v>0.3</v>
      </c>
      <c r="F1850" s="9" t="s">
        <v>545</v>
      </c>
      <c r="G1850" s="9" t="s">
        <v>545</v>
      </c>
      <c r="H1850" s="9" t="s">
        <v>545</v>
      </c>
      <c r="I1850" s="9" t="s">
        <v>545</v>
      </c>
      <c r="K1850" t="s">
        <v>1255</v>
      </c>
      <c r="L1850" t="s">
        <v>602</v>
      </c>
    </row>
    <row r="1851" spans="1:12" x14ac:dyDescent="0.3">
      <c r="A1851" t="s">
        <v>2000</v>
      </c>
      <c r="B1851" s="4" t="s">
        <v>822</v>
      </c>
      <c r="C1851">
        <v>10.3</v>
      </c>
      <c r="D1851" t="s">
        <v>1516</v>
      </c>
      <c r="E1851">
        <v>0.35</v>
      </c>
      <c r="F1851" s="9" t="s">
        <v>545</v>
      </c>
      <c r="G1851" s="9" t="s">
        <v>545</v>
      </c>
      <c r="H1851" s="9" t="s">
        <v>545</v>
      </c>
      <c r="I1851" s="9" t="s">
        <v>545</v>
      </c>
      <c r="K1851" t="s">
        <v>1255</v>
      </c>
      <c r="L1851" t="s">
        <v>602</v>
      </c>
    </row>
    <row r="1852" spans="1:12" x14ac:dyDescent="0.3">
      <c r="A1852" t="s">
        <v>2000</v>
      </c>
      <c r="B1852" s="4" t="s">
        <v>822</v>
      </c>
      <c r="C1852">
        <v>6.4</v>
      </c>
      <c r="D1852" t="s">
        <v>1516</v>
      </c>
      <c r="E1852">
        <v>0.15</v>
      </c>
      <c r="F1852" s="9" t="s">
        <v>545</v>
      </c>
      <c r="G1852" s="9" t="s">
        <v>545</v>
      </c>
      <c r="H1852" s="9" t="s">
        <v>545</v>
      </c>
      <c r="I1852" s="9" t="s">
        <v>545</v>
      </c>
      <c r="J1852" t="s">
        <v>401</v>
      </c>
      <c r="K1852" t="s">
        <v>1255</v>
      </c>
      <c r="L1852" t="s">
        <v>602</v>
      </c>
    </row>
    <row r="1853" spans="1:12" x14ac:dyDescent="0.3">
      <c r="A1853" t="s">
        <v>2000</v>
      </c>
      <c r="B1853" s="4" t="s">
        <v>822</v>
      </c>
      <c r="C1853">
        <v>5.5</v>
      </c>
      <c r="D1853" t="s">
        <v>1516</v>
      </c>
      <c r="E1853">
        <v>0.1</v>
      </c>
      <c r="F1853" s="9" t="s">
        <v>545</v>
      </c>
      <c r="G1853" s="9" t="s">
        <v>545</v>
      </c>
      <c r="H1853" s="9" t="s">
        <v>545</v>
      </c>
      <c r="I1853" s="9" t="s">
        <v>545</v>
      </c>
      <c r="K1853" t="s">
        <v>1255</v>
      </c>
      <c r="L1853" t="s">
        <v>602</v>
      </c>
    </row>
    <row r="1854" spans="1:12" x14ac:dyDescent="0.3">
      <c r="A1854" t="s">
        <v>2000</v>
      </c>
      <c r="B1854" s="4" t="s">
        <v>822</v>
      </c>
      <c r="C1854">
        <v>5.2</v>
      </c>
      <c r="D1854" t="s">
        <v>1516</v>
      </c>
      <c r="E1854">
        <v>0.15</v>
      </c>
      <c r="F1854" s="9" t="s">
        <v>545</v>
      </c>
      <c r="G1854" s="9" t="s">
        <v>545</v>
      </c>
      <c r="H1854" s="9" t="s">
        <v>545</v>
      </c>
      <c r="I1854" s="9" t="s">
        <v>545</v>
      </c>
      <c r="K1854" t="s">
        <v>1255</v>
      </c>
      <c r="L1854" t="s">
        <v>602</v>
      </c>
    </row>
    <row r="1855" spans="1:12" x14ac:dyDescent="0.3">
      <c r="A1855" t="s">
        <v>2000</v>
      </c>
      <c r="B1855" s="4" t="s">
        <v>822</v>
      </c>
      <c r="C1855">
        <v>2</v>
      </c>
      <c r="D1855" t="s">
        <v>1516</v>
      </c>
      <c r="E1855">
        <v>0.2</v>
      </c>
      <c r="F1855" s="9" t="s">
        <v>545</v>
      </c>
      <c r="G1855" s="9" t="s">
        <v>545</v>
      </c>
      <c r="H1855" s="9" t="s">
        <v>545</v>
      </c>
      <c r="I1855" s="9" t="s">
        <v>545</v>
      </c>
      <c r="K1855" t="s">
        <v>1255</v>
      </c>
      <c r="L1855" t="s">
        <v>602</v>
      </c>
    </row>
    <row r="1856" spans="1:12" x14ac:dyDescent="0.3">
      <c r="A1856" t="s">
        <v>2000</v>
      </c>
      <c r="B1856" s="4" t="s">
        <v>822</v>
      </c>
      <c r="C1856">
        <v>0.8</v>
      </c>
      <c r="D1856" t="s">
        <v>1516</v>
      </c>
      <c r="E1856">
        <v>0.3</v>
      </c>
      <c r="F1856" s="9" t="s">
        <v>545</v>
      </c>
      <c r="G1856" s="9" t="s">
        <v>545</v>
      </c>
      <c r="H1856" s="9" t="s">
        <v>545</v>
      </c>
      <c r="I1856" s="9" t="s">
        <v>545</v>
      </c>
      <c r="K1856" t="s">
        <v>1255</v>
      </c>
      <c r="L1856" t="s">
        <v>602</v>
      </c>
    </row>
    <row r="1857" spans="1:12" x14ac:dyDescent="0.3">
      <c r="A1857" t="s">
        <v>2000</v>
      </c>
      <c r="B1857" s="4" t="s">
        <v>822</v>
      </c>
      <c r="C1857">
        <v>36.1</v>
      </c>
      <c r="D1857" t="s">
        <v>136</v>
      </c>
      <c r="E1857">
        <f>1.65+2.96</f>
        <v>4.6099999999999994</v>
      </c>
      <c r="F1857">
        <v>5.25</v>
      </c>
      <c r="G1857" s="9" t="s">
        <v>545</v>
      </c>
      <c r="H1857" s="9" t="s">
        <v>545</v>
      </c>
      <c r="I1857" s="9" t="s">
        <v>545</v>
      </c>
      <c r="K1857" t="s">
        <v>1255</v>
      </c>
      <c r="L1857" t="s">
        <v>1067</v>
      </c>
    </row>
    <row r="1858" spans="1:12" x14ac:dyDescent="0.3">
      <c r="A1858" t="s">
        <v>2000</v>
      </c>
      <c r="B1858" s="4" t="s">
        <v>822</v>
      </c>
      <c r="C1858">
        <v>45.6</v>
      </c>
      <c r="D1858" t="s">
        <v>823</v>
      </c>
      <c r="E1858">
        <f>1.65+2.93</f>
        <v>4.58</v>
      </c>
      <c r="F1858">
        <v>4</v>
      </c>
      <c r="G1858" s="9" t="s">
        <v>545</v>
      </c>
      <c r="H1858" s="9" t="s">
        <v>545</v>
      </c>
      <c r="I1858" s="9" t="s">
        <v>545</v>
      </c>
      <c r="J1858" t="s">
        <v>780</v>
      </c>
      <c r="K1858" t="s">
        <v>1255</v>
      </c>
      <c r="L1858" t="s">
        <v>1067</v>
      </c>
    </row>
    <row r="1859" spans="1:12" x14ac:dyDescent="0.3">
      <c r="A1859" t="s">
        <v>2000</v>
      </c>
      <c r="B1859" s="4" t="s">
        <v>822</v>
      </c>
      <c r="C1859">
        <v>45.5</v>
      </c>
      <c r="D1859" t="s">
        <v>823</v>
      </c>
      <c r="E1859">
        <f>1.65+1.94</f>
        <v>3.59</v>
      </c>
      <c r="F1859">
        <v>2.4</v>
      </c>
      <c r="G1859" s="9" t="s">
        <v>545</v>
      </c>
      <c r="H1859" s="9" t="s">
        <v>545</v>
      </c>
      <c r="I1859" s="9" t="s">
        <v>545</v>
      </c>
      <c r="K1859" t="s">
        <v>1255</v>
      </c>
      <c r="L1859" t="s">
        <v>1067</v>
      </c>
    </row>
    <row r="1860" spans="1:12" x14ac:dyDescent="0.3">
      <c r="A1860" t="s">
        <v>2000</v>
      </c>
      <c r="B1860" s="4" t="s">
        <v>822</v>
      </c>
      <c r="C1860">
        <v>45.3</v>
      </c>
      <c r="D1860" t="s">
        <v>823</v>
      </c>
      <c r="E1860">
        <v>1</v>
      </c>
      <c r="F1860" s="9" t="s">
        <v>545</v>
      </c>
      <c r="G1860" s="9" t="s">
        <v>545</v>
      </c>
      <c r="H1860" s="9" t="s">
        <v>545</v>
      </c>
      <c r="I1860" s="9" t="s">
        <v>545</v>
      </c>
      <c r="K1860" t="s">
        <v>1255</v>
      </c>
      <c r="L1860" t="s">
        <v>1067</v>
      </c>
    </row>
    <row r="1861" spans="1:12" x14ac:dyDescent="0.3">
      <c r="A1861" t="s">
        <v>2000</v>
      </c>
      <c r="B1861" s="4" t="s">
        <v>822</v>
      </c>
      <c r="C1861">
        <v>45</v>
      </c>
      <c r="D1861" t="s">
        <v>823</v>
      </c>
      <c r="E1861">
        <v>0.25</v>
      </c>
      <c r="F1861" s="9" t="s">
        <v>545</v>
      </c>
      <c r="G1861" s="9" t="s">
        <v>545</v>
      </c>
      <c r="H1861" s="9" t="s">
        <v>545</v>
      </c>
      <c r="I1861" s="9" t="s">
        <v>545</v>
      </c>
      <c r="K1861" t="s">
        <v>1255</v>
      </c>
      <c r="L1861" t="s">
        <v>1067</v>
      </c>
    </row>
    <row r="1862" spans="1:12" x14ac:dyDescent="0.3">
      <c r="A1862" t="s">
        <v>2000</v>
      </c>
      <c r="B1862" s="4" t="s">
        <v>822</v>
      </c>
      <c r="C1862">
        <v>45</v>
      </c>
      <c r="D1862" t="s">
        <v>823</v>
      </c>
      <c r="E1862" s="9" t="s">
        <v>545</v>
      </c>
      <c r="F1862" s="9" t="s">
        <v>545</v>
      </c>
      <c r="G1862">
        <v>1</v>
      </c>
      <c r="H1862" s="9" t="s">
        <v>545</v>
      </c>
      <c r="I1862" s="9" t="s">
        <v>545</v>
      </c>
      <c r="K1862" t="s">
        <v>1255</v>
      </c>
      <c r="L1862" t="s">
        <v>1067</v>
      </c>
    </row>
    <row r="1863" spans="1:12" x14ac:dyDescent="0.3">
      <c r="A1863" t="s">
        <v>2000</v>
      </c>
      <c r="B1863" s="4" t="s">
        <v>822</v>
      </c>
      <c r="C1863">
        <v>45</v>
      </c>
      <c r="D1863" t="s">
        <v>823</v>
      </c>
      <c r="E1863" s="9" t="s">
        <v>545</v>
      </c>
      <c r="F1863" s="9" t="s">
        <v>545</v>
      </c>
      <c r="G1863">
        <v>1</v>
      </c>
      <c r="H1863" s="9" t="s">
        <v>545</v>
      </c>
      <c r="I1863" s="9" t="s">
        <v>545</v>
      </c>
      <c r="K1863" t="s">
        <v>1255</v>
      </c>
      <c r="L1863" t="s">
        <v>1067</v>
      </c>
    </row>
    <row r="1864" spans="1:12" x14ac:dyDescent="0.3">
      <c r="A1864" t="s">
        <v>2000</v>
      </c>
      <c r="B1864" s="4" t="s">
        <v>822</v>
      </c>
      <c r="C1864">
        <v>44.8</v>
      </c>
      <c r="D1864" t="s">
        <v>823</v>
      </c>
      <c r="E1864">
        <v>0.3</v>
      </c>
      <c r="F1864" s="9" t="s">
        <v>545</v>
      </c>
      <c r="G1864" s="9" t="s">
        <v>545</v>
      </c>
      <c r="H1864" s="9" t="s">
        <v>545</v>
      </c>
      <c r="I1864" s="9" t="s">
        <v>545</v>
      </c>
      <c r="K1864" t="s">
        <v>1255</v>
      </c>
      <c r="L1864" t="s">
        <v>1067</v>
      </c>
    </row>
    <row r="1865" spans="1:12" x14ac:dyDescent="0.3">
      <c r="A1865" t="s">
        <v>2000</v>
      </c>
      <c r="B1865" s="4" t="s">
        <v>822</v>
      </c>
      <c r="C1865">
        <v>44.8</v>
      </c>
      <c r="D1865" t="s">
        <v>823</v>
      </c>
      <c r="E1865" s="9" t="s">
        <v>545</v>
      </c>
      <c r="F1865" s="9" t="s">
        <v>545</v>
      </c>
      <c r="G1865">
        <v>1</v>
      </c>
      <c r="H1865" s="9" t="s">
        <v>545</v>
      </c>
      <c r="I1865" s="9" t="s">
        <v>545</v>
      </c>
      <c r="K1865" t="s">
        <v>1255</v>
      </c>
      <c r="L1865" t="s">
        <v>1067</v>
      </c>
    </row>
    <row r="1866" spans="1:12" x14ac:dyDescent="0.3">
      <c r="A1866" t="s">
        <v>2000</v>
      </c>
      <c r="B1866" s="4" t="s">
        <v>822</v>
      </c>
      <c r="C1866">
        <v>43.5</v>
      </c>
      <c r="D1866" t="s">
        <v>823</v>
      </c>
      <c r="E1866">
        <v>1</v>
      </c>
      <c r="F1866" s="9" t="s">
        <v>545</v>
      </c>
      <c r="G1866" s="9" t="s">
        <v>545</v>
      </c>
      <c r="H1866" s="9" t="s">
        <v>545</v>
      </c>
      <c r="I1866" s="9" t="s">
        <v>545</v>
      </c>
      <c r="K1866" t="s">
        <v>1255</v>
      </c>
      <c r="L1866" t="s">
        <v>1067</v>
      </c>
    </row>
    <row r="1867" spans="1:12" x14ac:dyDescent="0.3">
      <c r="A1867" t="s">
        <v>2000</v>
      </c>
      <c r="B1867" s="4" t="s">
        <v>822</v>
      </c>
      <c r="C1867">
        <v>43.2</v>
      </c>
      <c r="D1867" t="s">
        <v>823</v>
      </c>
      <c r="E1867" s="9" t="s">
        <v>545</v>
      </c>
      <c r="F1867" s="9" t="s">
        <v>545</v>
      </c>
      <c r="G1867">
        <v>1</v>
      </c>
      <c r="H1867" s="9" t="s">
        <v>545</v>
      </c>
      <c r="I1867" s="9" t="s">
        <v>545</v>
      </c>
      <c r="K1867" t="s">
        <v>1255</v>
      </c>
      <c r="L1867" t="s">
        <v>1067</v>
      </c>
    </row>
    <row r="1868" spans="1:12" x14ac:dyDescent="0.3">
      <c r="A1868" t="s">
        <v>2000</v>
      </c>
      <c r="B1868" s="4" t="s">
        <v>822</v>
      </c>
      <c r="C1868">
        <v>43.2</v>
      </c>
      <c r="D1868" t="s">
        <v>823</v>
      </c>
      <c r="E1868" s="9" t="s">
        <v>545</v>
      </c>
      <c r="F1868" s="9" t="s">
        <v>545</v>
      </c>
      <c r="G1868">
        <v>1</v>
      </c>
      <c r="H1868" s="9" t="s">
        <v>545</v>
      </c>
      <c r="I1868" s="9" t="s">
        <v>545</v>
      </c>
      <c r="K1868" t="s">
        <v>1255</v>
      </c>
      <c r="L1868" t="s">
        <v>1067</v>
      </c>
    </row>
    <row r="1869" spans="1:12" x14ac:dyDescent="0.3">
      <c r="A1869" t="s">
        <v>2000</v>
      </c>
      <c r="B1869" s="4" t="s">
        <v>822</v>
      </c>
      <c r="C1869">
        <v>42.2</v>
      </c>
      <c r="D1869" t="s">
        <v>823</v>
      </c>
      <c r="E1869" s="9" t="s">
        <v>545</v>
      </c>
      <c r="F1869" s="9" t="s">
        <v>545</v>
      </c>
      <c r="G1869">
        <v>1</v>
      </c>
      <c r="H1869" s="9" t="s">
        <v>545</v>
      </c>
      <c r="I1869" s="9" t="s">
        <v>545</v>
      </c>
      <c r="J1869" t="s">
        <v>1835</v>
      </c>
      <c r="K1869" t="s">
        <v>1255</v>
      </c>
      <c r="L1869" t="s">
        <v>1067</v>
      </c>
    </row>
    <row r="1870" spans="1:12" x14ac:dyDescent="0.3">
      <c r="A1870" t="s">
        <v>2000</v>
      </c>
      <c r="B1870" s="4" t="s">
        <v>822</v>
      </c>
      <c r="C1870">
        <v>41.6</v>
      </c>
      <c r="D1870" t="s">
        <v>823</v>
      </c>
      <c r="E1870" s="9" t="s">
        <v>545</v>
      </c>
      <c r="F1870" s="9" t="s">
        <v>545</v>
      </c>
      <c r="G1870">
        <v>1</v>
      </c>
      <c r="H1870" s="9" t="s">
        <v>545</v>
      </c>
      <c r="I1870" s="9" t="s">
        <v>545</v>
      </c>
      <c r="K1870" t="s">
        <v>1255</v>
      </c>
      <c r="L1870" t="s">
        <v>1067</v>
      </c>
    </row>
    <row r="1871" spans="1:12" x14ac:dyDescent="0.3">
      <c r="A1871" t="s">
        <v>2000</v>
      </c>
      <c r="B1871" s="4" t="s">
        <v>822</v>
      </c>
      <c r="C1871">
        <v>41</v>
      </c>
      <c r="D1871" t="s">
        <v>823</v>
      </c>
      <c r="E1871" s="9" t="s">
        <v>545</v>
      </c>
      <c r="F1871" s="9" t="s">
        <v>545</v>
      </c>
      <c r="G1871">
        <v>1</v>
      </c>
      <c r="H1871" s="9" t="s">
        <v>545</v>
      </c>
      <c r="I1871" s="9" t="s">
        <v>545</v>
      </c>
      <c r="K1871" t="s">
        <v>1255</v>
      </c>
      <c r="L1871" t="s">
        <v>1067</v>
      </c>
    </row>
    <row r="1872" spans="1:12" x14ac:dyDescent="0.3">
      <c r="A1872" t="s">
        <v>2000</v>
      </c>
      <c r="B1872" s="4" t="s">
        <v>822</v>
      </c>
      <c r="C1872">
        <v>40.9</v>
      </c>
      <c r="D1872" t="s">
        <v>823</v>
      </c>
      <c r="E1872" s="9" t="s">
        <v>545</v>
      </c>
      <c r="F1872" s="9" t="s">
        <v>545</v>
      </c>
      <c r="G1872">
        <v>1</v>
      </c>
      <c r="H1872" s="9" t="s">
        <v>545</v>
      </c>
      <c r="I1872" s="9" t="s">
        <v>545</v>
      </c>
      <c r="K1872" t="s">
        <v>1255</v>
      </c>
      <c r="L1872" t="s">
        <v>1067</v>
      </c>
    </row>
    <row r="1873" spans="1:12" x14ac:dyDescent="0.3">
      <c r="A1873" t="s">
        <v>2000</v>
      </c>
      <c r="B1873" s="4" t="s">
        <v>822</v>
      </c>
      <c r="C1873">
        <v>40.1</v>
      </c>
      <c r="D1873" t="s">
        <v>823</v>
      </c>
      <c r="E1873" s="9" t="s">
        <v>545</v>
      </c>
      <c r="F1873" s="9" t="s">
        <v>545</v>
      </c>
      <c r="G1873">
        <v>1</v>
      </c>
      <c r="H1873" s="9" t="s">
        <v>545</v>
      </c>
      <c r="I1873" s="9" t="s">
        <v>545</v>
      </c>
      <c r="K1873" t="s">
        <v>1255</v>
      </c>
      <c r="L1873" t="s">
        <v>1067</v>
      </c>
    </row>
    <row r="1874" spans="1:12" x14ac:dyDescent="0.3">
      <c r="A1874" t="s">
        <v>2000</v>
      </c>
      <c r="B1874" s="4" t="s">
        <v>822</v>
      </c>
      <c r="C1874">
        <v>39.9</v>
      </c>
      <c r="D1874" t="s">
        <v>823</v>
      </c>
      <c r="E1874">
        <f>1.65+1.42</f>
        <v>3.07</v>
      </c>
      <c r="F1874">
        <v>2.5</v>
      </c>
      <c r="G1874" s="9" t="s">
        <v>545</v>
      </c>
      <c r="H1874" s="9" t="s">
        <v>545</v>
      </c>
      <c r="I1874" s="9" t="s">
        <v>545</v>
      </c>
      <c r="K1874" t="s">
        <v>1255</v>
      </c>
      <c r="L1874" t="s">
        <v>1067</v>
      </c>
    </row>
    <row r="1875" spans="1:12" x14ac:dyDescent="0.3">
      <c r="A1875" t="s">
        <v>2000</v>
      </c>
      <c r="B1875" s="4" t="s">
        <v>822</v>
      </c>
      <c r="C1875">
        <v>39.9</v>
      </c>
      <c r="D1875" t="s">
        <v>823</v>
      </c>
      <c r="E1875" s="9" t="s">
        <v>545</v>
      </c>
      <c r="F1875" s="9" t="s">
        <v>545</v>
      </c>
      <c r="G1875">
        <v>1</v>
      </c>
      <c r="H1875" s="9" t="s">
        <v>545</v>
      </c>
      <c r="I1875" s="9" t="s">
        <v>545</v>
      </c>
      <c r="K1875" t="s">
        <v>1255</v>
      </c>
      <c r="L1875" t="s">
        <v>1067</v>
      </c>
    </row>
    <row r="1876" spans="1:12" x14ac:dyDescent="0.3">
      <c r="A1876" t="s">
        <v>2000</v>
      </c>
      <c r="B1876" s="4" t="s">
        <v>822</v>
      </c>
      <c r="C1876">
        <v>39.9</v>
      </c>
      <c r="D1876" t="s">
        <v>823</v>
      </c>
      <c r="E1876" s="9" t="s">
        <v>545</v>
      </c>
      <c r="F1876" s="9" t="s">
        <v>545</v>
      </c>
      <c r="G1876">
        <v>1</v>
      </c>
      <c r="H1876" s="9" t="s">
        <v>545</v>
      </c>
      <c r="I1876" s="9" t="s">
        <v>545</v>
      </c>
      <c r="K1876" t="s">
        <v>1255</v>
      </c>
      <c r="L1876" t="s">
        <v>1067</v>
      </c>
    </row>
    <row r="1877" spans="1:12" x14ac:dyDescent="0.3">
      <c r="A1877" t="s">
        <v>2000</v>
      </c>
      <c r="B1877" s="4" t="s">
        <v>822</v>
      </c>
      <c r="C1877">
        <v>39.9</v>
      </c>
      <c r="D1877" t="s">
        <v>823</v>
      </c>
      <c r="E1877" s="9" t="s">
        <v>545</v>
      </c>
      <c r="F1877" s="9" t="s">
        <v>545</v>
      </c>
      <c r="G1877">
        <v>1</v>
      </c>
      <c r="H1877" s="9" t="s">
        <v>545</v>
      </c>
      <c r="I1877" s="9" t="s">
        <v>545</v>
      </c>
      <c r="K1877" t="s">
        <v>1255</v>
      </c>
      <c r="L1877" t="s">
        <v>1067</v>
      </c>
    </row>
    <row r="1878" spans="1:12" x14ac:dyDescent="0.3">
      <c r="A1878" t="s">
        <v>2000</v>
      </c>
      <c r="B1878" s="4" t="s">
        <v>822</v>
      </c>
      <c r="C1878">
        <v>39.6</v>
      </c>
      <c r="D1878" t="s">
        <v>823</v>
      </c>
      <c r="E1878">
        <f>1.65+1.4</f>
        <v>3.05</v>
      </c>
      <c r="F1878">
        <v>2.75</v>
      </c>
      <c r="G1878" s="9" t="s">
        <v>545</v>
      </c>
      <c r="H1878" s="9" t="s">
        <v>545</v>
      </c>
      <c r="I1878" s="9" t="s">
        <v>545</v>
      </c>
      <c r="K1878" t="s">
        <v>1255</v>
      </c>
      <c r="L1878" t="s">
        <v>1067</v>
      </c>
    </row>
    <row r="1879" spans="1:12" x14ac:dyDescent="0.3">
      <c r="A1879" t="s">
        <v>2000</v>
      </c>
      <c r="B1879" s="4" t="s">
        <v>822</v>
      </c>
      <c r="C1879">
        <v>38.200000000000003</v>
      </c>
      <c r="D1879" t="s">
        <v>823</v>
      </c>
      <c r="E1879" s="9" t="s">
        <v>545</v>
      </c>
      <c r="F1879" s="9" t="s">
        <v>545</v>
      </c>
      <c r="G1879">
        <v>1</v>
      </c>
      <c r="H1879" s="9" t="s">
        <v>545</v>
      </c>
      <c r="I1879" s="9" t="s">
        <v>545</v>
      </c>
      <c r="K1879" t="s">
        <v>1255</v>
      </c>
      <c r="L1879" t="s">
        <v>1067</v>
      </c>
    </row>
    <row r="1880" spans="1:12" x14ac:dyDescent="0.3">
      <c r="A1880" t="s">
        <v>2000</v>
      </c>
      <c r="B1880" s="4" t="s">
        <v>822</v>
      </c>
      <c r="C1880">
        <v>34.799999999999997</v>
      </c>
      <c r="D1880" t="s">
        <v>823</v>
      </c>
      <c r="E1880">
        <v>0.15</v>
      </c>
      <c r="F1880" s="9" t="s">
        <v>545</v>
      </c>
      <c r="G1880" s="9" t="s">
        <v>545</v>
      </c>
      <c r="H1880" s="9" t="s">
        <v>545</v>
      </c>
      <c r="I1880" s="9" t="s">
        <v>545</v>
      </c>
      <c r="K1880" t="s">
        <v>1255</v>
      </c>
      <c r="L1880" t="s">
        <v>1067</v>
      </c>
    </row>
    <row r="1881" spans="1:12" x14ac:dyDescent="0.3">
      <c r="A1881" t="s">
        <v>2000</v>
      </c>
      <c r="B1881" s="4" t="s">
        <v>822</v>
      </c>
      <c r="C1881">
        <v>34</v>
      </c>
      <c r="D1881" t="s">
        <v>823</v>
      </c>
      <c r="E1881" s="9" t="s">
        <v>545</v>
      </c>
      <c r="F1881" s="9" t="s">
        <v>545</v>
      </c>
      <c r="G1881">
        <v>1</v>
      </c>
      <c r="H1881" s="9" t="s">
        <v>545</v>
      </c>
      <c r="I1881" s="9" t="s">
        <v>545</v>
      </c>
      <c r="K1881" t="s">
        <v>1255</v>
      </c>
      <c r="L1881" t="s">
        <v>1067</v>
      </c>
    </row>
    <row r="1882" spans="1:12" x14ac:dyDescent="0.3">
      <c r="A1882" t="s">
        <v>2000</v>
      </c>
      <c r="B1882" s="4" t="s">
        <v>822</v>
      </c>
      <c r="C1882">
        <v>33</v>
      </c>
      <c r="D1882" t="s">
        <v>823</v>
      </c>
      <c r="E1882">
        <f>1.65+4.82</f>
        <v>6.4700000000000006</v>
      </c>
      <c r="F1882">
        <v>5.5</v>
      </c>
      <c r="G1882" s="9" t="s">
        <v>545</v>
      </c>
      <c r="H1882" s="9" t="s">
        <v>545</v>
      </c>
      <c r="I1882" s="9" t="s">
        <v>545</v>
      </c>
      <c r="K1882" t="s">
        <v>1255</v>
      </c>
      <c r="L1882" t="s">
        <v>1067</v>
      </c>
    </row>
    <row r="1883" spans="1:12" x14ac:dyDescent="0.3">
      <c r="A1883" t="s">
        <v>2000</v>
      </c>
      <c r="B1883" s="4" t="s">
        <v>822</v>
      </c>
      <c r="C1883">
        <v>33</v>
      </c>
      <c r="D1883" t="s">
        <v>823</v>
      </c>
      <c r="E1883">
        <f>1.65+1.6</f>
        <v>3.25</v>
      </c>
      <c r="F1883">
        <v>2</v>
      </c>
      <c r="G1883" s="9" t="s">
        <v>545</v>
      </c>
      <c r="H1883" s="9" t="s">
        <v>545</v>
      </c>
      <c r="I1883" s="9" t="s">
        <v>545</v>
      </c>
      <c r="K1883" t="s">
        <v>1255</v>
      </c>
      <c r="L1883" t="s">
        <v>1067</v>
      </c>
    </row>
    <row r="1884" spans="1:12" x14ac:dyDescent="0.3">
      <c r="A1884" t="s">
        <v>2000</v>
      </c>
      <c r="B1884" s="4" t="s">
        <v>822</v>
      </c>
      <c r="C1884">
        <v>25.6</v>
      </c>
      <c r="D1884" t="s">
        <v>823</v>
      </c>
      <c r="E1884">
        <v>0.5</v>
      </c>
      <c r="F1884" s="9" t="s">
        <v>545</v>
      </c>
      <c r="G1884" s="9" t="s">
        <v>545</v>
      </c>
      <c r="H1884" s="9" t="s">
        <v>545</v>
      </c>
      <c r="I1884" s="9" t="s">
        <v>545</v>
      </c>
      <c r="K1884" t="s">
        <v>1255</v>
      </c>
      <c r="L1884" t="s">
        <v>1067</v>
      </c>
    </row>
    <row r="1885" spans="1:12" x14ac:dyDescent="0.3">
      <c r="A1885" t="s">
        <v>2000</v>
      </c>
      <c r="B1885" s="4" t="s">
        <v>822</v>
      </c>
      <c r="C1885">
        <v>25.6</v>
      </c>
      <c r="D1885" t="s">
        <v>823</v>
      </c>
      <c r="E1885">
        <v>1.5</v>
      </c>
      <c r="F1885">
        <v>1.75</v>
      </c>
      <c r="G1885" s="9" t="s">
        <v>545</v>
      </c>
      <c r="H1885" s="9" t="s">
        <v>545</v>
      </c>
      <c r="I1885" s="9" t="s">
        <v>545</v>
      </c>
      <c r="K1885" t="s">
        <v>1255</v>
      </c>
      <c r="L1885" t="s">
        <v>1067</v>
      </c>
    </row>
    <row r="1886" spans="1:12" x14ac:dyDescent="0.3">
      <c r="A1886" t="s">
        <v>2000</v>
      </c>
      <c r="B1886" s="4" t="s">
        <v>822</v>
      </c>
      <c r="C1886">
        <v>24.7</v>
      </c>
      <c r="D1886" t="s">
        <v>823</v>
      </c>
      <c r="E1886">
        <f>1.65+2.5</f>
        <v>4.1500000000000004</v>
      </c>
      <c r="F1886" t="s">
        <v>245</v>
      </c>
      <c r="G1886" s="9" t="s">
        <v>545</v>
      </c>
      <c r="H1886" s="9" t="s">
        <v>545</v>
      </c>
      <c r="I1886" s="9" t="s">
        <v>545</v>
      </c>
      <c r="K1886" t="s">
        <v>1255</v>
      </c>
      <c r="L1886" t="s">
        <v>1067</v>
      </c>
    </row>
    <row r="1887" spans="1:12" x14ac:dyDescent="0.3">
      <c r="A1887" t="s">
        <v>2000</v>
      </c>
      <c r="B1887" s="4" t="s">
        <v>822</v>
      </c>
      <c r="C1887">
        <v>24.3</v>
      </c>
      <c r="D1887" t="s">
        <v>823</v>
      </c>
      <c r="E1887" s="9" t="s">
        <v>545</v>
      </c>
      <c r="F1887" s="9" t="s">
        <v>545</v>
      </c>
      <c r="G1887">
        <v>2</v>
      </c>
      <c r="H1887" s="9" t="s">
        <v>545</v>
      </c>
      <c r="I1887" s="9" t="s">
        <v>545</v>
      </c>
      <c r="K1887" t="s">
        <v>1255</v>
      </c>
      <c r="L1887" t="s">
        <v>1067</v>
      </c>
    </row>
    <row r="1888" spans="1:12" x14ac:dyDescent="0.3">
      <c r="A1888" t="s">
        <v>2000</v>
      </c>
      <c r="B1888" s="4" t="s">
        <v>822</v>
      </c>
      <c r="C1888">
        <v>22.4</v>
      </c>
      <c r="D1888" t="s">
        <v>823</v>
      </c>
      <c r="E1888" s="9" t="s">
        <v>545</v>
      </c>
      <c r="F1888" s="9" t="s">
        <v>545</v>
      </c>
      <c r="G1888">
        <v>3</v>
      </c>
      <c r="H1888" s="9" t="s">
        <v>545</v>
      </c>
      <c r="I1888" s="9" t="s">
        <v>545</v>
      </c>
      <c r="K1888" t="s">
        <v>1255</v>
      </c>
      <c r="L1888" t="s">
        <v>1067</v>
      </c>
    </row>
    <row r="1889" spans="1:12" x14ac:dyDescent="0.3">
      <c r="A1889" t="s">
        <v>2000</v>
      </c>
      <c r="B1889" s="4" t="s">
        <v>822</v>
      </c>
      <c r="C1889">
        <v>22</v>
      </c>
      <c r="D1889" t="s">
        <v>823</v>
      </c>
      <c r="E1889" s="9" t="s">
        <v>545</v>
      </c>
      <c r="F1889" s="9" t="s">
        <v>545</v>
      </c>
      <c r="G1889">
        <v>3</v>
      </c>
      <c r="H1889" s="9" t="s">
        <v>545</v>
      </c>
      <c r="I1889" s="9" t="s">
        <v>545</v>
      </c>
      <c r="K1889" t="s">
        <v>1255</v>
      </c>
      <c r="L1889" t="s">
        <v>1067</v>
      </c>
    </row>
    <row r="1890" spans="1:12" x14ac:dyDescent="0.3">
      <c r="A1890" t="s">
        <v>2000</v>
      </c>
      <c r="B1890" s="4" t="s">
        <v>822</v>
      </c>
      <c r="C1890">
        <v>21.6</v>
      </c>
      <c r="D1890" t="s">
        <v>823</v>
      </c>
      <c r="E1890" s="9" t="s">
        <v>545</v>
      </c>
      <c r="F1890" s="9" t="s">
        <v>545</v>
      </c>
      <c r="G1890">
        <v>1</v>
      </c>
      <c r="H1890" s="9" t="s">
        <v>545</v>
      </c>
      <c r="I1890" s="9" t="s">
        <v>545</v>
      </c>
      <c r="K1890" t="s">
        <v>1255</v>
      </c>
      <c r="L1890" t="s">
        <v>1067</v>
      </c>
    </row>
    <row r="1891" spans="1:12" x14ac:dyDescent="0.3">
      <c r="A1891" t="s">
        <v>2000</v>
      </c>
      <c r="B1891" s="4" t="s">
        <v>822</v>
      </c>
      <c r="C1891">
        <v>21.2</v>
      </c>
      <c r="D1891" t="s">
        <v>823</v>
      </c>
      <c r="E1891" s="9" t="s">
        <v>545</v>
      </c>
      <c r="F1891" s="9" t="s">
        <v>545</v>
      </c>
      <c r="G1891">
        <v>1</v>
      </c>
      <c r="H1891" s="9" t="s">
        <v>545</v>
      </c>
      <c r="I1891" s="9" t="s">
        <v>545</v>
      </c>
      <c r="K1891" t="s">
        <v>1255</v>
      </c>
      <c r="L1891" t="s">
        <v>1067</v>
      </c>
    </row>
    <row r="1892" spans="1:12" x14ac:dyDescent="0.3">
      <c r="A1892" t="s">
        <v>2000</v>
      </c>
      <c r="B1892" s="4" t="s">
        <v>822</v>
      </c>
      <c r="C1892">
        <v>20.9</v>
      </c>
      <c r="D1892" t="s">
        <v>823</v>
      </c>
      <c r="E1892" s="9" t="s">
        <v>545</v>
      </c>
      <c r="F1892" s="9" t="s">
        <v>545</v>
      </c>
      <c r="G1892">
        <v>1</v>
      </c>
      <c r="H1892" s="9" t="s">
        <v>545</v>
      </c>
      <c r="I1892" s="9" t="s">
        <v>545</v>
      </c>
      <c r="K1892" t="s">
        <v>1255</v>
      </c>
      <c r="L1892" t="s">
        <v>1067</v>
      </c>
    </row>
    <row r="1893" spans="1:12" x14ac:dyDescent="0.3">
      <c r="A1893" t="s">
        <v>2000</v>
      </c>
      <c r="B1893" s="4" t="s">
        <v>822</v>
      </c>
      <c r="C1893">
        <v>20.5</v>
      </c>
      <c r="D1893" t="s">
        <v>823</v>
      </c>
      <c r="E1893" s="9" t="s">
        <v>545</v>
      </c>
      <c r="F1893" s="9" t="s">
        <v>545</v>
      </c>
      <c r="G1893">
        <v>1</v>
      </c>
      <c r="H1893" s="9" t="s">
        <v>545</v>
      </c>
      <c r="I1893" s="9" t="s">
        <v>545</v>
      </c>
      <c r="K1893" t="s">
        <v>1255</v>
      </c>
      <c r="L1893" t="s">
        <v>1067</v>
      </c>
    </row>
    <row r="1894" spans="1:12" x14ac:dyDescent="0.3">
      <c r="A1894" t="s">
        <v>2000</v>
      </c>
      <c r="B1894" s="4" t="s">
        <v>822</v>
      </c>
      <c r="C1894">
        <v>20</v>
      </c>
      <c r="D1894" t="s">
        <v>823</v>
      </c>
      <c r="E1894">
        <v>0.2</v>
      </c>
      <c r="F1894" s="9" t="s">
        <v>545</v>
      </c>
      <c r="G1894">
        <v>1</v>
      </c>
      <c r="H1894" s="9" t="s">
        <v>545</v>
      </c>
      <c r="I1894" s="9" t="s">
        <v>545</v>
      </c>
      <c r="J1894" t="s">
        <v>407</v>
      </c>
      <c r="K1894" t="s">
        <v>1255</v>
      </c>
      <c r="L1894" t="s">
        <v>1067</v>
      </c>
    </row>
    <row r="1895" spans="1:12" x14ac:dyDescent="0.3">
      <c r="A1895" t="s">
        <v>2000</v>
      </c>
      <c r="B1895" s="4" t="s">
        <v>822</v>
      </c>
      <c r="C1895">
        <v>20</v>
      </c>
      <c r="D1895" t="s">
        <v>823</v>
      </c>
      <c r="E1895" s="9" t="s">
        <v>545</v>
      </c>
      <c r="F1895" s="9" t="s">
        <v>545</v>
      </c>
      <c r="G1895">
        <v>2</v>
      </c>
      <c r="H1895" s="9" t="s">
        <v>545</v>
      </c>
      <c r="I1895" s="9" t="s">
        <v>545</v>
      </c>
      <c r="K1895" t="s">
        <v>1255</v>
      </c>
      <c r="L1895" t="s">
        <v>1067</v>
      </c>
    </row>
    <row r="1896" spans="1:12" x14ac:dyDescent="0.3">
      <c r="A1896" t="s">
        <v>2000</v>
      </c>
      <c r="B1896" s="4" t="s">
        <v>822</v>
      </c>
      <c r="C1896">
        <v>19.3</v>
      </c>
      <c r="D1896" t="s">
        <v>823</v>
      </c>
      <c r="E1896" s="9" t="s">
        <v>545</v>
      </c>
      <c r="F1896" s="9" t="s">
        <v>545</v>
      </c>
      <c r="G1896">
        <v>2</v>
      </c>
      <c r="H1896" s="9" t="s">
        <v>545</v>
      </c>
      <c r="I1896" s="9" t="s">
        <v>545</v>
      </c>
      <c r="K1896" t="s">
        <v>1255</v>
      </c>
      <c r="L1896" t="s">
        <v>1067</v>
      </c>
    </row>
    <row r="1897" spans="1:12" x14ac:dyDescent="0.3">
      <c r="A1897" t="s">
        <v>2000</v>
      </c>
      <c r="B1897" s="4" t="s">
        <v>822</v>
      </c>
      <c r="C1897">
        <v>18.3</v>
      </c>
      <c r="D1897" t="s">
        <v>823</v>
      </c>
      <c r="E1897">
        <v>0.3</v>
      </c>
      <c r="F1897" s="9" t="s">
        <v>545</v>
      </c>
      <c r="G1897" s="9" t="s">
        <v>545</v>
      </c>
      <c r="H1897" s="9" t="s">
        <v>545</v>
      </c>
      <c r="I1897" s="9" t="s">
        <v>545</v>
      </c>
      <c r="K1897" t="s">
        <v>1255</v>
      </c>
      <c r="L1897" t="s">
        <v>1067</v>
      </c>
    </row>
    <row r="1898" spans="1:12" x14ac:dyDescent="0.3">
      <c r="A1898" t="s">
        <v>2000</v>
      </c>
      <c r="B1898" s="4" t="s">
        <v>822</v>
      </c>
      <c r="C1898">
        <v>17.8</v>
      </c>
      <c r="D1898" t="s">
        <v>823</v>
      </c>
      <c r="E1898">
        <v>0.7</v>
      </c>
      <c r="F1898" s="9" t="s">
        <v>545</v>
      </c>
      <c r="G1898" s="9" t="s">
        <v>545</v>
      </c>
      <c r="H1898" s="9" t="s">
        <v>545</v>
      </c>
      <c r="I1898" s="9" t="s">
        <v>545</v>
      </c>
      <c r="K1898" t="s">
        <v>1255</v>
      </c>
      <c r="L1898" t="s">
        <v>1067</v>
      </c>
    </row>
    <row r="1899" spans="1:12" x14ac:dyDescent="0.3">
      <c r="A1899" t="s">
        <v>2000</v>
      </c>
      <c r="B1899" s="4" t="s">
        <v>822</v>
      </c>
      <c r="C1899">
        <v>17.600000000000001</v>
      </c>
      <c r="D1899" t="s">
        <v>823</v>
      </c>
      <c r="E1899">
        <v>1.2</v>
      </c>
      <c r="F1899" s="9" t="s">
        <v>545</v>
      </c>
      <c r="G1899" s="9" t="s">
        <v>545</v>
      </c>
      <c r="H1899" s="9" t="s">
        <v>545</v>
      </c>
      <c r="I1899" s="9" t="s">
        <v>545</v>
      </c>
      <c r="K1899" t="s">
        <v>1255</v>
      </c>
      <c r="L1899" t="s">
        <v>1067</v>
      </c>
    </row>
    <row r="1900" spans="1:12" x14ac:dyDescent="0.3">
      <c r="A1900" t="s">
        <v>2000</v>
      </c>
      <c r="B1900" s="4" t="s">
        <v>822</v>
      </c>
      <c r="C1900">
        <v>17.3</v>
      </c>
      <c r="D1900" t="s">
        <v>823</v>
      </c>
      <c r="E1900">
        <v>0.25</v>
      </c>
      <c r="F1900" s="9" t="s">
        <v>545</v>
      </c>
      <c r="G1900" s="9" t="s">
        <v>545</v>
      </c>
      <c r="H1900" s="9" t="s">
        <v>545</v>
      </c>
      <c r="I1900" s="9" t="s">
        <v>545</v>
      </c>
      <c r="K1900" t="s">
        <v>1255</v>
      </c>
      <c r="L1900" t="s">
        <v>1067</v>
      </c>
    </row>
    <row r="1901" spans="1:12" x14ac:dyDescent="0.3">
      <c r="A1901" t="s">
        <v>2000</v>
      </c>
      <c r="B1901" s="4" t="s">
        <v>822</v>
      </c>
      <c r="C1901">
        <v>17.100000000000001</v>
      </c>
      <c r="D1901" t="s">
        <v>823</v>
      </c>
      <c r="E1901">
        <v>0.15</v>
      </c>
      <c r="F1901" s="9" t="s">
        <v>545</v>
      </c>
      <c r="G1901" s="9" t="s">
        <v>545</v>
      </c>
      <c r="H1901" s="9" t="s">
        <v>545</v>
      </c>
      <c r="I1901" s="9" t="s">
        <v>545</v>
      </c>
      <c r="K1901" t="s">
        <v>1255</v>
      </c>
      <c r="L1901" t="s">
        <v>1067</v>
      </c>
    </row>
    <row r="1902" spans="1:12" x14ac:dyDescent="0.3">
      <c r="A1902" t="s">
        <v>2000</v>
      </c>
      <c r="B1902" s="4" t="s">
        <v>822</v>
      </c>
      <c r="C1902">
        <v>17.100000000000001</v>
      </c>
      <c r="D1902" t="s">
        <v>823</v>
      </c>
      <c r="E1902">
        <v>1</v>
      </c>
      <c r="F1902" s="9" t="s">
        <v>545</v>
      </c>
      <c r="G1902" s="9" t="s">
        <v>545</v>
      </c>
      <c r="H1902" s="9" t="s">
        <v>545</v>
      </c>
      <c r="I1902" s="9" t="s">
        <v>545</v>
      </c>
      <c r="K1902" t="s">
        <v>1255</v>
      </c>
      <c r="L1902" t="s">
        <v>1067</v>
      </c>
    </row>
    <row r="1903" spans="1:12" x14ac:dyDescent="0.3">
      <c r="A1903" t="s">
        <v>2000</v>
      </c>
      <c r="B1903" s="4" t="s">
        <v>822</v>
      </c>
      <c r="C1903">
        <v>17</v>
      </c>
      <c r="D1903" t="s">
        <v>823</v>
      </c>
      <c r="E1903">
        <v>1.9</v>
      </c>
      <c r="F1903" t="s">
        <v>583</v>
      </c>
      <c r="G1903" s="9" t="s">
        <v>545</v>
      </c>
      <c r="H1903" s="9" t="s">
        <v>545</v>
      </c>
      <c r="I1903" s="9" t="s">
        <v>545</v>
      </c>
      <c r="K1903" t="s">
        <v>1255</v>
      </c>
      <c r="L1903" t="s">
        <v>1067</v>
      </c>
    </row>
    <row r="1904" spans="1:12" x14ac:dyDescent="0.3">
      <c r="A1904" t="s">
        <v>2000</v>
      </c>
      <c r="B1904" s="4" t="s">
        <v>822</v>
      </c>
      <c r="C1904">
        <v>15.6</v>
      </c>
      <c r="D1904" t="s">
        <v>823</v>
      </c>
      <c r="E1904">
        <f>1.65+1.54</f>
        <v>3.19</v>
      </c>
      <c r="F1904">
        <v>2.25</v>
      </c>
      <c r="G1904" s="9" t="s">
        <v>545</v>
      </c>
      <c r="H1904" s="9" t="s">
        <v>545</v>
      </c>
      <c r="I1904" s="9" t="s">
        <v>545</v>
      </c>
      <c r="K1904" t="s">
        <v>1255</v>
      </c>
      <c r="L1904" t="s">
        <v>1067</v>
      </c>
    </row>
    <row r="1905" spans="1:12" x14ac:dyDescent="0.3">
      <c r="A1905" t="s">
        <v>2000</v>
      </c>
      <c r="B1905" s="4" t="s">
        <v>822</v>
      </c>
      <c r="C1905">
        <v>15</v>
      </c>
      <c r="D1905" t="s">
        <v>823</v>
      </c>
      <c r="E1905">
        <v>0.4</v>
      </c>
      <c r="F1905" s="9" t="s">
        <v>545</v>
      </c>
      <c r="G1905" s="9" t="s">
        <v>545</v>
      </c>
      <c r="H1905" s="9" t="s">
        <v>545</v>
      </c>
      <c r="I1905" s="9" t="s">
        <v>545</v>
      </c>
      <c r="K1905" t="s">
        <v>1255</v>
      </c>
      <c r="L1905" t="s">
        <v>1067</v>
      </c>
    </row>
    <row r="1906" spans="1:12" x14ac:dyDescent="0.3">
      <c r="A1906" t="s">
        <v>2000</v>
      </c>
      <c r="B1906" s="4" t="s">
        <v>822</v>
      </c>
      <c r="C1906">
        <v>13.6</v>
      </c>
      <c r="D1906" t="s">
        <v>823</v>
      </c>
      <c r="E1906" s="9" t="s">
        <v>545</v>
      </c>
      <c r="F1906" s="9" t="s">
        <v>545</v>
      </c>
      <c r="G1906">
        <v>2</v>
      </c>
      <c r="H1906" s="9" t="s">
        <v>545</v>
      </c>
      <c r="I1906" s="9" t="s">
        <v>545</v>
      </c>
      <c r="K1906" t="s">
        <v>1255</v>
      </c>
      <c r="L1906" t="s">
        <v>1067</v>
      </c>
    </row>
    <row r="1907" spans="1:12" x14ac:dyDescent="0.3">
      <c r="A1907" t="s">
        <v>2000</v>
      </c>
      <c r="B1907" s="4" t="s">
        <v>822</v>
      </c>
      <c r="C1907">
        <v>12.8</v>
      </c>
      <c r="D1907" t="s">
        <v>823</v>
      </c>
      <c r="E1907" s="9" t="s">
        <v>545</v>
      </c>
      <c r="F1907" s="9" t="s">
        <v>545</v>
      </c>
      <c r="G1907">
        <v>2</v>
      </c>
      <c r="H1907" s="9" t="s">
        <v>545</v>
      </c>
      <c r="I1907" s="9" t="s">
        <v>545</v>
      </c>
      <c r="K1907" t="s">
        <v>1255</v>
      </c>
      <c r="L1907" t="s">
        <v>1067</v>
      </c>
    </row>
    <row r="1908" spans="1:12" x14ac:dyDescent="0.3">
      <c r="A1908" t="s">
        <v>2000</v>
      </c>
      <c r="B1908" s="4" t="s">
        <v>822</v>
      </c>
      <c r="C1908">
        <v>12.5</v>
      </c>
      <c r="D1908" t="s">
        <v>823</v>
      </c>
      <c r="E1908">
        <v>1.7</v>
      </c>
      <c r="F1908">
        <v>1.5</v>
      </c>
      <c r="G1908" s="9" t="s">
        <v>545</v>
      </c>
      <c r="H1908" s="9" t="s">
        <v>545</v>
      </c>
      <c r="I1908" s="9" t="s">
        <v>545</v>
      </c>
      <c r="K1908" t="s">
        <v>1255</v>
      </c>
      <c r="L1908" t="s">
        <v>1067</v>
      </c>
    </row>
    <row r="1909" spans="1:12" x14ac:dyDescent="0.3">
      <c r="A1909" t="s">
        <v>2000</v>
      </c>
      <c r="B1909" s="4" t="s">
        <v>822</v>
      </c>
      <c r="C1909">
        <v>12</v>
      </c>
      <c r="D1909" t="s">
        <v>823</v>
      </c>
      <c r="E1909">
        <v>1.7</v>
      </c>
      <c r="F1909">
        <v>1.5</v>
      </c>
      <c r="G1909" s="9" t="s">
        <v>545</v>
      </c>
      <c r="H1909" s="9" t="s">
        <v>545</v>
      </c>
      <c r="I1909" s="9" t="s">
        <v>545</v>
      </c>
      <c r="K1909" t="s">
        <v>1255</v>
      </c>
      <c r="L1909" t="s">
        <v>1067</v>
      </c>
    </row>
    <row r="1910" spans="1:12" x14ac:dyDescent="0.3">
      <c r="A1910" t="s">
        <v>2000</v>
      </c>
      <c r="B1910" s="4" t="s">
        <v>822</v>
      </c>
      <c r="C1910">
        <v>9.8000000000000007</v>
      </c>
      <c r="D1910" t="s">
        <v>823</v>
      </c>
      <c r="E1910">
        <v>1.2</v>
      </c>
      <c r="F1910" s="9" t="s">
        <v>545</v>
      </c>
      <c r="G1910" s="9" t="s">
        <v>545</v>
      </c>
      <c r="H1910" s="9" t="s">
        <v>545</v>
      </c>
      <c r="I1910" s="9" t="s">
        <v>545</v>
      </c>
      <c r="K1910" t="s">
        <v>1255</v>
      </c>
      <c r="L1910" t="s">
        <v>1067</v>
      </c>
    </row>
    <row r="1911" spans="1:12" x14ac:dyDescent="0.3">
      <c r="A1911" t="s">
        <v>2000</v>
      </c>
      <c r="B1911" s="4" t="s">
        <v>822</v>
      </c>
      <c r="C1911">
        <v>9.1999999999999993</v>
      </c>
      <c r="D1911" t="s">
        <v>823</v>
      </c>
      <c r="E1911">
        <v>2</v>
      </c>
      <c r="F1911">
        <v>2</v>
      </c>
      <c r="G1911" s="9" t="s">
        <v>545</v>
      </c>
      <c r="H1911" s="9" t="s">
        <v>545</v>
      </c>
      <c r="I1911" s="9" t="s">
        <v>545</v>
      </c>
      <c r="K1911" t="s">
        <v>1255</v>
      </c>
      <c r="L1911" t="s">
        <v>1067</v>
      </c>
    </row>
    <row r="1912" spans="1:12" x14ac:dyDescent="0.3">
      <c r="A1912" t="s">
        <v>2000</v>
      </c>
      <c r="B1912" s="4" t="s">
        <v>822</v>
      </c>
      <c r="C1912">
        <v>6.8</v>
      </c>
      <c r="D1912" t="s">
        <v>823</v>
      </c>
      <c r="E1912" s="9" t="s">
        <v>545</v>
      </c>
      <c r="F1912" s="9" t="s">
        <v>545</v>
      </c>
      <c r="G1912">
        <v>2</v>
      </c>
      <c r="H1912" s="9" t="s">
        <v>545</v>
      </c>
      <c r="I1912" s="9" t="s">
        <v>545</v>
      </c>
      <c r="K1912" t="s">
        <v>1255</v>
      </c>
      <c r="L1912" t="s">
        <v>1067</v>
      </c>
    </row>
    <row r="1913" spans="1:12" x14ac:dyDescent="0.3">
      <c r="A1913" t="s">
        <v>2000</v>
      </c>
      <c r="B1913" s="4" t="s">
        <v>822</v>
      </c>
      <c r="C1913">
        <v>6.2</v>
      </c>
      <c r="D1913" t="s">
        <v>823</v>
      </c>
      <c r="E1913">
        <f>1.65+3.4</f>
        <v>5.05</v>
      </c>
      <c r="F1913">
        <v>9</v>
      </c>
      <c r="G1913" s="9" t="s">
        <v>545</v>
      </c>
      <c r="H1913" s="9" t="s">
        <v>545</v>
      </c>
      <c r="I1913" s="9" t="s">
        <v>545</v>
      </c>
      <c r="K1913" t="s">
        <v>1255</v>
      </c>
      <c r="L1913" t="s">
        <v>1067</v>
      </c>
    </row>
    <row r="1914" spans="1:12" x14ac:dyDescent="0.3">
      <c r="A1914" t="s">
        <v>2000</v>
      </c>
      <c r="B1914" s="4" t="s">
        <v>822</v>
      </c>
      <c r="C1914">
        <v>4.9000000000000004</v>
      </c>
      <c r="D1914" t="s">
        <v>823</v>
      </c>
      <c r="E1914">
        <f>1.65+3.7</f>
        <v>5.35</v>
      </c>
      <c r="F1914">
        <v>4</v>
      </c>
      <c r="G1914" s="9" t="s">
        <v>545</v>
      </c>
      <c r="H1914" s="9" t="s">
        <v>545</v>
      </c>
      <c r="I1914" s="9" t="s">
        <v>545</v>
      </c>
      <c r="K1914" t="s">
        <v>1255</v>
      </c>
      <c r="L1914" t="s">
        <v>1067</v>
      </c>
    </row>
    <row r="1915" spans="1:12" x14ac:dyDescent="0.3">
      <c r="A1915" t="s">
        <v>2000</v>
      </c>
      <c r="B1915" s="4" t="s">
        <v>822</v>
      </c>
      <c r="C1915">
        <v>4.3</v>
      </c>
      <c r="D1915" t="s">
        <v>581</v>
      </c>
      <c r="E1915" s="9" t="s">
        <v>545</v>
      </c>
      <c r="F1915" s="9" t="s">
        <v>545</v>
      </c>
      <c r="G1915">
        <v>1</v>
      </c>
      <c r="H1915" s="9" t="s">
        <v>545</v>
      </c>
      <c r="I1915" s="9" t="s">
        <v>545</v>
      </c>
      <c r="K1915" t="s">
        <v>1255</v>
      </c>
      <c r="L1915" t="s">
        <v>1067</v>
      </c>
    </row>
    <row r="1916" spans="1:12" x14ac:dyDescent="0.3">
      <c r="A1916" t="s">
        <v>2000</v>
      </c>
      <c r="B1916" s="4" t="s">
        <v>822</v>
      </c>
      <c r="C1916">
        <v>2.1</v>
      </c>
      <c r="D1916" t="s">
        <v>581</v>
      </c>
      <c r="E1916">
        <f>1.65+3.9</f>
        <v>5.55</v>
      </c>
      <c r="F1916">
        <v>4.4000000000000004</v>
      </c>
      <c r="G1916" s="9" t="s">
        <v>545</v>
      </c>
      <c r="H1916" s="9" t="s">
        <v>545</v>
      </c>
      <c r="I1916" s="9" t="s">
        <v>545</v>
      </c>
      <c r="K1916" t="s">
        <v>1255</v>
      </c>
      <c r="L1916" t="s">
        <v>1067</v>
      </c>
    </row>
    <row r="1917" spans="1:12" x14ac:dyDescent="0.3">
      <c r="A1917" t="s">
        <v>2000</v>
      </c>
      <c r="B1917" s="4" t="s">
        <v>822</v>
      </c>
      <c r="C1917">
        <v>2</v>
      </c>
      <c r="D1917" t="s">
        <v>581</v>
      </c>
      <c r="E1917">
        <v>11</v>
      </c>
      <c r="F1917">
        <v>10.25</v>
      </c>
      <c r="G1917" s="9" t="s">
        <v>545</v>
      </c>
      <c r="H1917" s="9" t="s">
        <v>545</v>
      </c>
      <c r="I1917" s="9" t="s">
        <v>545</v>
      </c>
      <c r="J1917" t="s">
        <v>70</v>
      </c>
      <c r="K1917" t="s">
        <v>1255</v>
      </c>
      <c r="L1917" t="s">
        <v>1067</v>
      </c>
    </row>
    <row r="1918" spans="1:12" x14ac:dyDescent="0.3">
      <c r="A1918" t="s">
        <v>2000</v>
      </c>
      <c r="B1918" s="4" t="s">
        <v>822</v>
      </c>
      <c r="C1918">
        <v>1.5</v>
      </c>
      <c r="D1918" t="s">
        <v>823</v>
      </c>
      <c r="E1918" s="9" t="s">
        <v>545</v>
      </c>
      <c r="F1918" s="9" t="s">
        <v>545</v>
      </c>
      <c r="G1918">
        <v>1</v>
      </c>
      <c r="H1918" s="9" t="s">
        <v>545</v>
      </c>
      <c r="I1918" s="9" t="s">
        <v>545</v>
      </c>
      <c r="K1918" t="s">
        <v>1255</v>
      </c>
      <c r="L1918" t="s">
        <v>1067</v>
      </c>
    </row>
    <row r="1919" spans="1:12" x14ac:dyDescent="0.3">
      <c r="A1919" t="s">
        <v>2000</v>
      </c>
      <c r="B1919" s="4" t="s">
        <v>822</v>
      </c>
      <c r="C1919">
        <v>0.8</v>
      </c>
      <c r="D1919" t="s">
        <v>823</v>
      </c>
      <c r="E1919">
        <v>10</v>
      </c>
      <c r="F1919">
        <v>12.5</v>
      </c>
      <c r="G1919" s="9" t="s">
        <v>545</v>
      </c>
      <c r="H1919" s="9" t="s">
        <v>545</v>
      </c>
      <c r="I1919" s="9" t="s">
        <v>545</v>
      </c>
      <c r="J1919" t="s">
        <v>69</v>
      </c>
      <c r="K1919" t="s">
        <v>1255</v>
      </c>
      <c r="L1919" t="s">
        <v>1067</v>
      </c>
    </row>
    <row r="1920" spans="1:12" x14ac:dyDescent="0.3">
      <c r="A1920" t="s">
        <v>2000</v>
      </c>
      <c r="B1920" s="4" t="s">
        <v>822</v>
      </c>
      <c r="C1920">
        <v>30.5</v>
      </c>
      <c r="D1920" t="s">
        <v>1357</v>
      </c>
      <c r="E1920" s="9" t="s">
        <v>545</v>
      </c>
      <c r="F1920" s="9" t="s">
        <v>545</v>
      </c>
      <c r="G1920" s="9" t="s">
        <v>545</v>
      </c>
      <c r="H1920" s="9" t="s">
        <v>545</v>
      </c>
      <c r="I1920" s="9" t="s">
        <v>545</v>
      </c>
      <c r="J1920" t="s">
        <v>1005</v>
      </c>
      <c r="K1920" t="s">
        <v>1289</v>
      </c>
      <c r="L1920" t="s">
        <v>1289</v>
      </c>
    </row>
    <row r="1921" spans="1:12" x14ac:dyDescent="0.3">
      <c r="A1921" t="s">
        <v>2000</v>
      </c>
      <c r="B1921" s="4" t="s">
        <v>822</v>
      </c>
      <c r="C1921">
        <v>18.100000000000001</v>
      </c>
      <c r="D1921" t="s">
        <v>709</v>
      </c>
      <c r="E1921" s="9" t="s">
        <v>545</v>
      </c>
      <c r="F1921" s="9" t="s">
        <v>545</v>
      </c>
      <c r="G1921">
        <v>5</v>
      </c>
      <c r="H1921" s="9" t="s">
        <v>545</v>
      </c>
      <c r="I1921" s="9" t="s">
        <v>545</v>
      </c>
      <c r="J1921" t="s">
        <v>1052</v>
      </c>
      <c r="K1921" t="s">
        <v>1053</v>
      </c>
      <c r="L1921" t="s">
        <v>1257</v>
      </c>
    </row>
    <row r="1922" spans="1:12" x14ac:dyDescent="0.3">
      <c r="A1922" t="s">
        <v>2000</v>
      </c>
      <c r="B1922" s="4" t="s">
        <v>822</v>
      </c>
      <c r="C1922">
        <v>21.4</v>
      </c>
      <c r="D1922" t="s">
        <v>246</v>
      </c>
      <c r="E1922">
        <f>1.65+2.9</f>
        <v>4.55</v>
      </c>
      <c r="F1922" t="s">
        <v>936</v>
      </c>
      <c r="G1922" s="9" t="s">
        <v>545</v>
      </c>
      <c r="H1922" s="9" t="s">
        <v>545</v>
      </c>
      <c r="I1922" s="9" t="s">
        <v>545</v>
      </c>
      <c r="K1922" t="s">
        <v>1255</v>
      </c>
      <c r="L1922" t="s">
        <v>1257</v>
      </c>
    </row>
    <row r="1923" spans="1:12" x14ac:dyDescent="0.3">
      <c r="A1923" t="s">
        <v>2000</v>
      </c>
      <c r="B1923" s="4" t="s">
        <v>822</v>
      </c>
      <c r="C1923">
        <v>17.600000000000001</v>
      </c>
      <c r="D1923" t="s">
        <v>246</v>
      </c>
      <c r="E1923" s="9" t="s">
        <v>545</v>
      </c>
      <c r="F1923" s="9" t="s">
        <v>545</v>
      </c>
      <c r="G1923">
        <v>1</v>
      </c>
      <c r="H1923" s="9" t="s">
        <v>545</v>
      </c>
      <c r="I1923" s="9" t="s">
        <v>545</v>
      </c>
      <c r="K1923" t="s">
        <v>1255</v>
      </c>
      <c r="L1923" t="s">
        <v>1257</v>
      </c>
    </row>
    <row r="1924" spans="1:12" x14ac:dyDescent="0.3">
      <c r="A1924" t="s">
        <v>2000</v>
      </c>
      <c r="B1924" s="4" t="s">
        <v>822</v>
      </c>
      <c r="C1924">
        <v>11.7</v>
      </c>
      <c r="D1924" t="s">
        <v>1116</v>
      </c>
      <c r="E1924" s="9" t="s">
        <v>545</v>
      </c>
      <c r="F1924" s="9" t="s">
        <v>545</v>
      </c>
      <c r="G1924">
        <v>1</v>
      </c>
      <c r="H1924" s="9" t="s">
        <v>545</v>
      </c>
      <c r="I1924" s="9" t="s">
        <v>545</v>
      </c>
      <c r="K1924" t="s">
        <v>1255</v>
      </c>
      <c r="L1924" t="s">
        <v>1257</v>
      </c>
    </row>
    <row r="1925" spans="1:12" x14ac:dyDescent="0.3">
      <c r="A1925" t="s">
        <v>2525</v>
      </c>
      <c r="B1925" s="4" t="s">
        <v>656</v>
      </c>
      <c r="C1925">
        <v>47.4</v>
      </c>
      <c r="D1925" t="s">
        <v>1758</v>
      </c>
      <c r="E1925" s="9" t="s">
        <v>545</v>
      </c>
      <c r="F1925" s="9" t="s">
        <v>545</v>
      </c>
      <c r="G1925">
        <v>1</v>
      </c>
      <c r="H1925" s="9" t="s">
        <v>545</v>
      </c>
      <c r="I1925" s="9" t="s">
        <v>545</v>
      </c>
      <c r="K1925" t="s">
        <v>1255</v>
      </c>
      <c r="L1925" t="s">
        <v>750</v>
      </c>
    </row>
    <row r="1926" spans="1:12" x14ac:dyDescent="0.3">
      <c r="A1926" t="s">
        <v>2525</v>
      </c>
      <c r="B1926" s="4" t="s">
        <v>656</v>
      </c>
      <c r="C1926">
        <v>46.5</v>
      </c>
      <c r="D1926" t="s">
        <v>1758</v>
      </c>
      <c r="E1926" s="9" t="s">
        <v>545</v>
      </c>
      <c r="F1926" s="9" t="s">
        <v>545</v>
      </c>
      <c r="G1926">
        <v>1</v>
      </c>
      <c r="H1926" s="9" t="s">
        <v>545</v>
      </c>
      <c r="I1926" s="9" t="s">
        <v>545</v>
      </c>
      <c r="K1926" t="s">
        <v>1255</v>
      </c>
      <c r="L1926" t="s">
        <v>750</v>
      </c>
    </row>
    <row r="1927" spans="1:12" x14ac:dyDescent="0.3">
      <c r="A1927" t="s">
        <v>2525</v>
      </c>
      <c r="B1927" s="4" t="s">
        <v>656</v>
      </c>
      <c r="C1927">
        <v>46.1</v>
      </c>
      <c r="D1927" t="s">
        <v>21</v>
      </c>
      <c r="E1927" s="9" t="s">
        <v>545</v>
      </c>
      <c r="F1927" s="9" t="s">
        <v>545</v>
      </c>
      <c r="G1927">
        <v>1</v>
      </c>
      <c r="H1927" s="9" t="s">
        <v>545</v>
      </c>
      <c r="I1927" s="9" t="s">
        <v>545</v>
      </c>
      <c r="K1927" t="s">
        <v>1255</v>
      </c>
      <c r="L1927" t="s">
        <v>750</v>
      </c>
    </row>
    <row r="1928" spans="1:12" x14ac:dyDescent="0.3">
      <c r="A1928" t="s">
        <v>2525</v>
      </c>
      <c r="B1928" s="4" t="s">
        <v>656</v>
      </c>
      <c r="C1928">
        <v>44.5</v>
      </c>
      <c r="D1928" t="s">
        <v>1758</v>
      </c>
      <c r="E1928" s="9" t="s">
        <v>545</v>
      </c>
      <c r="F1928" s="9" t="s">
        <v>545</v>
      </c>
      <c r="G1928">
        <v>1</v>
      </c>
      <c r="H1928" s="9" t="s">
        <v>545</v>
      </c>
      <c r="I1928" s="9" t="s">
        <v>545</v>
      </c>
      <c r="K1928" t="s">
        <v>1255</v>
      </c>
      <c r="L1928" t="s">
        <v>750</v>
      </c>
    </row>
    <row r="1929" spans="1:12" x14ac:dyDescent="0.3">
      <c r="A1929" t="s">
        <v>2525</v>
      </c>
      <c r="B1929" s="4" t="s">
        <v>656</v>
      </c>
      <c r="C1929">
        <v>42.6</v>
      </c>
      <c r="D1929" t="s">
        <v>21</v>
      </c>
      <c r="E1929" s="9" t="s">
        <v>545</v>
      </c>
      <c r="F1929" s="9" t="s">
        <v>545</v>
      </c>
      <c r="G1929">
        <v>1</v>
      </c>
      <c r="H1929" s="9" t="s">
        <v>545</v>
      </c>
      <c r="I1929" s="9" t="s">
        <v>545</v>
      </c>
      <c r="K1929" t="s">
        <v>1255</v>
      </c>
      <c r="L1929" t="s">
        <v>750</v>
      </c>
    </row>
    <row r="1930" spans="1:12" x14ac:dyDescent="0.3">
      <c r="A1930" t="s">
        <v>2525</v>
      </c>
      <c r="B1930" s="4" t="s">
        <v>656</v>
      </c>
      <c r="C1930">
        <v>40</v>
      </c>
      <c r="D1930" t="s">
        <v>1758</v>
      </c>
      <c r="E1930" s="9" t="s">
        <v>545</v>
      </c>
      <c r="F1930" s="9" t="s">
        <v>545</v>
      </c>
      <c r="G1930">
        <v>1</v>
      </c>
      <c r="H1930" s="9" t="s">
        <v>545</v>
      </c>
      <c r="I1930" s="9" t="s">
        <v>545</v>
      </c>
      <c r="K1930" t="s">
        <v>1255</v>
      </c>
      <c r="L1930" t="s">
        <v>750</v>
      </c>
    </row>
    <row r="1931" spans="1:12" x14ac:dyDescent="0.3">
      <c r="A1931" t="s">
        <v>2525</v>
      </c>
      <c r="B1931" s="4" t="s">
        <v>656</v>
      </c>
      <c r="C1931">
        <v>27.1</v>
      </c>
      <c r="D1931" t="s">
        <v>1758</v>
      </c>
      <c r="E1931" s="9" t="s">
        <v>545</v>
      </c>
      <c r="F1931" s="9" t="s">
        <v>545</v>
      </c>
      <c r="G1931">
        <v>1</v>
      </c>
      <c r="H1931" s="9" t="s">
        <v>545</v>
      </c>
      <c r="I1931" s="9" t="s">
        <v>545</v>
      </c>
      <c r="K1931" t="s">
        <v>1255</v>
      </c>
      <c r="L1931" t="s">
        <v>750</v>
      </c>
    </row>
    <row r="1932" spans="1:12" x14ac:dyDescent="0.3">
      <c r="A1932" t="s">
        <v>2525</v>
      </c>
      <c r="B1932" s="4" t="s">
        <v>656</v>
      </c>
      <c r="C1932">
        <v>26.2</v>
      </c>
      <c r="D1932" t="s">
        <v>1758</v>
      </c>
      <c r="E1932" s="9" t="s">
        <v>545</v>
      </c>
      <c r="F1932" s="9" t="s">
        <v>545</v>
      </c>
      <c r="G1932">
        <v>1</v>
      </c>
      <c r="H1932" s="9" t="s">
        <v>545</v>
      </c>
      <c r="I1932" s="9" t="s">
        <v>545</v>
      </c>
      <c r="K1932" t="s">
        <v>1255</v>
      </c>
      <c r="L1932" t="s">
        <v>750</v>
      </c>
    </row>
    <row r="1933" spans="1:12" x14ac:dyDescent="0.3">
      <c r="A1933" t="s">
        <v>2525</v>
      </c>
      <c r="B1933" s="4" t="s">
        <v>656</v>
      </c>
      <c r="C1933">
        <v>25.7</v>
      </c>
      <c r="D1933" t="s">
        <v>21</v>
      </c>
      <c r="E1933" s="9" t="s">
        <v>545</v>
      </c>
      <c r="F1933" s="9" t="s">
        <v>545</v>
      </c>
      <c r="G1933">
        <v>1</v>
      </c>
      <c r="H1933" s="9" t="s">
        <v>545</v>
      </c>
      <c r="I1933" s="9" t="s">
        <v>545</v>
      </c>
      <c r="K1933" t="s">
        <v>1255</v>
      </c>
      <c r="L1933" t="s">
        <v>750</v>
      </c>
    </row>
    <row r="1934" spans="1:12" x14ac:dyDescent="0.3">
      <c r="A1934" t="s">
        <v>2525</v>
      </c>
      <c r="B1934" s="4" t="s">
        <v>656</v>
      </c>
      <c r="C1934">
        <v>25</v>
      </c>
      <c r="D1934" t="s">
        <v>1305</v>
      </c>
      <c r="E1934" s="9" t="s">
        <v>545</v>
      </c>
      <c r="F1934" s="9" t="s">
        <v>545</v>
      </c>
      <c r="G1934">
        <v>1</v>
      </c>
      <c r="H1934" s="9" t="s">
        <v>545</v>
      </c>
      <c r="I1934" s="9" t="s">
        <v>545</v>
      </c>
      <c r="K1934" t="s">
        <v>1255</v>
      </c>
      <c r="L1934" t="s">
        <v>750</v>
      </c>
    </row>
    <row r="1935" spans="1:12" x14ac:dyDescent="0.3">
      <c r="A1935" t="s">
        <v>2525</v>
      </c>
      <c r="B1935" s="4" t="s">
        <v>656</v>
      </c>
      <c r="C1935">
        <v>24</v>
      </c>
      <c r="D1935" t="s">
        <v>1305</v>
      </c>
      <c r="E1935" s="9" t="s">
        <v>545</v>
      </c>
      <c r="F1935" s="9" t="s">
        <v>545</v>
      </c>
      <c r="G1935">
        <v>1</v>
      </c>
      <c r="H1935" s="9" t="s">
        <v>545</v>
      </c>
      <c r="I1935" s="9" t="s">
        <v>545</v>
      </c>
      <c r="K1935" t="s">
        <v>1255</v>
      </c>
      <c r="L1935" t="s">
        <v>750</v>
      </c>
    </row>
    <row r="1936" spans="1:12" x14ac:dyDescent="0.3">
      <c r="A1936" t="s">
        <v>2525</v>
      </c>
      <c r="B1936" s="4" t="s">
        <v>656</v>
      </c>
      <c r="C1936">
        <v>21</v>
      </c>
      <c r="D1936" t="s">
        <v>1305</v>
      </c>
      <c r="E1936" s="9" t="s">
        <v>545</v>
      </c>
      <c r="F1936" s="9" t="s">
        <v>545</v>
      </c>
      <c r="G1936">
        <v>1</v>
      </c>
      <c r="H1936" s="9" t="s">
        <v>545</v>
      </c>
      <c r="I1936" s="9" t="s">
        <v>545</v>
      </c>
      <c r="K1936" t="s">
        <v>1255</v>
      </c>
      <c r="L1936" t="s">
        <v>750</v>
      </c>
    </row>
    <row r="1937" spans="1:12" x14ac:dyDescent="0.3">
      <c r="A1937" t="s">
        <v>2525</v>
      </c>
      <c r="B1937" s="4" t="s">
        <v>656</v>
      </c>
      <c r="C1937">
        <v>15.5</v>
      </c>
      <c r="D1937" t="s">
        <v>1305</v>
      </c>
      <c r="E1937" s="9" t="s">
        <v>545</v>
      </c>
      <c r="F1937" s="9" t="s">
        <v>545</v>
      </c>
      <c r="G1937">
        <v>1</v>
      </c>
      <c r="H1937" s="9" t="s">
        <v>545</v>
      </c>
      <c r="I1937" s="9" t="s">
        <v>545</v>
      </c>
      <c r="K1937" t="s">
        <v>1255</v>
      </c>
      <c r="L1937" t="s">
        <v>750</v>
      </c>
    </row>
    <row r="1938" spans="1:12" x14ac:dyDescent="0.3">
      <c r="A1938" t="s">
        <v>2525</v>
      </c>
      <c r="B1938" s="4" t="s">
        <v>656</v>
      </c>
      <c r="C1938">
        <v>43.1</v>
      </c>
      <c r="D1938" t="s">
        <v>21</v>
      </c>
      <c r="E1938" s="9" t="s">
        <v>545</v>
      </c>
      <c r="F1938" s="9" t="s">
        <v>545</v>
      </c>
      <c r="G1938">
        <v>2</v>
      </c>
      <c r="H1938" s="9" t="s">
        <v>545</v>
      </c>
      <c r="I1938" s="9" t="s">
        <v>545</v>
      </c>
      <c r="K1938" t="s">
        <v>1255</v>
      </c>
      <c r="L1938" t="s">
        <v>750</v>
      </c>
    </row>
    <row r="1939" spans="1:12" x14ac:dyDescent="0.3">
      <c r="A1939" t="s">
        <v>2525</v>
      </c>
      <c r="B1939" s="4" t="s">
        <v>656</v>
      </c>
      <c r="C1939">
        <v>41</v>
      </c>
      <c r="D1939" t="s">
        <v>21</v>
      </c>
      <c r="E1939" s="9" t="s">
        <v>545</v>
      </c>
      <c r="F1939" s="9" t="s">
        <v>545</v>
      </c>
      <c r="G1939">
        <v>2</v>
      </c>
      <c r="H1939" s="9" t="s">
        <v>545</v>
      </c>
      <c r="I1939" s="9" t="s">
        <v>545</v>
      </c>
      <c r="K1939" t="s">
        <v>1255</v>
      </c>
      <c r="L1939" t="s">
        <v>750</v>
      </c>
    </row>
    <row r="1940" spans="1:12" x14ac:dyDescent="0.3">
      <c r="A1940" t="s">
        <v>2525</v>
      </c>
      <c r="B1940" s="4" t="s">
        <v>656</v>
      </c>
      <c r="C1940">
        <v>26</v>
      </c>
      <c r="D1940" t="s">
        <v>21</v>
      </c>
      <c r="E1940" s="9" t="s">
        <v>545</v>
      </c>
      <c r="F1940" s="9" t="s">
        <v>545</v>
      </c>
      <c r="G1940">
        <v>2</v>
      </c>
      <c r="H1940" s="9" t="s">
        <v>545</v>
      </c>
      <c r="I1940" s="9" t="s">
        <v>545</v>
      </c>
      <c r="K1940" t="s">
        <v>1255</v>
      </c>
      <c r="L1940" t="s">
        <v>750</v>
      </c>
    </row>
    <row r="1941" spans="1:12" x14ac:dyDescent="0.3">
      <c r="A1941" t="s">
        <v>2525</v>
      </c>
      <c r="B1941" s="4" t="s">
        <v>656</v>
      </c>
      <c r="C1941">
        <v>25.5</v>
      </c>
      <c r="D1941" t="s">
        <v>1758</v>
      </c>
      <c r="E1941" s="9" t="s">
        <v>545</v>
      </c>
      <c r="F1941" s="9" t="s">
        <v>545</v>
      </c>
      <c r="G1941">
        <v>2</v>
      </c>
      <c r="H1941" s="9" t="s">
        <v>545</v>
      </c>
      <c r="I1941" s="9" t="s">
        <v>545</v>
      </c>
      <c r="K1941" t="s">
        <v>1255</v>
      </c>
      <c r="L1941" t="s">
        <v>750</v>
      </c>
    </row>
    <row r="1942" spans="1:12" x14ac:dyDescent="0.3">
      <c r="A1942" t="s">
        <v>2525</v>
      </c>
      <c r="B1942" s="4" t="s">
        <v>656</v>
      </c>
      <c r="C1942">
        <v>21</v>
      </c>
      <c r="D1942" t="s">
        <v>1305</v>
      </c>
      <c r="E1942" s="9" t="s">
        <v>545</v>
      </c>
      <c r="F1942" s="9" t="s">
        <v>545</v>
      </c>
      <c r="G1942">
        <v>2</v>
      </c>
      <c r="H1942" s="9" t="s">
        <v>545</v>
      </c>
      <c r="I1942" s="9" t="s">
        <v>545</v>
      </c>
      <c r="K1942" t="s">
        <v>1255</v>
      </c>
      <c r="L1942" t="s">
        <v>750</v>
      </c>
    </row>
    <row r="1943" spans="1:12" x14ac:dyDescent="0.3">
      <c r="A1943" t="s">
        <v>2525</v>
      </c>
      <c r="B1943" s="4" t="s">
        <v>656</v>
      </c>
      <c r="C1943">
        <v>16.5</v>
      </c>
      <c r="D1943" t="s">
        <v>1305</v>
      </c>
      <c r="E1943" s="9" t="s">
        <v>545</v>
      </c>
      <c r="F1943" s="9" t="s">
        <v>545</v>
      </c>
      <c r="G1943">
        <v>2</v>
      </c>
      <c r="H1943" s="9" t="s">
        <v>545</v>
      </c>
      <c r="I1943" s="9" t="s">
        <v>545</v>
      </c>
      <c r="K1943" t="s">
        <v>1255</v>
      </c>
      <c r="L1943" t="s">
        <v>750</v>
      </c>
    </row>
    <row r="1944" spans="1:12" x14ac:dyDescent="0.3">
      <c r="A1944" t="s">
        <v>2525</v>
      </c>
      <c r="B1944" s="4" t="s">
        <v>656</v>
      </c>
      <c r="C1944">
        <v>11.1</v>
      </c>
      <c r="D1944" t="s">
        <v>1305</v>
      </c>
      <c r="E1944" s="9" t="s">
        <v>545</v>
      </c>
      <c r="F1944" s="9" t="s">
        <v>545</v>
      </c>
      <c r="G1944">
        <v>2</v>
      </c>
      <c r="H1944" s="9" t="s">
        <v>545</v>
      </c>
      <c r="I1944" s="9" t="s">
        <v>545</v>
      </c>
      <c r="K1944" t="s">
        <v>1255</v>
      </c>
      <c r="L1944" t="s">
        <v>750</v>
      </c>
    </row>
    <row r="1945" spans="1:12" x14ac:dyDescent="0.3">
      <c r="A1945" t="s">
        <v>2525</v>
      </c>
      <c r="B1945" s="4" t="s">
        <v>656</v>
      </c>
      <c r="C1945">
        <v>43.9</v>
      </c>
      <c r="D1945" t="s">
        <v>21</v>
      </c>
      <c r="E1945" s="9" t="s">
        <v>545</v>
      </c>
      <c r="F1945" s="9" t="s">
        <v>545</v>
      </c>
      <c r="G1945">
        <v>3</v>
      </c>
      <c r="H1945" s="9" t="s">
        <v>545</v>
      </c>
      <c r="I1945" s="9" t="s">
        <v>545</v>
      </c>
      <c r="K1945" t="s">
        <v>1255</v>
      </c>
      <c r="L1945" t="s">
        <v>750</v>
      </c>
    </row>
    <row r="1946" spans="1:12" x14ac:dyDescent="0.3">
      <c r="A1946" t="s">
        <v>2525</v>
      </c>
      <c r="B1946" s="4" t="s">
        <v>656</v>
      </c>
      <c r="C1946">
        <v>20</v>
      </c>
      <c r="D1946" t="s">
        <v>948</v>
      </c>
      <c r="E1946" s="9" t="s">
        <v>545</v>
      </c>
      <c r="F1946" s="9" t="s">
        <v>545</v>
      </c>
      <c r="G1946">
        <v>3</v>
      </c>
      <c r="H1946" s="9" t="s">
        <v>545</v>
      </c>
      <c r="I1946" s="9" t="s">
        <v>545</v>
      </c>
      <c r="K1946" t="s">
        <v>1255</v>
      </c>
      <c r="L1946" t="s">
        <v>750</v>
      </c>
    </row>
    <row r="1947" spans="1:12" x14ac:dyDescent="0.3">
      <c r="A1947" t="s">
        <v>2525</v>
      </c>
      <c r="B1947" s="4" t="s">
        <v>656</v>
      </c>
      <c r="C1947">
        <v>9.9</v>
      </c>
      <c r="D1947" t="s">
        <v>1305</v>
      </c>
      <c r="E1947" s="9" t="s">
        <v>545</v>
      </c>
      <c r="F1947" s="9" t="s">
        <v>545</v>
      </c>
      <c r="G1947">
        <v>3</v>
      </c>
      <c r="H1947" s="9" t="s">
        <v>545</v>
      </c>
      <c r="I1947" s="9" t="s">
        <v>545</v>
      </c>
      <c r="K1947" t="s">
        <v>1255</v>
      </c>
      <c r="L1947" t="s">
        <v>750</v>
      </c>
    </row>
    <row r="1948" spans="1:12" x14ac:dyDescent="0.3">
      <c r="A1948" t="s">
        <v>2525</v>
      </c>
      <c r="B1948" s="4" t="s">
        <v>656</v>
      </c>
      <c r="C1948">
        <v>41</v>
      </c>
      <c r="D1948" t="s">
        <v>21</v>
      </c>
      <c r="E1948" s="9" t="s">
        <v>545</v>
      </c>
      <c r="F1948" s="9" t="s">
        <v>545</v>
      </c>
      <c r="G1948">
        <v>4</v>
      </c>
      <c r="H1948" s="9" t="s">
        <v>545</v>
      </c>
      <c r="I1948" s="9" t="s">
        <v>545</v>
      </c>
      <c r="K1948" t="s">
        <v>1255</v>
      </c>
      <c r="L1948" t="s">
        <v>750</v>
      </c>
    </row>
    <row r="1949" spans="1:12" x14ac:dyDescent="0.3">
      <c r="A1949" t="s">
        <v>2525</v>
      </c>
      <c r="B1949" s="4" t="s">
        <v>656</v>
      </c>
      <c r="C1949">
        <v>10</v>
      </c>
      <c r="D1949" t="s">
        <v>1305</v>
      </c>
      <c r="E1949" s="9" t="s">
        <v>545</v>
      </c>
      <c r="F1949" s="9" t="s">
        <v>545</v>
      </c>
      <c r="G1949">
        <v>4</v>
      </c>
      <c r="H1949" s="9" t="s">
        <v>545</v>
      </c>
      <c r="I1949" s="9" t="s">
        <v>545</v>
      </c>
      <c r="K1949" t="s">
        <v>1255</v>
      </c>
      <c r="L1949" t="s">
        <v>750</v>
      </c>
    </row>
    <row r="1950" spans="1:12" x14ac:dyDescent="0.3">
      <c r="A1950" t="s">
        <v>2525</v>
      </c>
      <c r="B1950" s="4" t="s">
        <v>656</v>
      </c>
      <c r="C1950">
        <v>9</v>
      </c>
      <c r="D1950" t="s">
        <v>1305</v>
      </c>
      <c r="E1950" s="9" t="s">
        <v>545</v>
      </c>
      <c r="F1950" s="9" t="s">
        <v>545</v>
      </c>
      <c r="G1950">
        <v>4</v>
      </c>
      <c r="H1950" s="9" t="s">
        <v>545</v>
      </c>
      <c r="I1950" s="9" t="s">
        <v>545</v>
      </c>
      <c r="K1950" t="s">
        <v>1255</v>
      </c>
      <c r="L1950" t="s">
        <v>750</v>
      </c>
    </row>
    <row r="1951" spans="1:12" x14ac:dyDescent="0.3">
      <c r="A1951" t="s">
        <v>2525</v>
      </c>
      <c r="B1951" s="4" t="s">
        <v>656</v>
      </c>
      <c r="C1951">
        <v>7</v>
      </c>
      <c r="D1951" t="s">
        <v>1666</v>
      </c>
      <c r="E1951" s="9" t="s">
        <v>545</v>
      </c>
      <c r="F1951" s="9" t="s">
        <v>545</v>
      </c>
      <c r="G1951">
        <v>4</v>
      </c>
      <c r="H1951" s="9" t="s">
        <v>545</v>
      </c>
      <c r="I1951" s="9" t="s">
        <v>545</v>
      </c>
      <c r="K1951" t="s">
        <v>1255</v>
      </c>
      <c r="L1951" t="s">
        <v>750</v>
      </c>
    </row>
    <row r="1952" spans="1:12" x14ac:dyDescent="0.3">
      <c r="A1952" t="s">
        <v>2525</v>
      </c>
      <c r="B1952" s="4" t="s">
        <v>656</v>
      </c>
      <c r="C1952">
        <v>6</v>
      </c>
      <c r="D1952" t="s">
        <v>1667</v>
      </c>
      <c r="E1952" s="9" t="s">
        <v>545</v>
      </c>
      <c r="F1952" s="9" t="s">
        <v>545</v>
      </c>
      <c r="G1952">
        <v>4</v>
      </c>
      <c r="H1952" s="9" t="s">
        <v>545</v>
      </c>
      <c r="I1952" s="9" t="s">
        <v>545</v>
      </c>
      <c r="K1952" t="s">
        <v>1255</v>
      </c>
      <c r="L1952" t="s">
        <v>750</v>
      </c>
    </row>
    <row r="1953" spans="1:12" x14ac:dyDescent="0.3">
      <c r="A1953" t="s">
        <v>2525</v>
      </c>
      <c r="B1953" s="4" t="s">
        <v>656</v>
      </c>
      <c r="C1953">
        <v>42</v>
      </c>
      <c r="D1953" t="s">
        <v>21</v>
      </c>
      <c r="E1953" s="9" t="s">
        <v>545</v>
      </c>
      <c r="F1953" s="9" t="s">
        <v>545</v>
      </c>
      <c r="G1953">
        <v>5</v>
      </c>
      <c r="H1953" s="9" t="s">
        <v>545</v>
      </c>
      <c r="I1953" s="9" t="s">
        <v>545</v>
      </c>
      <c r="K1953" t="s">
        <v>1255</v>
      </c>
      <c r="L1953" t="s">
        <v>750</v>
      </c>
    </row>
    <row r="1954" spans="1:12" x14ac:dyDescent="0.3">
      <c r="A1954" t="s">
        <v>2525</v>
      </c>
      <c r="B1954" s="4" t="s">
        <v>656</v>
      </c>
      <c r="C1954">
        <v>8</v>
      </c>
      <c r="D1954" t="s">
        <v>1305</v>
      </c>
      <c r="E1954" s="9" t="s">
        <v>545</v>
      </c>
      <c r="F1954" s="9" t="s">
        <v>545</v>
      </c>
      <c r="G1954">
        <v>5</v>
      </c>
      <c r="H1954" s="9" t="s">
        <v>545</v>
      </c>
      <c r="I1954" s="9" t="s">
        <v>545</v>
      </c>
      <c r="K1954" t="s">
        <v>1255</v>
      </c>
      <c r="L1954" t="s">
        <v>750</v>
      </c>
    </row>
    <row r="1955" spans="1:12" x14ac:dyDescent="0.3">
      <c r="A1955" t="s">
        <v>2525</v>
      </c>
      <c r="B1955" s="4" t="s">
        <v>656</v>
      </c>
      <c r="C1955">
        <v>7</v>
      </c>
      <c r="D1955" t="s">
        <v>1305</v>
      </c>
      <c r="E1955" s="9" t="s">
        <v>545</v>
      </c>
      <c r="F1955" s="9" t="s">
        <v>545</v>
      </c>
      <c r="G1955">
        <v>5</v>
      </c>
      <c r="H1955" s="9" t="s">
        <v>545</v>
      </c>
      <c r="I1955" s="9" t="s">
        <v>545</v>
      </c>
      <c r="K1955" t="s">
        <v>1255</v>
      </c>
      <c r="L1955" t="s">
        <v>750</v>
      </c>
    </row>
    <row r="1956" spans="1:12" x14ac:dyDescent="0.3">
      <c r="A1956" t="s">
        <v>2525</v>
      </c>
      <c r="B1956" s="4" t="s">
        <v>656</v>
      </c>
      <c r="C1956">
        <v>8</v>
      </c>
      <c r="D1956" t="s">
        <v>1305</v>
      </c>
      <c r="E1956" s="9" t="s">
        <v>545</v>
      </c>
      <c r="F1956" s="9" t="s">
        <v>545</v>
      </c>
      <c r="G1956">
        <v>6</v>
      </c>
      <c r="H1956" s="9" t="s">
        <v>545</v>
      </c>
      <c r="I1956" s="9" t="s">
        <v>545</v>
      </c>
      <c r="K1956" t="s">
        <v>1255</v>
      </c>
      <c r="L1956" t="s">
        <v>750</v>
      </c>
    </row>
    <row r="1957" spans="1:12" x14ac:dyDescent="0.3">
      <c r="A1957" t="s">
        <v>2525</v>
      </c>
      <c r="B1957" s="4" t="s">
        <v>656</v>
      </c>
      <c r="C1957">
        <v>9</v>
      </c>
      <c r="D1957" t="s">
        <v>1305</v>
      </c>
      <c r="E1957" s="9" t="s">
        <v>545</v>
      </c>
      <c r="F1957" s="9" t="s">
        <v>545</v>
      </c>
      <c r="G1957">
        <v>7</v>
      </c>
      <c r="H1957" s="9" t="s">
        <v>545</v>
      </c>
      <c r="I1957" s="9" t="s">
        <v>545</v>
      </c>
      <c r="K1957" t="s">
        <v>1255</v>
      </c>
      <c r="L1957" t="s">
        <v>750</v>
      </c>
    </row>
    <row r="1958" spans="1:12" x14ac:dyDescent="0.3">
      <c r="A1958" t="s">
        <v>2525</v>
      </c>
      <c r="B1958" s="4" t="s">
        <v>656</v>
      </c>
      <c r="C1958">
        <v>33.200000000000003</v>
      </c>
      <c r="D1958" t="s">
        <v>21</v>
      </c>
      <c r="E1958">
        <v>1</v>
      </c>
      <c r="F1958" s="9" t="s">
        <v>545</v>
      </c>
      <c r="G1958" s="9" t="s">
        <v>545</v>
      </c>
      <c r="H1958" s="9" t="s">
        <v>545</v>
      </c>
      <c r="I1958" s="9" t="s">
        <v>545</v>
      </c>
      <c r="K1958" t="s">
        <v>1255</v>
      </c>
      <c r="L1958" t="s">
        <v>750</v>
      </c>
    </row>
    <row r="1959" spans="1:12" x14ac:dyDescent="0.3">
      <c r="A1959" t="s">
        <v>2525</v>
      </c>
      <c r="B1959" s="4" t="s">
        <v>656</v>
      </c>
      <c r="C1959">
        <v>32.799999999999997</v>
      </c>
      <c r="D1959" t="s">
        <v>21</v>
      </c>
      <c r="E1959">
        <v>0.45</v>
      </c>
      <c r="F1959" s="9" t="s">
        <v>545</v>
      </c>
      <c r="G1959" s="9" t="s">
        <v>545</v>
      </c>
      <c r="H1959" s="9" t="s">
        <v>545</v>
      </c>
      <c r="I1959" s="9" t="s">
        <v>545</v>
      </c>
      <c r="K1959" t="s">
        <v>1255</v>
      </c>
      <c r="L1959" t="s">
        <v>750</v>
      </c>
    </row>
    <row r="1960" spans="1:12" x14ac:dyDescent="0.3">
      <c r="A1960" t="s">
        <v>2525</v>
      </c>
      <c r="B1960" s="4" t="s">
        <v>656</v>
      </c>
      <c r="C1960">
        <v>32.4</v>
      </c>
      <c r="D1960" t="s">
        <v>1758</v>
      </c>
      <c r="E1960">
        <v>0.9</v>
      </c>
      <c r="F1960" s="9" t="s">
        <v>545</v>
      </c>
      <c r="G1960" s="9" t="s">
        <v>545</v>
      </c>
      <c r="H1960" s="9" t="s">
        <v>545</v>
      </c>
      <c r="I1960" s="9" t="s">
        <v>545</v>
      </c>
      <c r="K1960" t="s">
        <v>1255</v>
      </c>
      <c r="L1960" t="s">
        <v>750</v>
      </c>
    </row>
    <row r="1961" spans="1:12" x14ac:dyDescent="0.3">
      <c r="A1961" t="s">
        <v>2525</v>
      </c>
      <c r="B1961" s="4" t="s">
        <v>656</v>
      </c>
      <c r="C1961">
        <v>31.8</v>
      </c>
      <c r="D1961" t="s">
        <v>1758</v>
      </c>
      <c r="E1961">
        <v>0.9</v>
      </c>
      <c r="F1961" s="9" t="s">
        <v>545</v>
      </c>
      <c r="G1961" s="9" t="s">
        <v>545</v>
      </c>
      <c r="H1961" s="9" t="s">
        <v>545</v>
      </c>
      <c r="I1961" s="9" t="s">
        <v>545</v>
      </c>
      <c r="K1961" t="s">
        <v>1255</v>
      </c>
      <c r="L1961" t="s">
        <v>750</v>
      </c>
    </row>
    <row r="1962" spans="1:12" x14ac:dyDescent="0.3">
      <c r="A1962" t="s">
        <v>2525</v>
      </c>
      <c r="B1962" s="4" t="s">
        <v>656</v>
      </c>
      <c r="C1962">
        <v>26.7</v>
      </c>
      <c r="D1962" t="s">
        <v>21</v>
      </c>
      <c r="E1962">
        <v>0.35</v>
      </c>
      <c r="F1962" s="9" t="s">
        <v>545</v>
      </c>
      <c r="G1962" s="9" t="s">
        <v>545</v>
      </c>
      <c r="H1962" s="9" t="s">
        <v>545</v>
      </c>
      <c r="I1962" s="9" t="s">
        <v>545</v>
      </c>
      <c r="K1962" t="s">
        <v>1255</v>
      </c>
      <c r="L1962" t="s">
        <v>750</v>
      </c>
    </row>
    <row r="1963" spans="1:12" x14ac:dyDescent="0.3">
      <c r="A1963" t="s">
        <v>2525</v>
      </c>
      <c r="B1963" s="4" t="s">
        <v>656</v>
      </c>
      <c r="C1963">
        <v>25.8</v>
      </c>
      <c r="D1963" t="s">
        <v>21</v>
      </c>
      <c r="E1963">
        <v>0.2</v>
      </c>
      <c r="F1963" s="9" t="s">
        <v>545</v>
      </c>
      <c r="G1963" s="9" t="s">
        <v>545</v>
      </c>
      <c r="H1963" s="9" t="s">
        <v>545</v>
      </c>
      <c r="I1963" s="9" t="s">
        <v>545</v>
      </c>
      <c r="K1963" t="s">
        <v>1255</v>
      </c>
      <c r="L1963" t="s">
        <v>750</v>
      </c>
    </row>
    <row r="1964" spans="1:12" x14ac:dyDescent="0.3">
      <c r="A1964" t="s">
        <v>2525</v>
      </c>
      <c r="B1964" s="4" t="s">
        <v>656</v>
      </c>
      <c r="C1964">
        <v>9.9</v>
      </c>
      <c r="D1964" t="s">
        <v>1305</v>
      </c>
      <c r="E1964">
        <v>0.4</v>
      </c>
      <c r="F1964" s="9" t="s">
        <v>545</v>
      </c>
      <c r="G1964" s="9" t="s">
        <v>545</v>
      </c>
      <c r="H1964" s="9" t="s">
        <v>545</v>
      </c>
      <c r="I1964" s="9" t="s">
        <v>545</v>
      </c>
      <c r="K1964" t="s">
        <v>1255</v>
      </c>
      <c r="L1964" t="s">
        <v>750</v>
      </c>
    </row>
    <row r="1965" spans="1:12" x14ac:dyDescent="0.3">
      <c r="A1965" t="s">
        <v>2525</v>
      </c>
      <c r="B1965" s="4" t="s">
        <v>656</v>
      </c>
      <c r="C1965">
        <v>6.5</v>
      </c>
      <c r="D1965" t="s">
        <v>1305</v>
      </c>
      <c r="E1965">
        <v>6.2</v>
      </c>
      <c r="F1965">
        <v>47</v>
      </c>
      <c r="G1965" s="9" t="s">
        <v>545</v>
      </c>
      <c r="H1965" s="9" t="s">
        <v>545</v>
      </c>
      <c r="I1965" s="9" t="s">
        <v>545</v>
      </c>
      <c r="K1965" t="s">
        <v>1255</v>
      </c>
      <c r="L1965" t="s">
        <v>750</v>
      </c>
    </row>
    <row r="1966" spans="1:12" x14ac:dyDescent="0.3">
      <c r="A1966" t="s">
        <v>2525</v>
      </c>
      <c r="B1966" s="4" t="s">
        <v>656</v>
      </c>
      <c r="C1966">
        <v>0.9</v>
      </c>
      <c r="D1966" t="s">
        <v>1316</v>
      </c>
      <c r="E1966" s="9" t="s">
        <v>545</v>
      </c>
      <c r="F1966" s="9" t="s">
        <v>545</v>
      </c>
      <c r="G1966" s="9" t="s">
        <v>545</v>
      </c>
      <c r="H1966" s="9" t="s">
        <v>545</v>
      </c>
      <c r="I1966" s="9" t="s">
        <v>545</v>
      </c>
      <c r="K1966" t="s">
        <v>1298</v>
      </c>
      <c r="L1966" t="s">
        <v>1298</v>
      </c>
    </row>
    <row r="1967" spans="1:12" x14ac:dyDescent="0.3">
      <c r="A1967" t="s">
        <v>2525</v>
      </c>
      <c r="B1967" s="4" t="s">
        <v>656</v>
      </c>
      <c r="C1967">
        <v>31.3</v>
      </c>
      <c r="D1967" t="s">
        <v>44</v>
      </c>
      <c r="E1967">
        <v>0.5</v>
      </c>
      <c r="F1967" s="9" t="s">
        <v>545</v>
      </c>
      <c r="G1967" s="9" t="s">
        <v>545</v>
      </c>
      <c r="H1967" s="9" t="s">
        <v>545</v>
      </c>
      <c r="I1967" s="9" t="s">
        <v>545</v>
      </c>
      <c r="K1967" t="s">
        <v>1299</v>
      </c>
      <c r="L1967" t="s">
        <v>1300</v>
      </c>
    </row>
    <row r="1968" spans="1:12" x14ac:dyDescent="0.3">
      <c r="A1968" t="s">
        <v>2525</v>
      </c>
      <c r="B1968" s="4" t="s">
        <v>656</v>
      </c>
      <c r="C1968">
        <v>49.8</v>
      </c>
      <c r="D1968" t="s">
        <v>1169</v>
      </c>
      <c r="E1968">
        <v>2.2999999999999998</v>
      </c>
      <c r="F1968">
        <v>132</v>
      </c>
      <c r="G1968" s="9" t="s">
        <v>545</v>
      </c>
      <c r="H1968" s="9" t="s">
        <v>545</v>
      </c>
      <c r="I1968" s="9" t="s">
        <v>545</v>
      </c>
      <c r="K1968" t="s">
        <v>1255</v>
      </c>
      <c r="L1968" t="s">
        <v>750</v>
      </c>
    </row>
    <row r="1969" spans="1:12" x14ac:dyDescent="0.3">
      <c r="A1969" t="s">
        <v>2525</v>
      </c>
      <c r="B1969" s="4" t="s">
        <v>656</v>
      </c>
      <c r="C1969">
        <v>47.7</v>
      </c>
      <c r="D1969" t="s">
        <v>1169</v>
      </c>
      <c r="E1969">
        <v>3.2</v>
      </c>
      <c r="F1969">
        <v>188</v>
      </c>
      <c r="G1969" s="9" t="s">
        <v>545</v>
      </c>
      <c r="H1969" s="9" t="s">
        <v>545</v>
      </c>
      <c r="I1969" s="9" t="s">
        <v>545</v>
      </c>
      <c r="K1969" t="s">
        <v>1255</v>
      </c>
      <c r="L1969" t="s">
        <v>750</v>
      </c>
    </row>
    <row r="1970" spans="1:12" x14ac:dyDescent="0.3">
      <c r="A1970" t="s">
        <v>2525</v>
      </c>
      <c r="B1970" s="4" t="s">
        <v>656</v>
      </c>
      <c r="C1970">
        <v>48.5</v>
      </c>
      <c r="D1970" t="s">
        <v>50</v>
      </c>
      <c r="E1970" s="9" t="s">
        <v>545</v>
      </c>
      <c r="F1970" s="9" t="s">
        <v>545</v>
      </c>
      <c r="G1970" s="9" t="s">
        <v>545</v>
      </c>
      <c r="H1970" s="9" t="s">
        <v>545</v>
      </c>
      <c r="I1970" s="9" t="s">
        <v>545</v>
      </c>
      <c r="K1970" t="s">
        <v>1098</v>
      </c>
      <c r="L1970" t="s">
        <v>1098</v>
      </c>
    </row>
    <row r="1971" spans="1:12" x14ac:dyDescent="0.3">
      <c r="A1971" t="s">
        <v>2525</v>
      </c>
      <c r="B1971" s="4" t="s">
        <v>656</v>
      </c>
      <c r="C1971">
        <v>3.4</v>
      </c>
      <c r="D1971" t="s">
        <v>50</v>
      </c>
      <c r="E1971" s="9" t="s">
        <v>545</v>
      </c>
      <c r="F1971" s="9" t="s">
        <v>545</v>
      </c>
      <c r="G1971" s="9" t="s">
        <v>545</v>
      </c>
      <c r="H1971" s="9" t="s">
        <v>545</v>
      </c>
      <c r="I1971" s="9" t="s">
        <v>545</v>
      </c>
      <c r="K1971" t="s">
        <v>766</v>
      </c>
      <c r="L1971" t="s">
        <v>1098</v>
      </c>
    </row>
    <row r="1972" spans="1:12" x14ac:dyDescent="0.3">
      <c r="A1972" t="s">
        <v>2525</v>
      </c>
      <c r="B1972" s="4" t="s">
        <v>656</v>
      </c>
      <c r="C1972">
        <v>38.4</v>
      </c>
      <c r="D1972" t="s">
        <v>894</v>
      </c>
      <c r="E1972" s="9" t="s">
        <v>545</v>
      </c>
      <c r="F1972" s="9" t="s">
        <v>545</v>
      </c>
      <c r="G1972" s="9" t="s">
        <v>545</v>
      </c>
      <c r="H1972" s="9" t="s">
        <v>545</v>
      </c>
      <c r="I1972" s="9" t="s">
        <v>545</v>
      </c>
      <c r="K1972" t="s">
        <v>1098</v>
      </c>
      <c r="L1972" t="s">
        <v>1098</v>
      </c>
    </row>
    <row r="1973" spans="1:12" x14ac:dyDescent="0.3">
      <c r="A1973" t="s">
        <v>2525</v>
      </c>
      <c r="B1973" s="4" t="s">
        <v>656</v>
      </c>
      <c r="C1973">
        <v>30.2</v>
      </c>
      <c r="D1973" t="s">
        <v>894</v>
      </c>
      <c r="E1973" s="9" t="s">
        <v>545</v>
      </c>
      <c r="F1973" s="9" t="s">
        <v>545</v>
      </c>
      <c r="G1973" s="9" t="s">
        <v>545</v>
      </c>
      <c r="H1973" s="9" t="s">
        <v>545</v>
      </c>
      <c r="I1973" s="9" t="s">
        <v>545</v>
      </c>
      <c r="K1973" t="s">
        <v>1098</v>
      </c>
      <c r="L1973" t="s">
        <v>1098</v>
      </c>
    </row>
    <row r="1974" spans="1:12" x14ac:dyDescent="0.3">
      <c r="A1974" t="s">
        <v>2525</v>
      </c>
      <c r="B1974" s="4" t="s">
        <v>656</v>
      </c>
      <c r="C1974">
        <v>1.4</v>
      </c>
      <c r="D1974" t="s">
        <v>1315</v>
      </c>
      <c r="E1974" s="9" t="s">
        <v>545</v>
      </c>
      <c r="F1974" s="9" t="s">
        <v>545</v>
      </c>
      <c r="G1974">
        <v>1</v>
      </c>
      <c r="H1974" s="9" t="s">
        <v>545</v>
      </c>
      <c r="I1974" s="9" t="s">
        <v>545</v>
      </c>
      <c r="K1974" t="s">
        <v>1255</v>
      </c>
      <c r="L1974" t="s">
        <v>752</v>
      </c>
    </row>
    <row r="1975" spans="1:12" x14ac:dyDescent="0.3">
      <c r="A1975" t="s">
        <v>2525</v>
      </c>
      <c r="B1975" s="4" t="s">
        <v>656</v>
      </c>
      <c r="C1975">
        <v>4</v>
      </c>
      <c r="D1975" t="s">
        <v>1481</v>
      </c>
      <c r="E1975" s="9" t="s">
        <v>545</v>
      </c>
      <c r="F1975" s="9" t="s">
        <v>545</v>
      </c>
      <c r="G1975">
        <v>1</v>
      </c>
      <c r="H1975" s="9" t="s">
        <v>545</v>
      </c>
      <c r="I1975" s="9" t="s">
        <v>545</v>
      </c>
      <c r="K1975" t="s">
        <v>1299</v>
      </c>
      <c r="L1975" t="s">
        <v>1101</v>
      </c>
    </row>
    <row r="1976" spans="1:12" x14ac:dyDescent="0.3">
      <c r="A1976" t="s">
        <v>2525</v>
      </c>
      <c r="B1976" s="4" t="s">
        <v>656</v>
      </c>
      <c r="C1976">
        <v>40.799999999999997</v>
      </c>
      <c r="D1976" t="s">
        <v>1164</v>
      </c>
      <c r="E1976" s="9" t="s">
        <v>545</v>
      </c>
      <c r="F1976" s="9" t="s">
        <v>545</v>
      </c>
      <c r="G1976">
        <v>2</v>
      </c>
      <c r="H1976" s="9" t="s">
        <v>545</v>
      </c>
      <c r="I1976" s="9" t="s">
        <v>545</v>
      </c>
      <c r="K1976" t="s">
        <v>1299</v>
      </c>
      <c r="L1976" t="s">
        <v>1101</v>
      </c>
    </row>
    <row r="1977" spans="1:12" x14ac:dyDescent="0.3">
      <c r="A1977" t="s">
        <v>2525</v>
      </c>
      <c r="B1977" s="4" t="s">
        <v>656</v>
      </c>
      <c r="C1977">
        <v>9.4</v>
      </c>
      <c r="D1977" t="s">
        <v>1664</v>
      </c>
      <c r="E1977" s="9" t="s">
        <v>545</v>
      </c>
      <c r="F1977" s="9" t="s">
        <v>545</v>
      </c>
      <c r="G1977">
        <v>2</v>
      </c>
      <c r="H1977" s="9" t="s">
        <v>545</v>
      </c>
      <c r="I1977" s="9" t="s">
        <v>545</v>
      </c>
      <c r="K1977" t="s">
        <v>1299</v>
      </c>
      <c r="L1977" t="s">
        <v>1101</v>
      </c>
    </row>
    <row r="1978" spans="1:12" x14ac:dyDescent="0.3">
      <c r="A1978" t="s">
        <v>2525</v>
      </c>
      <c r="B1978" s="4" t="s">
        <v>656</v>
      </c>
      <c r="C1978">
        <v>8.9</v>
      </c>
      <c r="D1978" t="s">
        <v>1664</v>
      </c>
      <c r="E1978" s="9" t="s">
        <v>545</v>
      </c>
      <c r="F1978" s="9" t="s">
        <v>545</v>
      </c>
      <c r="G1978">
        <v>2</v>
      </c>
      <c r="H1978" s="9" t="s">
        <v>545</v>
      </c>
      <c r="I1978" s="9" t="s">
        <v>545</v>
      </c>
      <c r="K1978" t="s">
        <v>1299</v>
      </c>
      <c r="L1978" t="s">
        <v>1101</v>
      </c>
    </row>
    <row r="1979" spans="1:12" x14ac:dyDescent="0.3">
      <c r="A1979" t="s">
        <v>2525</v>
      </c>
      <c r="B1979" s="4" t="s">
        <v>656</v>
      </c>
      <c r="C1979">
        <v>8</v>
      </c>
      <c r="D1979" t="s">
        <v>1664</v>
      </c>
      <c r="E1979" s="9" t="s">
        <v>545</v>
      </c>
      <c r="F1979" s="9" t="s">
        <v>545</v>
      </c>
      <c r="G1979">
        <v>2</v>
      </c>
      <c r="H1979" s="9" t="s">
        <v>545</v>
      </c>
      <c r="I1979" s="9" t="s">
        <v>545</v>
      </c>
      <c r="K1979" t="s">
        <v>1299</v>
      </c>
      <c r="L1979" t="s">
        <v>1101</v>
      </c>
    </row>
    <row r="1980" spans="1:12" x14ac:dyDescent="0.3">
      <c r="A1980" t="s">
        <v>2525</v>
      </c>
      <c r="B1980" s="4" t="s">
        <v>656</v>
      </c>
      <c r="C1980">
        <v>7</v>
      </c>
      <c r="D1980" t="s">
        <v>1665</v>
      </c>
      <c r="E1980" s="9" t="s">
        <v>545</v>
      </c>
      <c r="F1980" s="9" t="s">
        <v>545</v>
      </c>
      <c r="G1980">
        <v>3</v>
      </c>
      <c r="H1980" s="9" t="s">
        <v>545</v>
      </c>
      <c r="I1980" s="9" t="s">
        <v>545</v>
      </c>
      <c r="K1980" t="s">
        <v>1299</v>
      </c>
      <c r="L1980" t="s">
        <v>1101</v>
      </c>
    </row>
    <row r="1981" spans="1:12" x14ac:dyDescent="0.3">
      <c r="A1981" t="s">
        <v>2525</v>
      </c>
      <c r="B1981" s="4" t="s">
        <v>656</v>
      </c>
      <c r="C1981">
        <v>7</v>
      </c>
      <c r="D1981" t="s">
        <v>1481</v>
      </c>
      <c r="E1981" s="9" t="s">
        <v>545</v>
      </c>
      <c r="F1981" s="9" t="s">
        <v>545</v>
      </c>
      <c r="G1981">
        <v>3</v>
      </c>
      <c r="H1981" s="9" t="s">
        <v>545</v>
      </c>
      <c r="I1981" s="9" t="s">
        <v>545</v>
      </c>
      <c r="K1981" t="s">
        <v>1299</v>
      </c>
      <c r="L1981" t="s">
        <v>1101</v>
      </c>
    </row>
    <row r="1982" spans="1:12" x14ac:dyDescent="0.3">
      <c r="A1982" t="s">
        <v>2525</v>
      </c>
      <c r="B1982" s="4" t="s">
        <v>656</v>
      </c>
      <c r="C1982">
        <v>6</v>
      </c>
      <c r="D1982" t="s">
        <v>1664</v>
      </c>
      <c r="E1982" s="9" t="s">
        <v>545</v>
      </c>
      <c r="F1982" s="9" t="s">
        <v>545</v>
      </c>
      <c r="G1982">
        <v>4</v>
      </c>
      <c r="H1982" s="9" t="s">
        <v>545</v>
      </c>
      <c r="I1982" s="9" t="s">
        <v>545</v>
      </c>
      <c r="K1982" t="s">
        <v>1299</v>
      </c>
      <c r="L1982" t="s">
        <v>1101</v>
      </c>
    </row>
    <row r="1983" spans="1:12" x14ac:dyDescent="0.3">
      <c r="A1983" t="s">
        <v>2525</v>
      </c>
      <c r="B1983" s="4" t="s">
        <v>656</v>
      </c>
      <c r="C1983">
        <v>4.4000000000000004</v>
      </c>
      <c r="D1983" t="s">
        <v>1664</v>
      </c>
      <c r="E1983" s="9" t="s">
        <v>545</v>
      </c>
      <c r="F1983" s="9" t="s">
        <v>545</v>
      </c>
      <c r="G1983" s="9" t="s">
        <v>545</v>
      </c>
      <c r="H1983" s="9" t="s">
        <v>545</v>
      </c>
      <c r="I1983" s="9" t="s">
        <v>545</v>
      </c>
      <c r="K1983" t="s">
        <v>1299</v>
      </c>
      <c r="L1983" t="s">
        <v>1101</v>
      </c>
    </row>
    <row r="1984" spans="1:12" x14ac:dyDescent="0.3">
      <c r="A1984" t="s">
        <v>2525</v>
      </c>
      <c r="B1984" s="4" t="s">
        <v>656</v>
      </c>
      <c r="C1984">
        <v>36.9</v>
      </c>
      <c r="D1984" t="s">
        <v>728</v>
      </c>
      <c r="E1984" s="9" t="s">
        <v>545</v>
      </c>
      <c r="F1984" s="9" t="s">
        <v>545</v>
      </c>
      <c r="G1984">
        <v>1</v>
      </c>
      <c r="H1984" s="9" t="s">
        <v>545</v>
      </c>
      <c r="I1984" s="9" t="s">
        <v>545</v>
      </c>
      <c r="K1984" t="s">
        <v>1299</v>
      </c>
      <c r="L1984" t="s">
        <v>1101</v>
      </c>
    </row>
    <row r="1985" spans="1:12" x14ac:dyDescent="0.3">
      <c r="A1985" t="s">
        <v>2525</v>
      </c>
      <c r="B1985" s="4" t="s">
        <v>656</v>
      </c>
      <c r="C1985">
        <v>40.5</v>
      </c>
      <c r="D1985" t="s">
        <v>534</v>
      </c>
      <c r="E1985" s="9" t="s">
        <v>545</v>
      </c>
      <c r="F1985" s="9" t="s">
        <v>545</v>
      </c>
      <c r="G1985">
        <v>1</v>
      </c>
      <c r="H1985" s="9" t="s">
        <v>545</v>
      </c>
      <c r="I1985" s="9" t="s">
        <v>545</v>
      </c>
      <c r="K1985" t="s">
        <v>1299</v>
      </c>
      <c r="L1985" t="s">
        <v>1101</v>
      </c>
    </row>
    <row r="1986" spans="1:12" x14ac:dyDescent="0.3">
      <c r="A1986" t="s">
        <v>2525</v>
      </c>
      <c r="B1986" s="4" t="s">
        <v>656</v>
      </c>
      <c r="C1986">
        <v>37.4</v>
      </c>
      <c r="D1986" t="s">
        <v>727</v>
      </c>
      <c r="E1986" s="9" t="s">
        <v>545</v>
      </c>
      <c r="F1986" s="9" t="s">
        <v>545</v>
      </c>
      <c r="G1986" s="9" t="s">
        <v>545</v>
      </c>
      <c r="H1986" s="9" t="s">
        <v>545</v>
      </c>
      <c r="I1986" s="9" t="s">
        <v>545</v>
      </c>
      <c r="K1986" t="s">
        <v>1508</v>
      </c>
      <c r="L1986" t="s">
        <v>1300</v>
      </c>
    </row>
    <row r="1987" spans="1:12" x14ac:dyDescent="0.3">
      <c r="A1987" t="s">
        <v>2525</v>
      </c>
      <c r="B1987" s="4" t="s">
        <v>656</v>
      </c>
      <c r="C1987">
        <v>48.3</v>
      </c>
      <c r="D1987" t="s">
        <v>1516</v>
      </c>
      <c r="E1987">
        <v>0.65</v>
      </c>
      <c r="F1987" s="9" t="s">
        <v>545</v>
      </c>
      <c r="G1987" s="9" t="s">
        <v>545</v>
      </c>
      <c r="H1987" s="9" t="s">
        <v>545</v>
      </c>
      <c r="I1987" s="9" t="s">
        <v>545</v>
      </c>
      <c r="K1987" t="s">
        <v>1255</v>
      </c>
      <c r="L1987" t="s">
        <v>750</v>
      </c>
    </row>
    <row r="1988" spans="1:12" x14ac:dyDescent="0.3">
      <c r="A1988" t="s">
        <v>2525</v>
      </c>
      <c r="B1988" s="4" t="s">
        <v>656</v>
      </c>
      <c r="C1988">
        <v>47.8</v>
      </c>
      <c r="D1988" t="s">
        <v>1516</v>
      </c>
      <c r="E1988">
        <v>1.2</v>
      </c>
      <c r="F1988" s="9" t="s">
        <v>545</v>
      </c>
      <c r="G1988" s="9" t="s">
        <v>545</v>
      </c>
      <c r="H1988" s="9" t="s">
        <v>545</v>
      </c>
      <c r="I1988" s="9" t="s">
        <v>545</v>
      </c>
      <c r="K1988" t="s">
        <v>1255</v>
      </c>
      <c r="L1988" t="s">
        <v>750</v>
      </c>
    </row>
    <row r="1989" spans="1:12" x14ac:dyDescent="0.3">
      <c r="A1989" t="s">
        <v>2525</v>
      </c>
      <c r="B1989" s="4" t="s">
        <v>656</v>
      </c>
      <c r="C1989">
        <v>47.4</v>
      </c>
      <c r="D1989" t="s">
        <v>1516</v>
      </c>
      <c r="E1989">
        <v>0.4</v>
      </c>
      <c r="F1989" s="9" t="s">
        <v>545</v>
      </c>
      <c r="G1989" s="9" t="s">
        <v>545</v>
      </c>
      <c r="H1989" s="9" t="s">
        <v>545</v>
      </c>
      <c r="I1989" s="9" t="s">
        <v>545</v>
      </c>
      <c r="K1989" t="s">
        <v>1255</v>
      </c>
      <c r="L1989" t="s">
        <v>750</v>
      </c>
    </row>
    <row r="1990" spans="1:12" x14ac:dyDescent="0.3">
      <c r="A1990" t="s">
        <v>2525</v>
      </c>
      <c r="B1990" s="4" t="s">
        <v>656</v>
      </c>
      <c r="C1990">
        <v>46.8</v>
      </c>
      <c r="D1990" t="s">
        <v>1516</v>
      </c>
      <c r="E1990">
        <v>0.5</v>
      </c>
      <c r="F1990" s="9" t="s">
        <v>545</v>
      </c>
      <c r="G1990" s="9" t="s">
        <v>545</v>
      </c>
      <c r="H1990" s="9" t="s">
        <v>545</v>
      </c>
      <c r="I1990" s="9" t="s">
        <v>545</v>
      </c>
      <c r="K1990" t="s">
        <v>1255</v>
      </c>
      <c r="L1990" t="s">
        <v>750</v>
      </c>
    </row>
    <row r="1991" spans="1:12" x14ac:dyDescent="0.3">
      <c r="A1991" t="s">
        <v>2525</v>
      </c>
      <c r="B1991" s="4" t="s">
        <v>656</v>
      </c>
      <c r="C1991">
        <v>46.3</v>
      </c>
      <c r="D1991" t="s">
        <v>1516</v>
      </c>
      <c r="E1991">
        <v>0.5</v>
      </c>
      <c r="F1991" s="9" t="s">
        <v>545</v>
      </c>
      <c r="G1991" s="9" t="s">
        <v>545</v>
      </c>
      <c r="H1991" s="9" t="s">
        <v>545</v>
      </c>
      <c r="I1991" s="9" t="s">
        <v>545</v>
      </c>
      <c r="K1991" t="s">
        <v>1255</v>
      </c>
      <c r="L1991" t="s">
        <v>750</v>
      </c>
    </row>
    <row r="1992" spans="1:12" x14ac:dyDescent="0.3">
      <c r="A1992" t="s">
        <v>2525</v>
      </c>
      <c r="B1992" s="4" t="s">
        <v>656</v>
      </c>
      <c r="C1992">
        <v>45.4</v>
      </c>
      <c r="D1992" t="s">
        <v>1516</v>
      </c>
      <c r="E1992">
        <v>1.1000000000000001</v>
      </c>
      <c r="F1992" s="9" t="s">
        <v>545</v>
      </c>
      <c r="G1992" s="9" t="s">
        <v>545</v>
      </c>
      <c r="H1992" s="9" t="s">
        <v>545</v>
      </c>
      <c r="I1992" s="9" t="s">
        <v>545</v>
      </c>
      <c r="K1992" t="s">
        <v>1255</v>
      </c>
      <c r="L1992" t="s">
        <v>750</v>
      </c>
    </row>
    <row r="1993" spans="1:12" x14ac:dyDescent="0.3">
      <c r="A1993" t="s">
        <v>2525</v>
      </c>
      <c r="B1993" s="4" t="s">
        <v>656</v>
      </c>
      <c r="C1993">
        <v>44.9</v>
      </c>
      <c r="D1993" t="s">
        <v>1516</v>
      </c>
      <c r="E1993">
        <v>1.65</v>
      </c>
      <c r="F1993">
        <v>10</v>
      </c>
      <c r="G1993" s="9" t="s">
        <v>545</v>
      </c>
      <c r="H1993" s="9" t="s">
        <v>545</v>
      </c>
      <c r="I1993" s="9" t="s">
        <v>545</v>
      </c>
      <c r="K1993" t="s">
        <v>1255</v>
      </c>
      <c r="L1993" t="s">
        <v>750</v>
      </c>
    </row>
    <row r="1994" spans="1:12" x14ac:dyDescent="0.3">
      <c r="A1994" t="s">
        <v>2525</v>
      </c>
      <c r="B1994" s="4" t="s">
        <v>656</v>
      </c>
      <c r="C1994">
        <v>42.1</v>
      </c>
      <c r="D1994" t="s">
        <v>1516</v>
      </c>
      <c r="E1994">
        <v>0.4</v>
      </c>
      <c r="F1994" s="9" t="s">
        <v>545</v>
      </c>
      <c r="G1994" s="9" t="s">
        <v>545</v>
      </c>
      <c r="H1994" s="9" t="s">
        <v>545</v>
      </c>
      <c r="I1994" s="9" t="s">
        <v>545</v>
      </c>
      <c r="K1994" t="s">
        <v>1255</v>
      </c>
      <c r="L1994" t="s">
        <v>750</v>
      </c>
    </row>
    <row r="1995" spans="1:12" x14ac:dyDescent="0.3">
      <c r="A1995" t="s">
        <v>2525</v>
      </c>
      <c r="B1995" s="4" t="s">
        <v>656</v>
      </c>
      <c r="C1995">
        <v>40.799999999999997</v>
      </c>
      <c r="D1995" t="s">
        <v>1516</v>
      </c>
      <c r="E1995">
        <v>0.4</v>
      </c>
      <c r="F1995" s="9" t="s">
        <v>545</v>
      </c>
      <c r="G1995" s="9" t="s">
        <v>545</v>
      </c>
      <c r="H1995" s="9" t="s">
        <v>545</v>
      </c>
      <c r="I1995" s="9" t="s">
        <v>545</v>
      </c>
      <c r="K1995" t="s">
        <v>1255</v>
      </c>
      <c r="L1995" t="s">
        <v>750</v>
      </c>
    </row>
    <row r="1996" spans="1:12" x14ac:dyDescent="0.3">
      <c r="A1996" t="s">
        <v>2525</v>
      </c>
      <c r="B1996" s="4" t="s">
        <v>656</v>
      </c>
      <c r="C1996">
        <v>40.1</v>
      </c>
      <c r="D1996" t="s">
        <v>1516</v>
      </c>
      <c r="E1996">
        <v>0.45</v>
      </c>
      <c r="F1996" s="9" t="s">
        <v>545</v>
      </c>
      <c r="G1996" s="9" t="s">
        <v>545</v>
      </c>
      <c r="H1996" s="9" t="s">
        <v>545</v>
      </c>
      <c r="I1996" s="9" t="s">
        <v>545</v>
      </c>
      <c r="K1996" t="s">
        <v>1255</v>
      </c>
      <c r="L1996" t="s">
        <v>750</v>
      </c>
    </row>
    <row r="1997" spans="1:12" x14ac:dyDescent="0.3">
      <c r="A1997" t="s">
        <v>2525</v>
      </c>
      <c r="B1997" s="4" t="s">
        <v>656</v>
      </c>
      <c r="C1997">
        <v>37.700000000000003</v>
      </c>
      <c r="D1997" t="s">
        <v>1516</v>
      </c>
      <c r="E1997">
        <v>0.5</v>
      </c>
      <c r="F1997" s="9" t="s">
        <v>545</v>
      </c>
      <c r="G1997" s="9" t="s">
        <v>545</v>
      </c>
      <c r="H1997" s="9" t="s">
        <v>545</v>
      </c>
      <c r="I1997" s="9" t="s">
        <v>545</v>
      </c>
      <c r="K1997" t="s">
        <v>1255</v>
      </c>
      <c r="L1997" t="s">
        <v>750</v>
      </c>
    </row>
    <row r="1998" spans="1:12" x14ac:dyDescent="0.3">
      <c r="A1998" t="s">
        <v>2525</v>
      </c>
      <c r="B1998" s="4" t="s">
        <v>656</v>
      </c>
      <c r="C1998">
        <v>33.9</v>
      </c>
      <c r="D1998" t="s">
        <v>1516</v>
      </c>
      <c r="E1998">
        <v>1.7</v>
      </c>
      <c r="F1998">
        <v>9</v>
      </c>
      <c r="G1998" s="9" t="s">
        <v>545</v>
      </c>
      <c r="H1998" s="9" t="s">
        <v>545</v>
      </c>
      <c r="I1998" s="9" t="s">
        <v>545</v>
      </c>
      <c r="K1998" t="s">
        <v>1255</v>
      </c>
      <c r="L1998" t="s">
        <v>750</v>
      </c>
    </row>
    <row r="1999" spans="1:12" x14ac:dyDescent="0.3">
      <c r="A1999" t="s">
        <v>2525</v>
      </c>
      <c r="B1999" s="4" t="s">
        <v>656</v>
      </c>
      <c r="C1999">
        <v>32.700000000000003</v>
      </c>
      <c r="D1999" t="s">
        <v>1516</v>
      </c>
      <c r="E1999">
        <v>0.55000000000000004</v>
      </c>
      <c r="F1999" s="9" t="s">
        <v>545</v>
      </c>
      <c r="G1999" s="9" t="s">
        <v>545</v>
      </c>
      <c r="H1999" s="9" t="s">
        <v>545</v>
      </c>
      <c r="I1999" s="9" t="s">
        <v>545</v>
      </c>
      <c r="K1999" t="s">
        <v>1255</v>
      </c>
      <c r="L1999" t="s">
        <v>750</v>
      </c>
    </row>
    <row r="2000" spans="1:12" x14ac:dyDescent="0.3">
      <c r="A2000" t="s">
        <v>2525</v>
      </c>
      <c r="B2000" s="4" t="s">
        <v>656</v>
      </c>
      <c r="C2000">
        <v>32.5</v>
      </c>
      <c r="D2000" t="s">
        <v>1516</v>
      </c>
      <c r="E2000">
        <v>2.1</v>
      </c>
      <c r="F2000">
        <v>14</v>
      </c>
      <c r="G2000" s="9" t="s">
        <v>545</v>
      </c>
      <c r="H2000" s="9" t="s">
        <v>545</v>
      </c>
      <c r="I2000" s="9" t="s">
        <v>545</v>
      </c>
      <c r="K2000" t="s">
        <v>1255</v>
      </c>
      <c r="L2000" t="s">
        <v>750</v>
      </c>
    </row>
    <row r="2001" spans="1:12" x14ac:dyDescent="0.3">
      <c r="A2001" t="s">
        <v>2525</v>
      </c>
      <c r="B2001" s="4" t="s">
        <v>656</v>
      </c>
      <c r="C2001">
        <v>30</v>
      </c>
      <c r="D2001" t="s">
        <v>1516</v>
      </c>
      <c r="E2001">
        <v>1.5</v>
      </c>
      <c r="F2001">
        <v>3</v>
      </c>
      <c r="G2001" s="9" t="s">
        <v>545</v>
      </c>
      <c r="H2001" s="9" t="s">
        <v>545</v>
      </c>
      <c r="I2001" s="9" t="s">
        <v>545</v>
      </c>
      <c r="K2001" t="s">
        <v>1255</v>
      </c>
      <c r="L2001" t="s">
        <v>750</v>
      </c>
    </row>
    <row r="2002" spans="1:12" x14ac:dyDescent="0.3">
      <c r="A2002" t="s">
        <v>2525</v>
      </c>
      <c r="B2002" s="4" t="s">
        <v>656</v>
      </c>
      <c r="C2002">
        <v>29</v>
      </c>
      <c r="D2002" t="s">
        <v>1516</v>
      </c>
      <c r="E2002">
        <v>2.5</v>
      </c>
      <c r="F2002">
        <v>9</v>
      </c>
      <c r="G2002" s="9" t="s">
        <v>545</v>
      </c>
      <c r="H2002" s="9" t="s">
        <v>545</v>
      </c>
      <c r="I2002" s="9" t="s">
        <v>545</v>
      </c>
      <c r="K2002" t="s">
        <v>1255</v>
      </c>
      <c r="L2002" t="s">
        <v>750</v>
      </c>
    </row>
    <row r="2003" spans="1:12" x14ac:dyDescent="0.3">
      <c r="A2003" t="s">
        <v>2525</v>
      </c>
      <c r="B2003" s="4" t="s">
        <v>656</v>
      </c>
      <c r="C2003">
        <v>28.4</v>
      </c>
      <c r="D2003" t="s">
        <v>1516</v>
      </c>
      <c r="E2003">
        <v>0.4</v>
      </c>
      <c r="F2003" s="9" t="s">
        <v>545</v>
      </c>
      <c r="G2003" s="9" t="s">
        <v>545</v>
      </c>
      <c r="H2003" s="9" t="s">
        <v>545</v>
      </c>
      <c r="I2003" s="9" t="s">
        <v>545</v>
      </c>
      <c r="K2003" t="s">
        <v>1255</v>
      </c>
      <c r="L2003" t="s">
        <v>750</v>
      </c>
    </row>
    <row r="2004" spans="1:12" x14ac:dyDescent="0.3">
      <c r="A2004" t="s">
        <v>2525</v>
      </c>
      <c r="B2004" s="4" t="s">
        <v>656</v>
      </c>
      <c r="C2004">
        <v>26.9</v>
      </c>
      <c r="D2004" t="s">
        <v>1516</v>
      </c>
      <c r="E2004">
        <v>1.2</v>
      </c>
      <c r="F2004" s="9" t="s">
        <v>545</v>
      </c>
      <c r="G2004" s="9" t="s">
        <v>545</v>
      </c>
      <c r="H2004" s="9" t="s">
        <v>545</v>
      </c>
      <c r="I2004" s="9" t="s">
        <v>545</v>
      </c>
      <c r="K2004" t="s">
        <v>1255</v>
      </c>
      <c r="L2004" t="s">
        <v>750</v>
      </c>
    </row>
    <row r="2005" spans="1:12" x14ac:dyDescent="0.3">
      <c r="A2005" t="s">
        <v>2525</v>
      </c>
      <c r="B2005" s="4" t="s">
        <v>656</v>
      </c>
      <c r="C2005">
        <v>25.8</v>
      </c>
      <c r="D2005" t="s">
        <v>1516</v>
      </c>
      <c r="E2005">
        <v>0.3</v>
      </c>
      <c r="F2005" s="9" t="s">
        <v>545</v>
      </c>
      <c r="G2005" s="9" t="s">
        <v>545</v>
      </c>
      <c r="H2005" s="9" t="s">
        <v>545</v>
      </c>
      <c r="I2005" s="9" t="s">
        <v>545</v>
      </c>
      <c r="K2005" t="s">
        <v>1255</v>
      </c>
      <c r="L2005" t="s">
        <v>750</v>
      </c>
    </row>
    <row r="2006" spans="1:12" x14ac:dyDescent="0.3">
      <c r="A2006" t="s">
        <v>2525</v>
      </c>
      <c r="B2006" s="4" t="s">
        <v>656</v>
      </c>
      <c r="C2006">
        <v>24.6</v>
      </c>
      <c r="D2006" t="s">
        <v>588</v>
      </c>
      <c r="E2006">
        <v>1.1000000000000001</v>
      </c>
      <c r="F2006" s="9" t="s">
        <v>545</v>
      </c>
      <c r="G2006" s="9" t="s">
        <v>545</v>
      </c>
      <c r="H2006" s="9" t="s">
        <v>545</v>
      </c>
      <c r="I2006" s="9" t="s">
        <v>545</v>
      </c>
      <c r="K2006" t="s">
        <v>1255</v>
      </c>
      <c r="L2006" t="s">
        <v>750</v>
      </c>
    </row>
    <row r="2007" spans="1:12" x14ac:dyDescent="0.3">
      <c r="A2007" t="s">
        <v>2525</v>
      </c>
      <c r="B2007" s="4" t="s">
        <v>656</v>
      </c>
      <c r="C2007">
        <v>23.9</v>
      </c>
      <c r="D2007" t="s">
        <v>588</v>
      </c>
      <c r="E2007">
        <v>2.4</v>
      </c>
      <c r="F2007">
        <v>15</v>
      </c>
      <c r="G2007" s="9" t="s">
        <v>545</v>
      </c>
      <c r="H2007" s="9" t="s">
        <v>545</v>
      </c>
      <c r="I2007" s="9" t="s">
        <v>545</v>
      </c>
      <c r="K2007" t="s">
        <v>1255</v>
      </c>
      <c r="L2007" t="s">
        <v>750</v>
      </c>
    </row>
    <row r="2008" spans="1:12" x14ac:dyDescent="0.3">
      <c r="A2008" t="s">
        <v>2525</v>
      </c>
      <c r="B2008" s="4" t="s">
        <v>656</v>
      </c>
      <c r="C2008">
        <v>23.7</v>
      </c>
      <c r="D2008" t="s">
        <v>593</v>
      </c>
      <c r="E2008">
        <v>1.1000000000000001</v>
      </c>
      <c r="F2008" s="9" t="s">
        <v>545</v>
      </c>
      <c r="G2008" s="9" t="s">
        <v>545</v>
      </c>
      <c r="H2008" s="9" t="s">
        <v>545</v>
      </c>
      <c r="I2008" s="9" t="s">
        <v>545</v>
      </c>
      <c r="K2008" t="s">
        <v>1255</v>
      </c>
      <c r="L2008" t="s">
        <v>750</v>
      </c>
    </row>
    <row r="2009" spans="1:12" x14ac:dyDescent="0.3">
      <c r="A2009" t="s">
        <v>2525</v>
      </c>
      <c r="B2009" s="4" t="s">
        <v>656</v>
      </c>
      <c r="C2009">
        <v>22.4</v>
      </c>
      <c r="D2009" t="s">
        <v>588</v>
      </c>
      <c r="E2009">
        <v>4.8</v>
      </c>
      <c r="F2009">
        <v>35</v>
      </c>
      <c r="G2009" s="9" t="s">
        <v>545</v>
      </c>
      <c r="H2009" s="9" t="s">
        <v>545</v>
      </c>
      <c r="I2009" s="9" t="s">
        <v>545</v>
      </c>
      <c r="K2009" t="s">
        <v>1255</v>
      </c>
      <c r="L2009" t="s">
        <v>750</v>
      </c>
    </row>
    <row r="2010" spans="1:12" x14ac:dyDescent="0.3">
      <c r="A2010" t="s">
        <v>2525</v>
      </c>
      <c r="B2010" s="4" t="s">
        <v>656</v>
      </c>
      <c r="C2010">
        <v>22</v>
      </c>
      <c r="D2010" t="s">
        <v>588</v>
      </c>
      <c r="E2010">
        <v>0.3</v>
      </c>
      <c r="F2010" s="9" t="s">
        <v>545</v>
      </c>
      <c r="G2010" s="9" t="s">
        <v>545</v>
      </c>
      <c r="H2010" s="9" t="s">
        <v>545</v>
      </c>
      <c r="I2010" s="9" t="s">
        <v>545</v>
      </c>
      <c r="K2010" t="s">
        <v>1255</v>
      </c>
      <c r="L2010" t="s">
        <v>750</v>
      </c>
    </row>
    <row r="2011" spans="1:12" x14ac:dyDescent="0.3">
      <c r="A2011" t="s">
        <v>2525</v>
      </c>
      <c r="B2011" s="4" t="s">
        <v>656</v>
      </c>
      <c r="C2011">
        <v>21.3</v>
      </c>
      <c r="D2011" t="s">
        <v>588</v>
      </c>
      <c r="E2011">
        <v>4.4000000000000004</v>
      </c>
      <c r="F2011">
        <v>34</v>
      </c>
      <c r="G2011" s="9" t="s">
        <v>545</v>
      </c>
      <c r="H2011" s="9" t="s">
        <v>545</v>
      </c>
      <c r="I2011" s="9" t="s">
        <v>545</v>
      </c>
      <c r="K2011" t="s">
        <v>1255</v>
      </c>
      <c r="L2011" t="s">
        <v>750</v>
      </c>
    </row>
    <row r="2012" spans="1:12" x14ac:dyDescent="0.3">
      <c r="A2012" t="s">
        <v>2525</v>
      </c>
      <c r="B2012" s="4" t="s">
        <v>656</v>
      </c>
      <c r="C2012">
        <v>19.7</v>
      </c>
      <c r="D2012" t="s">
        <v>949</v>
      </c>
      <c r="E2012">
        <v>2.1</v>
      </c>
      <c r="F2012">
        <v>10</v>
      </c>
      <c r="G2012" s="9" t="s">
        <v>545</v>
      </c>
      <c r="H2012" s="9" t="s">
        <v>545</v>
      </c>
      <c r="I2012" s="9" t="s">
        <v>545</v>
      </c>
      <c r="K2012" t="s">
        <v>1255</v>
      </c>
      <c r="L2012" t="s">
        <v>750</v>
      </c>
    </row>
    <row r="2013" spans="1:12" x14ac:dyDescent="0.3">
      <c r="A2013" t="s">
        <v>2525</v>
      </c>
      <c r="B2013" s="4" t="s">
        <v>656</v>
      </c>
      <c r="C2013">
        <v>19.399999999999999</v>
      </c>
      <c r="D2013" t="s">
        <v>588</v>
      </c>
      <c r="E2013">
        <v>2.1</v>
      </c>
      <c r="F2013">
        <v>10</v>
      </c>
      <c r="G2013" s="9" t="s">
        <v>545</v>
      </c>
      <c r="H2013" s="9" t="s">
        <v>545</v>
      </c>
      <c r="I2013" s="9" t="s">
        <v>545</v>
      </c>
      <c r="K2013" t="s">
        <v>1255</v>
      </c>
      <c r="L2013" t="s">
        <v>750</v>
      </c>
    </row>
    <row r="2014" spans="1:12" x14ac:dyDescent="0.3">
      <c r="A2014" t="s">
        <v>2525</v>
      </c>
      <c r="B2014" s="4" t="s">
        <v>656</v>
      </c>
      <c r="C2014">
        <v>19</v>
      </c>
      <c r="D2014" t="s">
        <v>593</v>
      </c>
      <c r="E2014">
        <v>2.7</v>
      </c>
      <c r="F2014">
        <v>16</v>
      </c>
      <c r="G2014" s="9" t="s">
        <v>545</v>
      </c>
      <c r="H2014" s="9" t="s">
        <v>545</v>
      </c>
      <c r="I2014" s="9" t="s">
        <v>545</v>
      </c>
      <c r="K2014" t="s">
        <v>1255</v>
      </c>
      <c r="L2014" t="s">
        <v>750</v>
      </c>
    </row>
    <row r="2015" spans="1:12" x14ac:dyDescent="0.3">
      <c r="A2015" t="s">
        <v>2525</v>
      </c>
      <c r="B2015" s="4" t="s">
        <v>656</v>
      </c>
      <c r="C2015">
        <v>13.1</v>
      </c>
      <c r="D2015" t="s">
        <v>593</v>
      </c>
      <c r="E2015">
        <v>1.7</v>
      </c>
      <c r="F2015">
        <v>13</v>
      </c>
      <c r="G2015" s="9" t="s">
        <v>545</v>
      </c>
      <c r="H2015" s="9" t="s">
        <v>545</v>
      </c>
      <c r="I2015" s="9" t="s">
        <v>545</v>
      </c>
      <c r="K2015" t="s">
        <v>1255</v>
      </c>
      <c r="L2015" t="s">
        <v>750</v>
      </c>
    </row>
    <row r="2016" spans="1:12" x14ac:dyDescent="0.3">
      <c r="A2016" t="s">
        <v>2525</v>
      </c>
      <c r="B2016" s="4" t="s">
        <v>656</v>
      </c>
      <c r="C2016">
        <v>12</v>
      </c>
      <c r="D2016" t="s">
        <v>588</v>
      </c>
      <c r="E2016">
        <v>3.8</v>
      </c>
      <c r="F2016">
        <v>32</v>
      </c>
      <c r="G2016" s="9" t="s">
        <v>545</v>
      </c>
      <c r="H2016" s="9" t="s">
        <v>545</v>
      </c>
      <c r="I2016" s="9" t="s">
        <v>545</v>
      </c>
      <c r="K2016" t="s">
        <v>1255</v>
      </c>
      <c r="L2016" t="s">
        <v>750</v>
      </c>
    </row>
    <row r="2017" spans="1:12" x14ac:dyDescent="0.3">
      <c r="A2017" t="s">
        <v>2525</v>
      </c>
      <c r="B2017" s="4" t="s">
        <v>656</v>
      </c>
      <c r="C2017">
        <v>11.5</v>
      </c>
      <c r="D2017" t="s">
        <v>588</v>
      </c>
      <c r="E2017">
        <v>0.4</v>
      </c>
      <c r="F2017" s="9" t="s">
        <v>545</v>
      </c>
      <c r="G2017" s="9" t="s">
        <v>545</v>
      </c>
      <c r="H2017" s="9" t="s">
        <v>545</v>
      </c>
      <c r="I2017" s="9" t="s">
        <v>545</v>
      </c>
      <c r="K2017" t="s">
        <v>1255</v>
      </c>
      <c r="L2017" t="s">
        <v>750</v>
      </c>
    </row>
    <row r="2018" spans="1:12" x14ac:dyDescent="0.3">
      <c r="A2018" t="s">
        <v>2525</v>
      </c>
      <c r="B2018" s="4" t="s">
        <v>656</v>
      </c>
      <c r="C2018">
        <v>10.3</v>
      </c>
      <c r="D2018" t="s">
        <v>588</v>
      </c>
      <c r="E2018">
        <v>2.1</v>
      </c>
      <c r="F2018">
        <v>15</v>
      </c>
      <c r="G2018" s="9" t="s">
        <v>545</v>
      </c>
      <c r="H2018" s="9" t="s">
        <v>545</v>
      </c>
      <c r="I2018" s="9" t="s">
        <v>545</v>
      </c>
      <c r="K2018" t="s">
        <v>1255</v>
      </c>
      <c r="L2018" t="s">
        <v>750</v>
      </c>
    </row>
    <row r="2019" spans="1:12" x14ac:dyDescent="0.3">
      <c r="A2019" t="s">
        <v>2525</v>
      </c>
      <c r="B2019" s="4" t="s">
        <v>656</v>
      </c>
      <c r="C2019">
        <v>6</v>
      </c>
      <c r="D2019" t="s">
        <v>593</v>
      </c>
      <c r="E2019">
        <v>0.5</v>
      </c>
      <c r="F2019" s="9" t="s">
        <v>545</v>
      </c>
      <c r="G2019" s="9" t="s">
        <v>545</v>
      </c>
      <c r="H2019" s="9" t="s">
        <v>545</v>
      </c>
      <c r="I2019" s="9" t="s">
        <v>545</v>
      </c>
      <c r="K2019" t="s">
        <v>1255</v>
      </c>
      <c r="L2019" t="s">
        <v>750</v>
      </c>
    </row>
    <row r="2020" spans="1:12" x14ac:dyDescent="0.3">
      <c r="A2020" t="s">
        <v>2525</v>
      </c>
      <c r="B2020" s="4" t="s">
        <v>656</v>
      </c>
      <c r="C2020">
        <v>5.6</v>
      </c>
      <c r="D2020" t="s">
        <v>588</v>
      </c>
      <c r="E2020">
        <v>0.6</v>
      </c>
      <c r="F2020" s="9" t="s">
        <v>545</v>
      </c>
      <c r="G2020" s="9" t="s">
        <v>545</v>
      </c>
      <c r="H2020" s="9" t="s">
        <v>545</v>
      </c>
      <c r="I2020" s="9" t="s">
        <v>545</v>
      </c>
      <c r="K2020" t="s">
        <v>1255</v>
      </c>
      <c r="L2020" t="s">
        <v>750</v>
      </c>
    </row>
    <row r="2021" spans="1:12" x14ac:dyDescent="0.3">
      <c r="A2021" t="s">
        <v>2525</v>
      </c>
      <c r="B2021" s="4" t="s">
        <v>656</v>
      </c>
      <c r="C2021">
        <v>1.3</v>
      </c>
      <c r="D2021" t="s">
        <v>593</v>
      </c>
      <c r="E2021">
        <v>0.4</v>
      </c>
      <c r="F2021" s="9" t="s">
        <v>545</v>
      </c>
      <c r="G2021" s="9" t="s">
        <v>545</v>
      </c>
      <c r="H2021" s="9" t="s">
        <v>545</v>
      </c>
      <c r="I2021" s="9" t="s">
        <v>545</v>
      </c>
      <c r="K2021" t="s">
        <v>1255</v>
      </c>
      <c r="L2021" t="s">
        <v>750</v>
      </c>
    </row>
    <row r="2022" spans="1:12" x14ac:dyDescent="0.3">
      <c r="A2022" t="s">
        <v>2525</v>
      </c>
      <c r="B2022" s="4" t="s">
        <v>656</v>
      </c>
      <c r="C2022">
        <v>43.7</v>
      </c>
      <c r="D2022" t="s">
        <v>1165</v>
      </c>
      <c r="E2022">
        <v>9.5</v>
      </c>
      <c r="F2022">
        <v>205</v>
      </c>
      <c r="G2022" s="9" t="s">
        <v>545</v>
      </c>
      <c r="H2022" s="9" t="s">
        <v>545</v>
      </c>
      <c r="I2022" s="9" t="s">
        <v>545</v>
      </c>
      <c r="K2022" t="s">
        <v>1255</v>
      </c>
      <c r="L2022" t="s">
        <v>752</v>
      </c>
    </row>
    <row r="2023" spans="1:12" x14ac:dyDescent="0.3">
      <c r="A2023" t="s">
        <v>2525</v>
      </c>
      <c r="B2023" s="4" t="s">
        <v>656</v>
      </c>
      <c r="C2023">
        <v>26</v>
      </c>
      <c r="D2023" t="s">
        <v>1692</v>
      </c>
      <c r="E2023" s="9" t="s">
        <v>545</v>
      </c>
      <c r="F2023" s="9" t="s">
        <v>545</v>
      </c>
      <c r="G2023">
        <v>1</v>
      </c>
      <c r="H2023" s="9" t="s">
        <v>545</v>
      </c>
      <c r="I2023" s="9" t="s">
        <v>545</v>
      </c>
      <c r="K2023" t="s">
        <v>1255</v>
      </c>
      <c r="L2023" t="s">
        <v>752</v>
      </c>
    </row>
    <row r="2024" spans="1:12" x14ac:dyDescent="0.3">
      <c r="A2024" t="s">
        <v>2525</v>
      </c>
      <c r="B2024" s="4" t="s">
        <v>656</v>
      </c>
      <c r="C2024">
        <v>25</v>
      </c>
      <c r="D2024" t="s">
        <v>1131</v>
      </c>
      <c r="E2024" s="9" t="s">
        <v>545</v>
      </c>
      <c r="F2024" s="9" t="s">
        <v>545</v>
      </c>
      <c r="G2024">
        <v>1</v>
      </c>
      <c r="H2024" s="9" t="s">
        <v>545</v>
      </c>
      <c r="I2024" s="9" t="s">
        <v>545</v>
      </c>
      <c r="K2024" t="s">
        <v>1255</v>
      </c>
      <c r="L2024" t="s">
        <v>752</v>
      </c>
    </row>
    <row r="2025" spans="1:12" x14ac:dyDescent="0.3">
      <c r="A2025" t="s">
        <v>2525</v>
      </c>
      <c r="B2025" s="4" t="s">
        <v>656</v>
      </c>
      <c r="C2025">
        <v>24</v>
      </c>
      <c r="D2025" t="s">
        <v>1132</v>
      </c>
      <c r="E2025" s="9" t="s">
        <v>545</v>
      </c>
      <c r="F2025" s="9" t="s">
        <v>545</v>
      </c>
      <c r="G2025">
        <v>1</v>
      </c>
      <c r="H2025" s="9" t="s">
        <v>545</v>
      </c>
      <c r="I2025" s="9" t="s">
        <v>545</v>
      </c>
      <c r="K2025" t="s">
        <v>1255</v>
      </c>
      <c r="L2025" t="s">
        <v>752</v>
      </c>
    </row>
    <row r="2026" spans="1:12" x14ac:dyDescent="0.3">
      <c r="A2026" t="s">
        <v>2525</v>
      </c>
      <c r="B2026" s="4" t="s">
        <v>656</v>
      </c>
      <c r="C2026">
        <v>26.6</v>
      </c>
      <c r="D2026" t="s">
        <v>1692</v>
      </c>
      <c r="E2026" s="9" t="s">
        <v>545</v>
      </c>
      <c r="F2026" s="9" t="s">
        <v>545</v>
      </c>
      <c r="G2026">
        <v>2</v>
      </c>
      <c r="H2026" s="9" t="s">
        <v>545</v>
      </c>
      <c r="I2026" s="9" t="s">
        <v>545</v>
      </c>
      <c r="K2026" t="s">
        <v>1255</v>
      </c>
      <c r="L2026" t="s">
        <v>752</v>
      </c>
    </row>
    <row r="2027" spans="1:12" x14ac:dyDescent="0.3">
      <c r="A2027" t="s">
        <v>2525</v>
      </c>
      <c r="B2027" s="4" t="s">
        <v>656</v>
      </c>
      <c r="C2027">
        <v>44.4</v>
      </c>
      <c r="D2027" t="s">
        <v>136</v>
      </c>
      <c r="E2027" s="9" t="s">
        <v>545</v>
      </c>
      <c r="F2027" s="9" t="s">
        <v>545</v>
      </c>
      <c r="G2027">
        <v>1</v>
      </c>
      <c r="H2027" s="9" t="s">
        <v>545</v>
      </c>
      <c r="I2027" s="9" t="s">
        <v>545</v>
      </c>
      <c r="K2027" t="s">
        <v>1255</v>
      </c>
      <c r="L2027" t="s">
        <v>752</v>
      </c>
    </row>
    <row r="2028" spans="1:12" x14ac:dyDescent="0.3">
      <c r="A2028" t="s">
        <v>2525</v>
      </c>
      <c r="B2028" s="4" t="s">
        <v>656</v>
      </c>
      <c r="C2028">
        <v>48.9</v>
      </c>
      <c r="D2028" t="s">
        <v>136</v>
      </c>
      <c r="E2028" s="9" t="s">
        <v>545</v>
      </c>
      <c r="F2028" s="9" t="s">
        <v>545</v>
      </c>
      <c r="G2028">
        <v>2</v>
      </c>
      <c r="H2028" s="9" t="s">
        <v>545</v>
      </c>
      <c r="I2028" s="9" t="s">
        <v>545</v>
      </c>
      <c r="K2028" t="s">
        <v>1255</v>
      </c>
      <c r="L2028" t="s">
        <v>752</v>
      </c>
    </row>
    <row r="2029" spans="1:12" x14ac:dyDescent="0.3">
      <c r="A2029" t="s">
        <v>2525</v>
      </c>
      <c r="B2029" s="4" t="s">
        <v>656</v>
      </c>
      <c r="C2029">
        <v>48.8</v>
      </c>
      <c r="D2029" t="s">
        <v>136</v>
      </c>
      <c r="E2029" s="9" t="s">
        <v>545</v>
      </c>
      <c r="F2029" s="9" t="s">
        <v>545</v>
      </c>
      <c r="G2029">
        <v>2</v>
      </c>
      <c r="H2029" s="9" t="s">
        <v>545</v>
      </c>
      <c r="I2029" s="9" t="s">
        <v>545</v>
      </c>
      <c r="K2029" t="s">
        <v>1255</v>
      </c>
      <c r="L2029" t="s">
        <v>752</v>
      </c>
    </row>
    <row r="2030" spans="1:12" x14ac:dyDescent="0.3">
      <c r="A2030" t="s">
        <v>2525</v>
      </c>
      <c r="B2030" s="4" t="s">
        <v>656</v>
      </c>
      <c r="C2030">
        <v>33.200000000000003</v>
      </c>
      <c r="D2030" t="s">
        <v>136</v>
      </c>
      <c r="E2030" s="9" t="s">
        <v>545</v>
      </c>
      <c r="F2030" s="9" t="s">
        <v>545</v>
      </c>
      <c r="G2030">
        <v>3</v>
      </c>
      <c r="H2030" s="9" t="s">
        <v>545</v>
      </c>
      <c r="I2030" s="9" t="s">
        <v>545</v>
      </c>
      <c r="K2030" t="s">
        <v>1255</v>
      </c>
      <c r="L2030" t="s">
        <v>752</v>
      </c>
    </row>
    <row r="2031" spans="1:12" x14ac:dyDescent="0.3">
      <c r="A2031" t="s">
        <v>2525</v>
      </c>
      <c r="B2031" s="4" t="s">
        <v>656</v>
      </c>
      <c r="C2031">
        <v>48.3</v>
      </c>
      <c r="D2031" t="s">
        <v>136</v>
      </c>
      <c r="E2031" s="9" t="s">
        <v>545</v>
      </c>
      <c r="F2031" s="9" t="s">
        <v>545</v>
      </c>
      <c r="G2031">
        <v>7</v>
      </c>
      <c r="H2031" s="9" t="s">
        <v>545</v>
      </c>
      <c r="I2031" s="9" t="s">
        <v>545</v>
      </c>
      <c r="K2031" t="s">
        <v>1255</v>
      </c>
      <c r="L2031" t="s">
        <v>752</v>
      </c>
    </row>
    <row r="2032" spans="1:12" x14ac:dyDescent="0.3">
      <c r="A2032" t="s">
        <v>2525</v>
      </c>
      <c r="B2032" s="4" t="s">
        <v>656</v>
      </c>
      <c r="C2032">
        <v>48.3</v>
      </c>
      <c r="D2032" t="s">
        <v>823</v>
      </c>
      <c r="E2032" s="9" t="s">
        <v>545</v>
      </c>
      <c r="F2032" s="9" t="s">
        <v>545</v>
      </c>
      <c r="G2032">
        <v>1</v>
      </c>
      <c r="H2032" s="9" t="s">
        <v>545</v>
      </c>
      <c r="I2032" s="9" t="s">
        <v>545</v>
      </c>
      <c r="K2032" t="s">
        <v>1255</v>
      </c>
      <c r="L2032" t="s">
        <v>752</v>
      </c>
    </row>
    <row r="2033" spans="1:12" x14ac:dyDescent="0.3">
      <c r="A2033" t="s">
        <v>2525</v>
      </c>
      <c r="B2033" s="4" t="s">
        <v>656</v>
      </c>
      <c r="C2033">
        <v>44.6</v>
      </c>
      <c r="D2033" t="s">
        <v>823</v>
      </c>
      <c r="E2033" s="9" t="s">
        <v>545</v>
      </c>
      <c r="F2033" s="9" t="s">
        <v>545</v>
      </c>
      <c r="G2033">
        <v>1</v>
      </c>
      <c r="H2033" s="9" t="s">
        <v>545</v>
      </c>
      <c r="I2033" s="9" t="s">
        <v>545</v>
      </c>
      <c r="K2033" t="s">
        <v>1255</v>
      </c>
      <c r="L2033" t="s">
        <v>752</v>
      </c>
    </row>
    <row r="2034" spans="1:12" x14ac:dyDescent="0.3">
      <c r="A2034" t="s">
        <v>2525</v>
      </c>
      <c r="B2034" s="4" t="s">
        <v>656</v>
      </c>
      <c r="C2034">
        <v>37.299999999999997</v>
      </c>
      <c r="D2034" t="s">
        <v>823</v>
      </c>
      <c r="E2034" s="9" t="s">
        <v>545</v>
      </c>
      <c r="F2034" s="9" t="s">
        <v>545</v>
      </c>
      <c r="G2034">
        <v>1</v>
      </c>
      <c r="H2034" s="9" t="s">
        <v>545</v>
      </c>
      <c r="I2034" s="9" t="s">
        <v>545</v>
      </c>
      <c r="K2034" t="s">
        <v>1255</v>
      </c>
      <c r="L2034" t="s">
        <v>752</v>
      </c>
    </row>
    <row r="2035" spans="1:12" x14ac:dyDescent="0.3">
      <c r="A2035" t="s">
        <v>2525</v>
      </c>
      <c r="B2035" s="4" t="s">
        <v>656</v>
      </c>
      <c r="C2035">
        <v>35.799999999999997</v>
      </c>
      <c r="D2035" t="s">
        <v>823</v>
      </c>
      <c r="E2035" s="9" t="s">
        <v>545</v>
      </c>
      <c r="F2035" s="9" t="s">
        <v>545</v>
      </c>
      <c r="G2035">
        <v>1</v>
      </c>
      <c r="H2035" s="9" t="s">
        <v>545</v>
      </c>
      <c r="I2035" s="9" t="s">
        <v>545</v>
      </c>
      <c r="K2035" t="s">
        <v>1255</v>
      </c>
      <c r="L2035" t="s">
        <v>752</v>
      </c>
    </row>
    <row r="2036" spans="1:12" x14ac:dyDescent="0.3">
      <c r="A2036" t="s">
        <v>2525</v>
      </c>
      <c r="B2036" s="4" t="s">
        <v>656</v>
      </c>
      <c r="C2036">
        <v>34.1</v>
      </c>
      <c r="D2036" t="s">
        <v>823</v>
      </c>
      <c r="E2036" s="9" t="s">
        <v>545</v>
      </c>
      <c r="F2036" s="9" t="s">
        <v>545</v>
      </c>
      <c r="G2036">
        <v>1</v>
      </c>
      <c r="H2036" s="9" t="s">
        <v>545</v>
      </c>
      <c r="I2036" s="9" t="s">
        <v>545</v>
      </c>
      <c r="K2036" t="s">
        <v>1255</v>
      </c>
      <c r="L2036" t="s">
        <v>752</v>
      </c>
    </row>
    <row r="2037" spans="1:12" x14ac:dyDescent="0.3">
      <c r="A2037" t="s">
        <v>2525</v>
      </c>
      <c r="B2037" s="4" t="s">
        <v>656</v>
      </c>
      <c r="C2037">
        <v>33</v>
      </c>
      <c r="D2037" t="s">
        <v>823</v>
      </c>
      <c r="E2037" s="9" t="s">
        <v>545</v>
      </c>
      <c r="F2037" s="9" t="s">
        <v>545</v>
      </c>
      <c r="G2037">
        <v>1</v>
      </c>
      <c r="H2037" s="9" t="s">
        <v>545</v>
      </c>
      <c r="I2037" s="9" t="s">
        <v>545</v>
      </c>
      <c r="K2037" t="s">
        <v>1255</v>
      </c>
      <c r="L2037" t="s">
        <v>752</v>
      </c>
    </row>
    <row r="2038" spans="1:12" x14ac:dyDescent="0.3">
      <c r="A2038" t="s">
        <v>2525</v>
      </c>
      <c r="B2038" s="4" t="s">
        <v>656</v>
      </c>
      <c r="C2038">
        <v>32.4</v>
      </c>
      <c r="D2038" t="s">
        <v>823</v>
      </c>
      <c r="E2038" s="9" t="s">
        <v>545</v>
      </c>
      <c r="F2038" s="9" t="s">
        <v>545</v>
      </c>
      <c r="G2038">
        <v>1</v>
      </c>
      <c r="H2038" s="9" t="s">
        <v>545</v>
      </c>
      <c r="I2038" s="9" t="s">
        <v>545</v>
      </c>
      <c r="K2038" t="s">
        <v>1255</v>
      </c>
      <c r="L2038" t="s">
        <v>752</v>
      </c>
    </row>
    <row r="2039" spans="1:12" x14ac:dyDescent="0.3">
      <c r="A2039" t="s">
        <v>2525</v>
      </c>
      <c r="B2039" s="4" t="s">
        <v>656</v>
      </c>
      <c r="C2039">
        <v>31.6</v>
      </c>
      <c r="D2039" t="s">
        <v>823</v>
      </c>
      <c r="E2039" s="9" t="s">
        <v>545</v>
      </c>
      <c r="F2039" s="9" t="s">
        <v>545</v>
      </c>
      <c r="G2039">
        <v>1</v>
      </c>
      <c r="H2039" s="9" t="s">
        <v>545</v>
      </c>
      <c r="I2039" s="9" t="s">
        <v>545</v>
      </c>
      <c r="K2039" t="s">
        <v>1255</v>
      </c>
      <c r="L2039" t="s">
        <v>752</v>
      </c>
    </row>
    <row r="2040" spans="1:12" x14ac:dyDescent="0.3">
      <c r="A2040" t="s">
        <v>2525</v>
      </c>
      <c r="B2040" s="4" t="s">
        <v>656</v>
      </c>
      <c r="C2040">
        <v>23.5</v>
      </c>
      <c r="D2040" t="s">
        <v>768</v>
      </c>
      <c r="E2040" s="9" t="s">
        <v>545</v>
      </c>
      <c r="F2040" s="9" t="s">
        <v>545</v>
      </c>
      <c r="G2040">
        <v>1</v>
      </c>
      <c r="H2040" s="9" t="s">
        <v>545</v>
      </c>
      <c r="I2040" s="9" t="s">
        <v>545</v>
      </c>
      <c r="K2040" t="s">
        <v>1255</v>
      </c>
      <c r="L2040" t="s">
        <v>752</v>
      </c>
    </row>
    <row r="2041" spans="1:12" x14ac:dyDescent="0.3">
      <c r="A2041" t="s">
        <v>2525</v>
      </c>
      <c r="B2041" s="4" t="s">
        <v>656</v>
      </c>
      <c r="C2041">
        <v>23.2</v>
      </c>
      <c r="D2041" t="s">
        <v>768</v>
      </c>
      <c r="E2041" s="9" t="s">
        <v>545</v>
      </c>
      <c r="F2041" s="9" t="s">
        <v>545</v>
      </c>
      <c r="G2041">
        <v>1</v>
      </c>
      <c r="H2041" s="9" t="s">
        <v>545</v>
      </c>
      <c r="I2041" s="9" t="s">
        <v>545</v>
      </c>
      <c r="K2041" t="s">
        <v>1255</v>
      </c>
      <c r="L2041" t="s">
        <v>752</v>
      </c>
    </row>
    <row r="2042" spans="1:12" x14ac:dyDescent="0.3">
      <c r="A2042" t="s">
        <v>2525</v>
      </c>
      <c r="B2042" s="4" t="s">
        <v>656</v>
      </c>
      <c r="C2042">
        <v>22.3</v>
      </c>
      <c r="D2042" t="s">
        <v>768</v>
      </c>
      <c r="E2042" s="9" t="s">
        <v>545</v>
      </c>
      <c r="F2042" s="9" t="s">
        <v>545</v>
      </c>
      <c r="G2042">
        <v>1</v>
      </c>
      <c r="H2042" s="9" t="s">
        <v>545</v>
      </c>
      <c r="I2042" s="9" t="s">
        <v>545</v>
      </c>
      <c r="K2042" t="s">
        <v>1255</v>
      </c>
      <c r="L2042" t="s">
        <v>752</v>
      </c>
    </row>
    <row r="2043" spans="1:12" x14ac:dyDescent="0.3">
      <c r="A2043" t="s">
        <v>2525</v>
      </c>
      <c r="B2043" s="4" t="s">
        <v>656</v>
      </c>
      <c r="C2043">
        <v>20</v>
      </c>
      <c r="D2043" t="s">
        <v>768</v>
      </c>
      <c r="E2043" s="9" t="s">
        <v>545</v>
      </c>
      <c r="F2043" s="9" t="s">
        <v>545</v>
      </c>
      <c r="G2043">
        <v>1</v>
      </c>
      <c r="H2043" s="9" t="s">
        <v>545</v>
      </c>
      <c r="I2043" s="9" t="s">
        <v>545</v>
      </c>
      <c r="K2043" t="s">
        <v>1255</v>
      </c>
      <c r="L2043" t="s">
        <v>752</v>
      </c>
    </row>
    <row r="2044" spans="1:12" x14ac:dyDescent="0.3">
      <c r="A2044" t="s">
        <v>2525</v>
      </c>
      <c r="B2044" s="4" t="s">
        <v>656</v>
      </c>
      <c r="C2044">
        <v>18.7</v>
      </c>
      <c r="D2044" t="s">
        <v>1845</v>
      </c>
      <c r="E2044" s="9" t="s">
        <v>545</v>
      </c>
      <c r="F2044" s="9" t="s">
        <v>545</v>
      </c>
      <c r="G2044">
        <v>1</v>
      </c>
      <c r="H2044" s="9" t="s">
        <v>545</v>
      </c>
      <c r="I2044" s="9" t="s">
        <v>545</v>
      </c>
      <c r="K2044" t="s">
        <v>1255</v>
      </c>
      <c r="L2044" t="s">
        <v>752</v>
      </c>
    </row>
    <row r="2045" spans="1:12" x14ac:dyDescent="0.3">
      <c r="A2045" t="s">
        <v>2525</v>
      </c>
      <c r="B2045" s="4" t="s">
        <v>656</v>
      </c>
      <c r="C2045">
        <v>7</v>
      </c>
      <c r="D2045" t="s">
        <v>1845</v>
      </c>
      <c r="E2045" s="9" t="s">
        <v>545</v>
      </c>
      <c r="F2045" s="9" t="s">
        <v>545</v>
      </c>
      <c r="G2045">
        <v>1</v>
      </c>
      <c r="H2045" s="9" t="s">
        <v>545</v>
      </c>
      <c r="I2045" s="9" t="s">
        <v>545</v>
      </c>
      <c r="K2045" t="s">
        <v>1255</v>
      </c>
      <c r="L2045" t="s">
        <v>752</v>
      </c>
    </row>
    <row r="2046" spans="1:12" x14ac:dyDescent="0.3">
      <c r="A2046" t="s">
        <v>2525</v>
      </c>
      <c r="B2046" s="4" t="s">
        <v>656</v>
      </c>
      <c r="C2046">
        <v>41</v>
      </c>
      <c r="D2046" t="s">
        <v>823</v>
      </c>
      <c r="E2046" s="9" t="s">
        <v>545</v>
      </c>
      <c r="F2046" s="9" t="s">
        <v>545</v>
      </c>
      <c r="G2046">
        <v>2</v>
      </c>
      <c r="H2046" s="9" t="s">
        <v>545</v>
      </c>
      <c r="I2046" s="9" t="s">
        <v>545</v>
      </c>
      <c r="K2046" t="s">
        <v>1255</v>
      </c>
      <c r="L2046" t="s">
        <v>752</v>
      </c>
    </row>
    <row r="2047" spans="1:12" x14ac:dyDescent="0.3">
      <c r="A2047" t="s">
        <v>2525</v>
      </c>
      <c r="B2047" s="4" t="s">
        <v>656</v>
      </c>
      <c r="C2047">
        <v>39</v>
      </c>
      <c r="D2047" t="s">
        <v>823</v>
      </c>
      <c r="E2047" s="9" t="s">
        <v>545</v>
      </c>
      <c r="F2047" s="9" t="s">
        <v>545</v>
      </c>
      <c r="G2047">
        <v>2</v>
      </c>
      <c r="H2047" s="9" t="s">
        <v>545</v>
      </c>
      <c r="I2047" s="9" t="s">
        <v>545</v>
      </c>
      <c r="K2047" t="s">
        <v>1255</v>
      </c>
      <c r="L2047" t="s">
        <v>752</v>
      </c>
    </row>
    <row r="2048" spans="1:12" x14ac:dyDescent="0.3">
      <c r="A2048" t="s">
        <v>2525</v>
      </c>
      <c r="B2048" s="4" t="s">
        <v>656</v>
      </c>
      <c r="C2048">
        <v>37.9</v>
      </c>
      <c r="D2048" t="s">
        <v>823</v>
      </c>
      <c r="E2048" s="9" t="s">
        <v>545</v>
      </c>
      <c r="F2048" s="9" t="s">
        <v>545</v>
      </c>
      <c r="G2048">
        <v>2</v>
      </c>
      <c r="H2048" s="9" t="s">
        <v>545</v>
      </c>
      <c r="I2048" s="9" t="s">
        <v>545</v>
      </c>
      <c r="K2048" t="s">
        <v>1255</v>
      </c>
      <c r="L2048" t="s">
        <v>752</v>
      </c>
    </row>
    <row r="2049" spans="1:12" x14ac:dyDescent="0.3">
      <c r="A2049" t="s">
        <v>2525</v>
      </c>
      <c r="B2049" s="4" t="s">
        <v>656</v>
      </c>
      <c r="C2049">
        <v>34.700000000000003</v>
      </c>
      <c r="D2049" t="s">
        <v>823</v>
      </c>
      <c r="E2049" s="9" t="s">
        <v>545</v>
      </c>
      <c r="F2049" s="9" t="s">
        <v>545</v>
      </c>
      <c r="G2049">
        <v>2</v>
      </c>
      <c r="H2049" s="9" t="s">
        <v>545</v>
      </c>
      <c r="I2049" s="9" t="s">
        <v>545</v>
      </c>
      <c r="K2049" t="s">
        <v>1255</v>
      </c>
      <c r="L2049" t="s">
        <v>752</v>
      </c>
    </row>
    <row r="2050" spans="1:12" x14ac:dyDescent="0.3">
      <c r="A2050" t="s">
        <v>2525</v>
      </c>
      <c r="B2050" s="4" t="s">
        <v>656</v>
      </c>
      <c r="C2050">
        <v>34</v>
      </c>
      <c r="D2050" t="s">
        <v>823</v>
      </c>
      <c r="E2050" s="9" t="s">
        <v>545</v>
      </c>
      <c r="F2050" s="9" t="s">
        <v>545</v>
      </c>
      <c r="G2050">
        <v>2</v>
      </c>
      <c r="H2050" s="9" t="s">
        <v>545</v>
      </c>
      <c r="I2050" s="9" t="s">
        <v>545</v>
      </c>
      <c r="K2050" t="s">
        <v>1255</v>
      </c>
      <c r="L2050" t="s">
        <v>752</v>
      </c>
    </row>
    <row r="2051" spans="1:12" x14ac:dyDescent="0.3">
      <c r="A2051" t="s">
        <v>2525</v>
      </c>
      <c r="B2051" s="4" t="s">
        <v>656</v>
      </c>
      <c r="C2051">
        <v>32.5</v>
      </c>
      <c r="D2051" t="s">
        <v>823</v>
      </c>
      <c r="E2051" s="9" t="s">
        <v>545</v>
      </c>
      <c r="F2051" s="9" t="s">
        <v>545</v>
      </c>
      <c r="G2051">
        <v>2</v>
      </c>
      <c r="H2051" s="9" t="s">
        <v>545</v>
      </c>
      <c r="I2051" s="9" t="s">
        <v>545</v>
      </c>
      <c r="K2051" t="s">
        <v>1255</v>
      </c>
      <c r="L2051" t="s">
        <v>752</v>
      </c>
    </row>
    <row r="2052" spans="1:12" x14ac:dyDescent="0.3">
      <c r="A2052" t="s">
        <v>2525</v>
      </c>
      <c r="B2052" s="4" t="s">
        <v>656</v>
      </c>
      <c r="C2052">
        <v>21</v>
      </c>
      <c r="D2052" t="s">
        <v>1845</v>
      </c>
      <c r="E2052" s="9" t="s">
        <v>545</v>
      </c>
      <c r="F2052" s="9" t="s">
        <v>545</v>
      </c>
      <c r="G2052">
        <v>2</v>
      </c>
      <c r="H2052" s="9" t="s">
        <v>545</v>
      </c>
      <c r="I2052" s="9" t="s">
        <v>545</v>
      </c>
      <c r="K2052" t="s">
        <v>1255</v>
      </c>
      <c r="L2052" t="s">
        <v>752</v>
      </c>
    </row>
    <row r="2053" spans="1:12" x14ac:dyDescent="0.3">
      <c r="A2053" t="s">
        <v>2525</v>
      </c>
      <c r="B2053" s="4" t="s">
        <v>656</v>
      </c>
      <c r="C2053">
        <v>16.5</v>
      </c>
      <c r="D2053" t="s">
        <v>768</v>
      </c>
      <c r="E2053" s="9" t="s">
        <v>545</v>
      </c>
      <c r="F2053" s="9" t="s">
        <v>545</v>
      </c>
      <c r="G2053">
        <v>2</v>
      </c>
      <c r="H2053" s="9" t="s">
        <v>545</v>
      </c>
      <c r="I2053" s="9" t="s">
        <v>545</v>
      </c>
      <c r="K2053" t="s">
        <v>1255</v>
      </c>
      <c r="L2053" t="s">
        <v>752</v>
      </c>
    </row>
    <row r="2054" spans="1:12" x14ac:dyDescent="0.3">
      <c r="A2054" t="s">
        <v>2525</v>
      </c>
      <c r="B2054" s="4" t="s">
        <v>656</v>
      </c>
      <c r="C2054">
        <v>8</v>
      </c>
      <c r="D2054" t="s">
        <v>1845</v>
      </c>
      <c r="E2054" s="9" t="s">
        <v>545</v>
      </c>
      <c r="F2054" s="9" t="s">
        <v>545</v>
      </c>
      <c r="G2054">
        <v>2</v>
      </c>
      <c r="H2054" s="9" t="s">
        <v>545</v>
      </c>
      <c r="I2054" s="9" t="s">
        <v>545</v>
      </c>
      <c r="K2054" t="s">
        <v>1255</v>
      </c>
      <c r="L2054" t="s">
        <v>752</v>
      </c>
    </row>
    <row r="2055" spans="1:12" x14ac:dyDescent="0.3">
      <c r="A2055" t="s">
        <v>2525</v>
      </c>
      <c r="B2055" s="4" t="s">
        <v>656</v>
      </c>
      <c r="C2055">
        <v>6</v>
      </c>
      <c r="D2055" t="s">
        <v>823</v>
      </c>
      <c r="E2055" s="9" t="s">
        <v>545</v>
      </c>
      <c r="F2055" s="9" t="s">
        <v>545</v>
      </c>
      <c r="G2055">
        <v>2</v>
      </c>
      <c r="H2055" s="9" t="s">
        <v>545</v>
      </c>
      <c r="I2055" s="9" t="s">
        <v>545</v>
      </c>
      <c r="K2055" t="s">
        <v>1255</v>
      </c>
      <c r="L2055" t="s">
        <v>752</v>
      </c>
    </row>
    <row r="2056" spans="1:12" x14ac:dyDescent="0.3">
      <c r="A2056" t="s">
        <v>2525</v>
      </c>
      <c r="B2056" s="4" t="s">
        <v>656</v>
      </c>
      <c r="C2056">
        <v>5</v>
      </c>
      <c r="D2056" t="s">
        <v>823</v>
      </c>
      <c r="E2056" s="9" t="s">
        <v>545</v>
      </c>
      <c r="F2056" s="9" t="s">
        <v>545</v>
      </c>
      <c r="G2056">
        <v>2</v>
      </c>
      <c r="H2056" s="9" t="s">
        <v>545</v>
      </c>
      <c r="I2056" s="9" t="s">
        <v>545</v>
      </c>
      <c r="K2056" t="s">
        <v>1255</v>
      </c>
      <c r="L2056" t="s">
        <v>752</v>
      </c>
    </row>
    <row r="2057" spans="1:12" x14ac:dyDescent="0.3">
      <c r="A2057" t="s">
        <v>2525</v>
      </c>
      <c r="B2057" s="4" t="s">
        <v>656</v>
      </c>
      <c r="C2057">
        <v>40</v>
      </c>
      <c r="D2057" t="s">
        <v>823</v>
      </c>
      <c r="E2057" s="9" t="s">
        <v>545</v>
      </c>
      <c r="F2057" s="9" t="s">
        <v>545</v>
      </c>
      <c r="G2057">
        <v>3</v>
      </c>
      <c r="H2057" s="9" t="s">
        <v>545</v>
      </c>
      <c r="I2057" s="9" t="s">
        <v>545</v>
      </c>
      <c r="K2057" t="s">
        <v>1255</v>
      </c>
      <c r="L2057" t="s">
        <v>752</v>
      </c>
    </row>
    <row r="2058" spans="1:12" x14ac:dyDescent="0.3">
      <c r="A2058" t="s">
        <v>2525</v>
      </c>
      <c r="B2058" s="4" t="s">
        <v>656</v>
      </c>
      <c r="C2058">
        <v>40</v>
      </c>
      <c r="D2058" t="s">
        <v>823</v>
      </c>
      <c r="E2058" s="9" t="s">
        <v>545</v>
      </c>
      <c r="F2058" s="9" t="s">
        <v>545</v>
      </c>
      <c r="G2058">
        <v>3</v>
      </c>
      <c r="H2058" s="9" t="s">
        <v>545</v>
      </c>
      <c r="I2058" s="9" t="s">
        <v>545</v>
      </c>
      <c r="K2058" t="s">
        <v>1255</v>
      </c>
      <c r="L2058" t="s">
        <v>752</v>
      </c>
    </row>
    <row r="2059" spans="1:12" x14ac:dyDescent="0.3">
      <c r="A2059" t="s">
        <v>2525</v>
      </c>
      <c r="B2059" s="4" t="s">
        <v>656</v>
      </c>
      <c r="C2059">
        <v>38.4</v>
      </c>
      <c r="D2059" t="s">
        <v>823</v>
      </c>
      <c r="E2059" s="9" t="s">
        <v>545</v>
      </c>
      <c r="F2059" s="9" t="s">
        <v>545</v>
      </c>
      <c r="G2059">
        <v>3</v>
      </c>
      <c r="H2059" s="9" t="s">
        <v>545</v>
      </c>
      <c r="I2059" s="9" t="s">
        <v>545</v>
      </c>
      <c r="K2059" t="s">
        <v>1255</v>
      </c>
      <c r="L2059" t="s">
        <v>752</v>
      </c>
    </row>
    <row r="2060" spans="1:12" x14ac:dyDescent="0.3">
      <c r="A2060" t="s">
        <v>2525</v>
      </c>
      <c r="B2060" s="4" t="s">
        <v>656</v>
      </c>
      <c r="C2060">
        <v>35.200000000000003</v>
      </c>
      <c r="D2060" t="s">
        <v>823</v>
      </c>
      <c r="E2060" s="9" t="s">
        <v>545</v>
      </c>
      <c r="F2060" s="9" t="s">
        <v>545</v>
      </c>
      <c r="G2060">
        <v>3</v>
      </c>
      <c r="H2060" s="9" t="s">
        <v>545</v>
      </c>
      <c r="I2060" s="9" t="s">
        <v>545</v>
      </c>
      <c r="K2060" t="s">
        <v>1255</v>
      </c>
      <c r="L2060" t="s">
        <v>752</v>
      </c>
    </row>
    <row r="2061" spans="1:12" x14ac:dyDescent="0.3">
      <c r="A2061" t="s">
        <v>2525</v>
      </c>
      <c r="B2061" s="4" t="s">
        <v>656</v>
      </c>
      <c r="C2061">
        <v>27</v>
      </c>
      <c r="D2061" t="s">
        <v>823</v>
      </c>
      <c r="E2061" s="9" t="s">
        <v>545</v>
      </c>
      <c r="F2061" s="9" t="s">
        <v>545</v>
      </c>
      <c r="G2061">
        <v>3</v>
      </c>
      <c r="H2061" s="9" t="s">
        <v>545</v>
      </c>
      <c r="I2061" s="9" t="s">
        <v>545</v>
      </c>
      <c r="K2061" t="s">
        <v>1255</v>
      </c>
      <c r="L2061" t="s">
        <v>752</v>
      </c>
    </row>
    <row r="2062" spans="1:12" x14ac:dyDescent="0.3">
      <c r="A2062" t="s">
        <v>2525</v>
      </c>
      <c r="B2062" s="4" t="s">
        <v>656</v>
      </c>
      <c r="C2062">
        <v>5</v>
      </c>
      <c r="D2062" t="s">
        <v>1484</v>
      </c>
      <c r="E2062" s="9" t="s">
        <v>545</v>
      </c>
      <c r="F2062" s="9" t="s">
        <v>545</v>
      </c>
      <c r="G2062">
        <v>3</v>
      </c>
      <c r="H2062" s="9" t="s">
        <v>545</v>
      </c>
      <c r="I2062" s="9" t="s">
        <v>545</v>
      </c>
      <c r="K2062" t="s">
        <v>1255</v>
      </c>
      <c r="L2062" t="s">
        <v>752</v>
      </c>
    </row>
    <row r="2063" spans="1:12" x14ac:dyDescent="0.3">
      <c r="A2063" t="s">
        <v>2525</v>
      </c>
      <c r="B2063" s="4" t="s">
        <v>656</v>
      </c>
      <c r="C2063">
        <v>42.4</v>
      </c>
      <c r="D2063" t="s">
        <v>823</v>
      </c>
      <c r="E2063" s="9" t="s">
        <v>545</v>
      </c>
      <c r="F2063" s="9" t="s">
        <v>545</v>
      </c>
      <c r="G2063">
        <v>4</v>
      </c>
      <c r="H2063" s="9" t="s">
        <v>545</v>
      </c>
      <c r="I2063" s="9" t="s">
        <v>545</v>
      </c>
      <c r="K2063" t="s">
        <v>1255</v>
      </c>
      <c r="L2063" t="s">
        <v>752</v>
      </c>
    </row>
    <row r="2064" spans="1:12" x14ac:dyDescent="0.3">
      <c r="A2064" t="s">
        <v>2525</v>
      </c>
      <c r="B2064" s="4" t="s">
        <v>656</v>
      </c>
      <c r="C2064">
        <v>42</v>
      </c>
      <c r="D2064" t="s">
        <v>823</v>
      </c>
      <c r="E2064" s="9" t="s">
        <v>545</v>
      </c>
      <c r="F2064" s="9" t="s">
        <v>545</v>
      </c>
      <c r="G2064">
        <v>4</v>
      </c>
      <c r="H2064" s="9" t="s">
        <v>545</v>
      </c>
      <c r="I2064" s="9" t="s">
        <v>545</v>
      </c>
      <c r="K2064" t="s">
        <v>1255</v>
      </c>
      <c r="L2064" t="s">
        <v>752</v>
      </c>
    </row>
    <row r="2065" spans="1:12" x14ac:dyDescent="0.3">
      <c r="A2065" t="s">
        <v>2525</v>
      </c>
      <c r="B2065" s="4" t="s">
        <v>656</v>
      </c>
      <c r="C2065">
        <v>41</v>
      </c>
      <c r="D2065" t="s">
        <v>823</v>
      </c>
      <c r="E2065" s="9" t="s">
        <v>545</v>
      </c>
      <c r="F2065" s="9" t="s">
        <v>545</v>
      </c>
      <c r="G2065">
        <v>4</v>
      </c>
      <c r="H2065" s="9" t="s">
        <v>545</v>
      </c>
      <c r="I2065" s="9" t="s">
        <v>545</v>
      </c>
      <c r="K2065" t="s">
        <v>1255</v>
      </c>
      <c r="L2065" t="s">
        <v>752</v>
      </c>
    </row>
    <row r="2066" spans="1:12" x14ac:dyDescent="0.3">
      <c r="A2066" t="s">
        <v>2525</v>
      </c>
      <c r="B2066" s="4" t="s">
        <v>656</v>
      </c>
      <c r="C2066">
        <v>37</v>
      </c>
      <c r="D2066" t="s">
        <v>823</v>
      </c>
      <c r="E2066" s="9" t="s">
        <v>545</v>
      </c>
      <c r="F2066" s="9" t="s">
        <v>545</v>
      </c>
      <c r="G2066">
        <v>4</v>
      </c>
      <c r="H2066" s="9" t="s">
        <v>545</v>
      </c>
      <c r="I2066" s="9" t="s">
        <v>545</v>
      </c>
      <c r="K2066" t="s">
        <v>1255</v>
      </c>
      <c r="L2066" t="s">
        <v>752</v>
      </c>
    </row>
    <row r="2067" spans="1:12" x14ac:dyDescent="0.3">
      <c r="A2067" t="s">
        <v>2525</v>
      </c>
      <c r="B2067" s="4" t="s">
        <v>656</v>
      </c>
      <c r="C2067">
        <v>27</v>
      </c>
      <c r="D2067" t="s">
        <v>823</v>
      </c>
      <c r="E2067" s="9" t="s">
        <v>545</v>
      </c>
      <c r="F2067" s="9" t="s">
        <v>545</v>
      </c>
      <c r="G2067">
        <v>4</v>
      </c>
      <c r="H2067" s="9" t="s">
        <v>545</v>
      </c>
      <c r="I2067" s="9" t="s">
        <v>545</v>
      </c>
      <c r="K2067" t="s">
        <v>1255</v>
      </c>
      <c r="L2067" t="s">
        <v>752</v>
      </c>
    </row>
    <row r="2068" spans="1:12" x14ac:dyDescent="0.3">
      <c r="A2068" t="s">
        <v>2525</v>
      </c>
      <c r="B2068" s="4" t="s">
        <v>656</v>
      </c>
      <c r="C2068">
        <v>26</v>
      </c>
      <c r="D2068" t="s">
        <v>823</v>
      </c>
      <c r="E2068" s="9" t="s">
        <v>545</v>
      </c>
      <c r="F2068" s="9" t="s">
        <v>545</v>
      </c>
      <c r="G2068">
        <v>4</v>
      </c>
      <c r="H2068" s="9" t="s">
        <v>545</v>
      </c>
      <c r="I2068" s="9" t="s">
        <v>545</v>
      </c>
      <c r="K2068" t="s">
        <v>1255</v>
      </c>
      <c r="L2068" t="s">
        <v>752</v>
      </c>
    </row>
    <row r="2069" spans="1:12" x14ac:dyDescent="0.3">
      <c r="A2069" t="s">
        <v>2525</v>
      </c>
      <c r="B2069" s="4" t="s">
        <v>656</v>
      </c>
      <c r="C2069">
        <v>4</v>
      </c>
      <c r="D2069" t="s">
        <v>768</v>
      </c>
      <c r="E2069" s="9" t="s">
        <v>545</v>
      </c>
      <c r="F2069" s="9" t="s">
        <v>545</v>
      </c>
      <c r="G2069">
        <v>4</v>
      </c>
      <c r="H2069" s="9" t="s">
        <v>545</v>
      </c>
      <c r="I2069" s="9" t="s">
        <v>545</v>
      </c>
      <c r="K2069" t="s">
        <v>1255</v>
      </c>
      <c r="L2069" t="s">
        <v>752</v>
      </c>
    </row>
    <row r="2070" spans="1:12" x14ac:dyDescent="0.3">
      <c r="A2070" t="s">
        <v>2525</v>
      </c>
      <c r="B2070" s="4" t="s">
        <v>656</v>
      </c>
      <c r="C2070">
        <v>4</v>
      </c>
      <c r="D2070" t="s">
        <v>1845</v>
      </c>
      <c r="E2070" s="9" t="s">
        <v>545</v>
      </c>
      <c r="F2070" s="9" t="s">
        <v>545</v>
      </c>
      <c r="G2070">
        <v>4</v>
      </c>
      <c r="H2070" s="9" t="s">
        <v>545</v>
      </c>
      <c r="I2070" s="9" t="s">
        <v>545</v>
      </c>
      <c r="K2070" t="s">
        <v>1255</v>
      </c>
      <c r="L2070" t="s">
        <v>752</v>
      </c>
    </row>
    <row r="2071" spans="1:12" x14ac:dyDescent="0.3">
      <c r="A2071" t="s">
        <v>2525</v>
      </c>
      <c r="B2071" s="4" t="s">
        <v>656</v>
      </c>
      <c r="C2071">
        <v>3</v>
      </c>
      <c r="D2071" t="s">
        <v>768</v>
      </c>
      <c r="E2071" s="9" t="s">
        <v>545</v>
      </c>
      <c r="F2071" s="9" t="s">
        <v>545</v>
      </c>
      <c r="G2071">
        <v>4</v>
      </c>
      <c r="H2071" s="9" t="s">
        <v>545</v>
      </c>
      <c r="I2071" s="9" t="s">
        <v>545</v>
      </c>
      <c r="K2071" t="s">
        <v>1255</v>
      </c>
      <c r="L2071" t="s">
        <v>752</v>
      </c>
    </row>
    <row r="2072" spans="1:12" x14ac:dyDescent="0.3">
      <c r="A2072" t="s">
        <v>2525</v>
      </c>
      <c r="B2072" s="4" t="s">
        <v>656</v>
      </c>
      <c r="C2072">
        <v>3</v>
      </c>
      <c r="D2072" t="s">
        <v>1845</v>
      </c>
      <c r="E2072" s="9" t="s">
        <v>545</v>
      </c>
      <c r="F2072" s="9" t="s">
        <v>545</v>
      </c>
      <c r="G2072">
        <v>4</v>
      </c>
      <c r="H2072" s="9" t="s">
        <v>545</v>
      </c>
      <c r="I2072" s="9" t="s">
        <v>545</v>
      </c>
      <c r="K2072" t="s">
        <v>1255</v>
      </c>
      <c r="L2072" t="s">
        <v>752</v>
      </c>
    </row>
    <row r="2073" spans="1:12" x14ac:dyDescent="0.3">
      <c r="A2073" t="s">
        <v>2525</v>
      </c>
      <c r="B2073" s="4" t="s">
        <v>656</v>
      </c>
      <c r="C2073">
        <v>2</v>
      </c>
      <c r="D2073" t="s">
        <v>768</v>
      </c>
      <c r="E2073" s="9" t="s">
        <v>545</v>
      </c>
      <c r="F2073" s="9" t="s">
        <v>545</v>
      </c>
      <c r="G2073">
        <v>4</v>
      </c>
      <c r="H2073" s="9" t="s">
        <v>545</v>
      </c>
      <c r="I2073" s="9" t="s">
        <v>545</v>
      </c>
      <c r="K2073" t="s">
        <v>1255</v>
      </c>
      <c r="L2073" t="s">
        <v>752</v>
      </c>
    </row>
    <row r="2074" spans="1:12" x14ac:dyDescent="0.3">
      <c r="A2074" t="s">
        <v>2525</v>
      </c>
      <c r="B2074" s="4" t="s">
        <v>656</v>
      </c>
      <c r="C2074">
        <v>36</v>
      </c>
      <c r="D2074" t="s">
        <v>823</v>
      </c>
      <c r="E2074" s="9" t="s">
        <v>545</v>
      </c>
      <c r="F2074" s="9" t="s">
        <v>545</v>
      </c>
      <c r="G2074">
        <v>5</v>
      </c>
      <c r="H2074" s="9" t="s">
        <v>545</v>
      </c>
      <c r="I2074" s="9" t="s">
        <v>545</v>
      </c>
      <c r="K2074" t="s">
        <v>1255</v>
      </c>
      <c r="L2074" t="s">
        <v>752</v>
      </c>
    </row>
    <row r="2075" spans="1:12" x14ac:dyDescent="0.3">
      <c r="A2075" t="s">
        <v>2525</v>
      </c>
      <c r="B2075" s="4" t="s">
        <v>656</v>
      </c>
      <c r="C2075">
        <v>28</v>
      </c>
      <c r="D2075" t="s">
        <v>823</v>
      </c>
      <c r="E2075" s="9" t="s">
        <v>545</v>
      </c>
      <c r="F2075" s="9" t="s">
        <v>545</v>
      </c>
      <c r="G2075">
        <v>5</v>
      </c>
      <c r="H2075" s="9" t="s">
        <v>545</v>
      </c>
      <c r="I2075" s="9" t="s">
        <v>545</v>
      </c>
      <c r="K2075" t="s">
        <v>1255</v>
      </c>
      <c r="L2075" t="s">
        <v>752</v>
      </c>
    </row>
    <row r="2076" spans="1:12" x14ac:dyDescent="0.3">
      <c r="A2076" t="s">
        <v>2525</v>
      </c>
      <c r="B2076" s="4" t="s">
        <v>656</v>
      </c>
      <c r="C2076">
        <v>26</v>
      </c>
      <c r="D2076" t="s">
        <v>1845</v>
      </c>
      <c r="E2076" s="9" t="s">
        <v>545</v>
      </c>
      <c r="F2076" s="9" t="s">
        <v>545</v>
      </c>
      <c r="G2076">
        <v>5</v>
      </c>
      <c r="H2076" s="9" t="s">
        <v>545</v>
      </c>
      <c r="I2076" s="9" t="s">
        <v>545</v>
      </c>
      <c r="K2076" t="s">
        <v>1255</v>
      </c>
      <c r="L2076" t="s">
        <v>752</v>
      </c>
    </row>
    <row r="2077" spans="1:12" x14ac:dyDescent="0.3">
      <c r="A2077" t="s">
        <v>2525</v>
      </c>
      <c r="B2077" s="4" t="s">
        <v>656</v>
      </c>
      <c r="C2077">
        <v>25</v>
      </c>
      <c r="D2077" t="s">
        <v>765</v>
      </c>
      <c r="E2077" s="9" t="s">
        <v>545</v>
      </c>
      <c r="F2077" s="9" t="s">
        <v>545</v>
      </c>
      <c r="G2077">
        <v>5</v>
      </c>
      <c r="H2077" s="9" t="s">
        <v>545</v>
      </c>
      <c r="I2077" s="9" t="s">
        <v>545</v>
      </c>
      <c r="K2077" t="s">
        <v>1255</v>
      </c>
      <c r="L2077" t="s">
        <v>752</v>
      </c>
    </row>
    <row r="2078" spans="1:12" x14ac:dyDescent="0.3">
      <c r="A2078" t="s">
        <v>2525</v>
      </c>
      <c r="B2078" s="4" t="s">
        <v>656</v>
      </c>
      <c r="C2078">
        <v>25</v>
      </c>
      <c r="D2078" t="s">
        <v>1845</v>
      </c>
      <c r="E2078" s="9" t="s">
        <v>545</v>
      </c>
      <c r="F2078" s="9" t="s">
        <v>545</v>
      </c>
      <c r="G2078">
        <v>5</v>
      </c>
      <c r="H2078" s="9" t="s">
        <v>545</v>
      </c>
      <c r="I2078" s="9" t="s">
        <v>545</v>
      </c>
      <c r="K2078" t="s">
        <v>1255</v>
      </c>
      <c r="L2078" t="s">
        <v>752</v>
      </c>
    </row>
    <row r="2079" spans="1:12" x14ac:dyDescent="0.3">
      <c r="A2079" t="s">
        <v>2525</v>
      </c>
      <c r="B2079" s="4" t="s">
        <v>656</v>
      </c>
      <c r="C2079">
        <v>24</v>
      </c>
      <c r="D2079" t="s">
        <v>1130</v>
      </c>
      <c r="E2079" s="9" t="s">
        <v>545</v>
      </c>
      <c r="F2079" s="9" t="s">
        <v>545</v>
      </c>
      <c r="G2079">
        <v>5</v>
      </c>
      <c r="H2079" s="9" t="s">
        <v>545</v>
      </c>
      <c r="I2079" s="9" t="s">
        <v>545</v>
      </c>
      <c r="K2079" t="s">
        <v>1255</v>
      </c>
      <c r="L2079" t="s">
        <v>752</v>
      </c>
    </row>
    <row r="2080" spans="1:12" x14ac:dyDescent="0.3">
      <c r="A2080" t="s">
        <v>2525</v>
      </c>
      <c r="B2080" s="4" t="s">
        <v>656</v>
      </c>
      <c r="C2080">
        <v>40.700000000000003</v>
      </c>
      <c r="D2080" t="s">
        <v>823</v>
      </c>
      <c r="E2080">
        <v>7.1</v>
      </c>
      <c r="F2080">
        <v>104</v>
      </c>
      <c r="G2080" s="9" t="s">
        <v>545</v>
      </c>
      <c r="H2080" s="9" t="s">
        <v>545</v>
      </c>
      <c r="I2080" s="9" t="s">
        <v>545</v>
      </c>
      <c r="K2080" t="s">
        <v>1255</v>
      </c>
      <c r="L2080" t="s">
        <v>752</v>
      </c>
    </row>
    <row r="2081" spans="1:12" x14ac:dyDescent="0.3">
      <c r="A2081" t="s">
        <v>2525</v>
      </c>
      <c r="B2081" s="4" t="s">
        <v>656</v>
      </c>
      <c r="C2081">
        <v>39.200000000000003</v>
      </c>
      <c r="D2081" t="s">
        <v>823</v>
      </c>
      <c r="E2081">
        <v>2.7</v>
      </c>
      <c r="F2081">
        <v>20</v>
      </c>
      <c r="G2081" s="9" t="s">
        <v>545</v>
      </c>
      <c r="H2081" s="9" t="s">
        <v>545</v>
      </c>
      <c r="I2081" s="9" t="s">
        <v>545</v>
      </c>
      <c r="K2081" t="s">
        <v>1255</v>
      </c>
      <c r="L2081" t="s">
        <v>752</v>
      </c>
    </row>
    <row r="2082" spans="1:12" x14ac:dyDescent="0.3">
      <c r="A2082" t="s">
        <v>2525</v>
      </c>
      <c r="B2082" s="4" t="s">
        <v>656</v>
      </c>
      <c r="C2082">
        <v>33.299999999999997</v>
      </c>
      <c r="D2082" t="s">
        <v>823</v>
      </c>
      <c r="E2082">
        <v>8.9</v>
      </c>
      <c r="F2082">
        <v>142</v>
      </c>
      <c r="G2082" s="9" t="s">
        <v>545</v>
      </c>
      <c r="H2082" s="9" t="s">
        <v>545</v>
      </c>
      <c r="I2082" s="9" t="s">
        <v>545</v>
      </c>
      <c r="K2082" t="s">
        <v>1255</v>
      </c>
      <c r="L2082" t="s">
        <v>752</v>
      </c>
    </row>
    <row r="2083" spans="1:12" x14ac:dyDescent="0.3">
      <c r="A2083" t="s">
        <v>2525</v>
      </c>
      <c r="B2083" s="4" t="s">
        <v>656</v>
      </c>
      <c r="C2083">
        <v>32.1</v>
      </c>
      <c r="D2083" t="s">
        <v>823</v>
      </c>
      <c r="E2083">
        <v>1.2</v>
      </c>
      <c r="F2083" s="9" t="s">
        <v>545</v>
      </c>
      <c r="G2083" s="9" t="s">
        <v>545</v>
      </c>
      <c r="H2083" s="9" t="s">
        <v>545</v>
      </c>
      <c r="I2083" s="9" t="s">
        <v>545</v>
      </c>
      <c r="K2083" t="s">
        <v>1255</v>
      </c>
      <c r="L2083" t="s">
        <v>752</v>
      </c>
    </row>
    <row r="2084" spans="1:12" x14ac:dyDescent="0.3">
      <c r="A2084" t="s">
        <v>2525</v>
      </c>
      <c r="B2084" s="4" t="s">
        <v>656</v>
      </c>
      <c r="C2084">
        <v>32.1</v>
      </c>
      <c r="D2084" t="s">
        <v>823</v>
      </c>
      <c r="E2084">
        <v>0.65</v>
      </c>
      <c r="F2084" s="9" t="s">
        <v>545</v>
      </c>
      <c r="G2084" s="9" t="s">
        <v>545</v>
      </c>
      <c r="H2084" s="9" t="s">
        <v>545</v>
      </c>
      <c r="I2084" s="9" t="s">
        <v>545</v>
      </c>
      <c r="K2084" t="s">
        <v>1255</v>
      </c>
      <c r="L2084" t="s">
        <v>752</v>
      </c>
    </row>
    <row r="2085" spans="1:12" x14ac:dyDescent="0.3">
      <c r="A2085" t="s">
        <v>2525</v>
      </c>
      <c r="B2085" s="4" t="s">
        <v>656</v>
      </c>
      <c r="C2085">
        <v>31.8</v>
      </c>
      <c r="D2085" t="s">
        <v>823</v>
      </c>
      <c r="E2085">
        <v>0.4</v>
      </c>
      <c r="F2085" s="9" t="s">
        <v>545</v>
      </c>
      <c r="G2085" s="9" t="s">
        <v>545</v>
      </c>
      <c r="H2085" s="9" t="s">
        <v>545</v>
      </c>
      <c r="I2085" s="9" t="s">
        <v>545</v>
      </c>
      <c r="K2085" t="s">
        <v>1255</v>
      </c>
      <c r="L2085" t="s">
        <v>752</v>
      </c>
    </row>
    <row r="2086" spans="1:12" x14ac:dyDescent="0.3">
      <c r="A2086" t="s">
        <v>2525</v>
      </c>
      <c r="B2086" s="4" t="s">
        <v>656</v>
      </c>
      <c r="C2086">
        <v>31.6</v>
      </c>
      <c r="D2086" t="s">
        <v>823</v>
      </c>
      <c r="E2086">
        <v>2</v>
      </c>
      <c r="F2086">
        <v>15</v>
      </c>
      <c r="G2086" s="9" t="s">
        <v>545</v>
      </c>
      <c r="H2086" s="9" t="s">
        <v>545</v>
      </c>
      <c r="I2086" s="9" t="s">
        <v>545</v>
      </c>
      <c r="K2086" t="s">
        <v>1255</v>
      </c>
      <c r="L2086" t="s">
        <v>752</v>
      </c>
    </row>
    <row r="2087" spans="1:12" x14ac:dyDescent="0.3">
      <c r="A2087" t="s">
        <v>2525</v>
      </c>
      <c r="B2087" s="4" t="s">
        <v>656</v>
      </c>
      <c r="C2087">
        <v>26.7</v>
      </c>
      <c r="D2087" t="s">
        <v>823</v>
      </c>
      <c r="E2087">
        <v>10</v>
      </c>
      <c r="F2087">
        <v>170</v>
      </c>
      <c r="G2087" s="9" t="s">
        <v>545</v>
      </c>
      <c r="H2087" s="9" t="s">
        <v>545</v>
      </c>
      <c r="I2087" t="s">
        <v>166</v>
      </c>
      <c r="K2087" t="s">
        <v>1255</v>
      </c>
      <c r="L2087" t="s">
        <v>752</v>
      </c>
    </row>
    <row r="2088" spans="1:12" x14ac:dyDescent="0.3">
      <c r="A2088" t="s">
        <v>2525</v>
      </c>
      <c r="B2088" s="4" t="s">
        <v>656</v>
      </c>
      <c r="C2088">
        <v>23.2</v>
      </c>
      <c r="D2088" t="s">
        <v>768</v>
      </c>
      <c r="E2088">
        <v>1</v>
      </c>
      <c r="F2088" s="9" t="s">
        <v>545</v>
      </c>
      <c r="G2088" s="9" t="s">
        <v>545</v>
      </c>
      <c r="H2088" s="9" t="s">
        <v>545</v>
      </c>
      <c r="I2088" s="9" t="s">
        <v>545</v>
      </c>
      <c r="K2088" t="s">
        <v>1255</v>
      </c>
      <c r="L2088" t="s">
        <v>752</v>
      </c>
    </row>
    <row r="2089" spans="1:12" x14ac:dyDescent="0.3">
      <c r="A2089" t="s">
        <v>2525</v>
      </c>
      <c r="B2089" s="4" t="s">
        <v>656</v>
      </c>
      <c r="C2089">
        <v>23</v>
      </c>
      <c r="D2089" t="s">
        <v>765</v>
      </c>
      <c r="E2089">
        <v>0.6</v>
      </c>
      <c r="F2089" s="9" t="s">
        <v>545</v>
      </c>
      <c r="G2089" s="9" t="s">
        <v>545</v>
      </c>
      <c r="H2089" s="9" t="s">
        <v>545</v>
      </c>
      <c r="I2089" s="9" t="s">
        <v>545</v>
      </c>
      <c r="K2089" t="s">
        <v>1255</v>
      </c>
      <c r="L2089" t="s">
        <v>752</v>
      </c>
    </row>
    <row r="2090" spans="1:12" x14ac:dyDescent="0.3">
      <c r="A2090" t="s">
        <v>2525</v>
      </c>
      <c r="B2090" s="4" t="s">
        <v>656</v>
      </c>
      <c r="C2090">
        <v>22.2</v>
      </c>
      <c r="D2090" t="s">
        <v>768</v>
      </c>
      <c r="E2090">
        <v>0.4</v>
      </c>
      <c r="F2090" s="9" t="s">
        <v>545</v>
      </c>
      <c r="G2090" s="9" t="s">
        <v>545</v>
      </c>
      <c r="H2090" s="9" t="s">
        <v>545</v>
      </c>
      <c r="I2090" s="9" t="s">
        <v>545</v>
      </c>
      <c r="K2090" t="s">
        <v>1255</v>
      </c>
      <c r="L2090" t="s">
        <v>752</v>
      </c>
    </row>
    <row r="2091" spans="1:12" x14ac:dyDescent="0.3">
      <c r="A2091" t="s">
        <v>2525</v>
      </c>
      <c r="B2091" s="4" t="s">
        <v>656</v>
      </c>
      <c r="C2091">
        <v>22</v>
      </c>
      <c r="D2091" t="s">
        <v>1845</v>
      </c>
      <c r="E2091">
        <v>0.3</v>
      </c>
      <c r="F2091" s="9" t="s">
        <v>545</v>
      </c>
      <c r="G2091" s="9" t="s">
        <v>545</v>
      </c>
      <c r="H2091" s="9" t="s">
        <v>545</v>
      </c>
      <c r="I2091" s="9" t="s">
        <v>545</v>
      </c>
      <c r="K2091" t="s">
        <v>1255</v>
      </c>
      <c r="L2091" t="s">
        <v>752</v>
      </c>
    </row>
    <row r="2092" spans="1:12" x14ac:dyDescent="0.3">
      <c r="A2092" t="s">
        <v>2525</v>
      </c>
      <c r="B2092" s="4" t="s">
        <v>656</v>
      </c>
      <c r="C2092">
        <v>18.399999999999999</v>
      </c>
      <c r="D2092" t="s">
        <v>1845</v>
      </c>
      <c r="E2092">
        <v>0.6</v>
      </c>
      <c r="F2092" s="9" t="s">
        <v>545</v>
      </c>
      <c r="G2092" s="9" t="s">
        <v>545</v>
      </c>
      <c r="H2092" s="9" t="s">
        <v>545</v>
      </c>
      <c r="I2092" s="9" t="s">
        <v>545</v>
      </c>
      <c r="K2092" t="s">
        <v>1255</v>
      </c>
      <c r="L2092" t="s">
        <v>752</v>
      </c>
    </row>
    <row r="2093" spans="1:12" x14ac:dyDescent="0.3">
      <c r="A2093" t="s">
        <v>2525</v>
      </c>
      <c r="B2093" s="4" t="s">
        <v>656</v>
      </c>
      <c r="C2093">
        <v>18.3</v>
      </c>
      <c r="D2093" t="s">
        <v>1845</v>
      </c>
      <c r="E2093">
        <v>0.4</v>
      </c>
      <c r="F2093" s="9" t="s">
        <v>545</v>
      </c>
      <c r="G2093" s="9" t="s">
        <v>545</v>
      </c>
      <c r="H2093" s="9" t="s">
        <v>545</v>
      </c>
      <c r="I2093" s="9" t="s">
        <v>545</v>
      </c>
      <c r="K2093" t="s">
        <v>1255</v>
      </c>
      <c r="L2093" t="s">
        <v>752</v>
      </c>
    </row>
    <row r="2094" spans="1:12" x14ac:dyDescent="0.3">
      <c r="A2094" t="s">
        <v>2525</v>
      </c>
      <c r="B2094" s="4" t="s">
        <v>656</v>
      </c>
      <c r="C2094">
        <v>17.7</v>
      </c>
      <c r="D2094" t="s">
        <v>1845</v>
      </c>
      <c r="E2094">
        <v>1.1000000000000001</v>
      </c>
      <c r="F2094" s="9" t="s">
        <v>545</v>
      </c>
      <c r="G2094" s="9" t="s">
        <v>545</v>
      </c>
      <c r="H2094" s="9" t="s">
        <v>545</v>
      </c>
      <c r="I2094" s="9" t="s">
        <v>545</v>
      </c>
      <c r="K2094" t="s">
        <v>1255</v>
      </c>
      <c r="L2094" t="s">
        <v>752</v>
      </c>
    </row>
    <row r="2095" spans="1:12" x14ac:dyDescent="0.3">
      <c r="A2095" t="s">
        <v>2525</v>
      </c>
      <c r="B2095" s="4" t="s">
        <v>656</v>
      </c>
      <c r="C2095">
        <v>17.5</v>
      </c>
      <c r="D2095" t="s">
        <v>1845</v>
      </c>
      <c r="E2095">
        <v>1.65</v>
      </c>
      <c r="F2095">
        <v>13</v>
      </c>
      <c r="G2095" s="9" t="s">
        <v>545</v>
      </c>
      <c r="H2095" s="9" t="s">
        <v>545</v>
      </c>
      <c r="I2095" s="9" t="s">
        <v>545</v>
      </c>
      <c r="K2095" t="s">
        <v>1255</v>
      </c>
      <c r="L2095" t="s">
        <v>752</v>
      </c>
    </row>
    <row r="2096" spans="1:12" x14ac:dyDescent="0.3">
      <c r="A2096" t="s">
        <v>2525</v>
      </c>
      <c r="B2096" s="4" t="s">
        <v>656</v>
      </c>
      <c r="C2096">
        <v>17.399999999999999</v>
      </c>
      <c r="D2096" t="s">
        <v>1845</v>
      </c>
      <c r="E2096">
        <v>1.3</v>
      </c>
      <c r="F2096" s="9" t="s">
        <v>545</v>
      </c>
      <c r="G2096" s="9" t="s">
        <v>545</v>
      </c>
      <c r="H2096" s="9" t="s">
        <v>545</v>
      </c>
      <c r="I2096" s="9" t="s">
        <v>545</v>
      </c>
      <c r="K2096" t="s">
        <v>1255</v>
      </c>
      <c r="L2096" t="s">
        <v>752</v>
      </c>
    </row>
    <row r="2097" spans="1:12" x14ac:dyDescent="0.3">
      <c r="A2097" t="s">
        <v>2525</v>
      </c>
      <c r="B2097" s="4" t="s">
        <v>656</v>
      </c>
      <c r="C2097">
        <v>17.100000000000001</v>
      </c>
      <c r="D2097" t="s">
        <v>1845</v>
      </c>
      <c r="E2097">
        <v>0.9</v>
      </c>
      <c r="F2097" s="9" t="s">
        <v>545</v>
      </c>
      <c r="G2097" s="9" t="s">
        <v>545</v>
      </c>
      <c r="H2097" s="9" t="s">
        <v>545</v>
      </c>
      <c r="I2097" s="9" t="s">
        <v>545</v>
      </c>
      <c r="K2097" t="s">
        <v>1255</v>
      </c>
      <c r="L2097" t="s">
        <v>752</v>
      </c>
    </row>
    <row r="2098" spans="1:12" x14ac:dyDescent="0.3">
      <c r="A2098" t="s">
        <v>2525</v>
      </c>
      <c r="B2098" s="4" t="s">
        <v>656</v>
      </c>
      <c r="C2098">
        <v>17.100000000000001</v>
      </c>
      <c r="D2098" t="s">
        <v>1845</v>
      </c>
      <c r="E2098">
        <v>0.45</v>
      </c>
      <c r="F2098" s="9" t="s">
        <v>545</v>
      </c>
      <c r="G2098" s="9" t="s">
        <v>545</v>
      </c>
      <c r="H2098" s="9" t="s">
        <v>545</v>
      </c>
      <c r="I2098" s="9" t="s">
        <v>545</v>
      </c>
      <c r="K2098" t="s">
        <v>1255</v>
      </c>
      <c r="L2098" t="s">
        <v>752</v>
      </c>
    </row>
    <row r="2099" spans="1:12" x14ac:dyDescent="0.3">
      <c r="A2099" t="s">
        <v>2525</v>
      </c>
      <c r="B2099" s="4" t="s">
        <v>656</v>
      </c>
      <c r="C2099">
        <v>16.8</v>
      </c>
      <c r="D2099" t="s">
        <v>1845</v>
      </c>
      <c r="E2099">
        <v>3.1</v>
      </c>
      <c r="F2099">
        <v>32</v>
      </c>
      <c r="G2099" s="9" t="s">
        <v>545</v>
      </c>
      <c r="H2099" s="9" t="s">
        <v>545</v>
      </c>
      <c r="I2099" s="9" t="s">
        <v>545</v>
      </c>
      <c r="K2099" t="s">
        <v>1255</v>
      </c>
      <c r="L2099" t="s">
        <v>752</v>
      </c>
    </row>
    <row r="2100" spans="1:12" x14ac:dyDescent="0.3">
      <c r="A2100" t="s">
        <v>2525</v>
      </c>
      <c r="B2100" s="4" t="s">
        <v>656</v>
      </c>
      <c r="C2100">
        <v>16.5</v>
      </c>
      <c r="D2100" t="s">
        <v>1845</v>
      </c>
      <c r="E2100">
        <v>1.1000000000000001</v>
      </c>
      <c r="F2100" s="9" t="s">
        <v>545</v>
      </c>
      <c r="G2100" s="9" t="s">
        <v>545</v>
      </c>
      <c r="H2100" s="9" t="s">
        <v>545</v>
      </c>
      <c r="I2100" s="9" t="s">
        <v>545</v>
      </c>
      <c r="K2100" t="s">
        <v>1255</v>
      </c>
      <c r="L2100" t="s">
        <v>752</v>
      </c>
    </row>
    <row r="2101" spans="1:12" x14ac:dyDescent="0.3">
      <c r="A2101" t="s">
        <v>1210</v>
      </c>
      <c r="B2101" s="4" t="s">
        <v>656</v>
      </c>
      <c r="C2101">
        <v>15.7</v>
      </c>
      <c r="D2101" t="s">
        <v>1845</v>
      </c>
      <c r="E2101">
        <v>4.5999999999999996</v>
      </c>
      <c r="F2101">
        <v>36</v>
      </c>
      <c r="G2101" s="9" t="s">
        <v>545</v>
      </c>
      <c r="H2101" s="9" t="s">
        <v>545</v>
      </c>
      <c r="I2101" s="9" t="s">
        <v>545</v>
      </c>
      <c r="K2101" t="s">
        <v>1255</v>
      </c>
      <c r="L2101" t="s">
        <v>752</v>
      </c>
    </row>
    <row r="2102" spans="1:12" x14ac:dyDescent="0.3">
      <c r="A2102" t="s">
        <v>2525</v>
      </c>
      <c r="B2102" s="4" t="s">
        <v>656</v>
      </c>
      <c r="C2102">
        <v>15.5</v>
      </c>
      <c r="D2102" t="s">
        <v>1845</v>
      </c>
      <c r="E2102">
        <v>0.45</v>
      </c>
      <c r="F2102" s="9" t="s">
        <v>545</v>
      </c>
      <c r="G2102" s="9" t="s">
        <v>545</v>
      </c>
      <c r="H2102" s="9" t="s">
        <v>545</v>
      </c>
      <c r="I2102" s="9" t="s">
        <v>545</v>
      </c>
      <c r="K2102" t="s">
        <v>1255</v>
      </c>
      <c r="L2102" t="s">
        <v>752</v>
      </c>
    </row>
    <row r="2103" spans="1:12" x14ac:dyDescent="0.3">
      <c r="A2103" t="s">
        <v>2525</v>
      </c>
      <c r="B2103" s="4" t="s">
        <v>656</v>
      </c>
      <c r="C2103">
        <v>11.9</v>
      </c>
      <c r="D2103" t="s">
        <v>768</v>
      </c>
      <c r="E2103">
        <v>2</v>
      </c>
      <c r="F2103">
        <v>17</v>
      </c>
      <c r="G2103" s="9" t="s">
        <v>545</v>
      </c>
      <c r="H2103" s="9" t="s">
        <v>545</v>
      </c>
      <c r="I2103" s="9" t="s">
        <v>545</v>
      </c>
      <c r="K2103" t="s">
        <v>1255</v>
      </c>
      <c r="L2103" t="s">
        <v>752</v>
      </c>
    </row>
    <row r="2104" spans="1:12" x14ac:dyDescent="0.3">
      <c r="A2104" t="s">
        <v>2525</v>
      </c>
      <c r="B2104" s="4" t="s">
        <v>656</v>
      </c>
      <c r="C2104">
        <v>8</v>
      </c>
      <c r="D2104" t="s">
        <v>1845</v>
      </c>
      <c r="E2104">
        <v>0.45</v>
      </c>
      <c r="F2104" s="9" t="s">
        <v>545</v>
      </c>
      <c r="G2104" s="9" t="s">
        <v>545</v>
      </c>
      <c r="H2104" s="9" t="s">
        <v>545</v>
      </c>
      <c r="I2104" s="9" t="s">
        <v>545</v>
      </c>
      <c r="K2104" t="s">
        <v>1255</v>
      </c>
      <c r="L2104" t="s">
        <v>752</v>
      </c>
    </row>
    <row r="2105" spans="1:12" x14ac:dyDescent="0.3">
      <c r="A2105" t="s">
        <v>2525</v>
      </c>
      <c r="B2105" s="4" t="s">
        <v>656</v>
      </c>
      <c r="C2105">
        <v>4</v>
      </c>
      <c r="D2105" t="s">
        <v>1845</v>
      </c>
      <c r="E2105">
        <v>10</v>
      </c>
      <c r="F2105">
        <v>135</v>
      </c>
      <c r="G2105" s="9" t="s">
        <v>545</v>
      </c>
      <c r="H2105" s="9" t="s">
        <v>545</v>
      </c>
      <c r="I2105" s="9" t="s">
        <v>545</v>
      </c>
      <c r="K2105" t="s">
        <v>1255</v>
      </c>
      <c r="L2105" t="s">
        <v>752</v>
      </c>
    </row>
    <row r="2106" spans="1:12" x14ac:dyDescent="0.3">
      <c r="A2106" t="s">
        <v>2525</v>
      </c>
      <c r="B2106" s="4" t="s">
        <v>656</v>
      </c>
      <c r="C2106">
        <v>3.1</v>
      </c>
      <c r="D2106" t="s">
        <v>768</v>
      </c>
      <c r="E2106">
        <v>3.9</v>
      </c>
      <c r="F2106">
        <v>25</v>
      </c>
      <c r="G2106" s="9" t="s">
        <v>545</v>
      </c>
      <c r="H2106" s="9" t="s">
        <v>545</v>
      </c>
      <c r="I2106" s="9" t="s">
        <v>545</v>
      </c>
      <c r="K2106" t="s">
        <v>1255</v>
      </c>
      <c r="L2106" t="s">
        <v>752</v>
      </c>
    </row>
    <row r="2107" spans="1:12" x14ac:dyDescent="0.3">
      <c r="A2107" t="s">
        <v>2525</v>
      </c>
      <c r="B2107" s="4" t="s">
        <v>656</v>
      </c>
      <c r="C2107">
        <v>49.4</v>
      </c>
      <c r="D2107" t="s">
        <v>385</v>
      </c>
      <c r="E2107" s="9" t="s">
        <v>545</v>
      </c>
      <c r="F2107" s="9" t="s">
        <v>545</v>
      </c>
      <c r="G2107">
        <v>1</v>
      </c>
      <c r="H2107" s="9" t="s">
        <v>545</v>
      </c>
      <c r="I2107" s="9" t="s">
        <v>545</v>
      </c>
      <c r="K2107" t="s">
        <v>1113</v>
      </c>
      <c r="L2107" t="s">
        <v>1300</v>
      </c>
    </row>
    <row r="2108" spans="1:12" x14ac:dyDescent="0.3">
      <c r="A2108" t="s">
        <v>2525</v>
      </c>
      <c r="B2108" s="4" t="s">
        <v>656</v>
      </c>
      <c r="C2108">
        <v>19</v>
      </c>
      <c r="D2108" t="s">
        <v>385</v>
      </c>
      <c r="E2108" s="9" t="s">
        <v>545</v>
      </c>
      <c r="F2108" s="9" t="s">
        <v>545</v>
      </c>
      <c r="G2108">
        <v>1</v>
      </c>
      <c r="H2108" s="9" t="s">
        <v>545</v>
      </c>
      <c r="I2108" s="9" t="s">
        <v>545</v>
      </c>
      <c r="K2108" t="s">
        <v>1113</v>
      </c>
      <c r="L2108" t="s">
        <v>1300</v>
      </c>
    </row>
    <row r="2109" spans="1:12" x14ac:dyDescent="0.3">
      <c r="A2109" t="s">
        <v>2525</v>
      </c>
      <c r="B2109" s="4" t="s">
        <v>656</v>
      </c>
      <c r="C2109">
        <v>21.6</v>
      </c>
      <c r="D2109" t="s">
        <v>385</v>
      </c>
      <c r="E2109" s="9" t="s">
        <v>545</v>
      </c>
      <c r="F2109" s="9" t="s">
        <v>545</v>
      </c>
      <c r="G2109">
        <v>2</v>
      </c>
      <c r="H2109" s="9" t="s">
        <v>545</v>
      </c>
      <c r="I2109" s="9" t="s">
        <v>545</v>
      </c>
      <c r="K2109" t="s">
        <v>1113</v>
      </c>
      <c r="L2109" t="s">
        <v>1300</v>
      </c>
    </row>
    <row r="2110" spans="1:12" x14ac:dyDescent="0.3">
      <c r="A2110" t="s">
        <v>2525</v>
      </c>
      <c r="B2110" s="4" t="s">
        <v>656</v>
      </c>
      <c r="C2110">
        <v>21</v>
      </c>
      <c r="D2110" t="s">
        <v>947</v>
      </c>
      <c r="E2110" s="9" t="s">
        <v>545</v>
      </c>
      <c r="F2110" s="9" t="s">
        <v>545</v>
      </c>
      <c r="G2110">
        <v>3</v>
      </c>
      <c r="H2110" s="9" t="s">
        <v>545</v>
      </c>
      <c r="I2110" s="9" t="s">
        <v>545</v>
      </c>
      <c r="K2110" t="s">
        <v>1113</v>
      </c>
      <c r="L2110" t="s">
        <v>1300</v>
      </c>
    </row>
    <row r="2111" spans="1:12" x14ac:dyDescent="0.3">
      <c r="A2111" t="s">
        <v>2525</v>
      </c>
      <c r="B2111" s="4" t="s">
        <v>656</v>
      </c>
      <c r="C2111">
        <v>20</v>
      </c>
      <c r="D2111" t="s">
        <v>947</v>
      </c>
      <c r="E2111" s="9" t="s">
        <v>545</v>
      </c>
      <c r="F2111" s="9" t="s">
        <v>545</v>
      </c>
      <c r="G2111">
        <v>3</v>
      </c>
      <c r="H2111" s="9" t="s">
        <v>545</v>
      </c>
      <c r="I2111" s="9" t="s">
        <v>545</v>
      </c>
      <c r="K2111" t="s">
        <v>1113</v>
      </c>
      <c r="L2111" t="s">
        <v>1300</v>
      </c>
    </row>
    <row r="2112" spans="1:12" x14ac:dyDescent="0.3">
      <c r="A2112" t="s">
        <v>2525</v>
      </c>
      <c r="B2112" s="4" t="s">
        <v>656</v>
      </c>
      <c r="C2112">
        <v>22.2</v>
      </c>
      <c r="D2112" t="s">
        <v>385</v>
      </c>
      <c r="E2112">
        <v>0.05</v>
      </c>
      <c r="F2112" s="9" t="s">
        <v>545</v>
      </c>
      <c r="G2112" s="9" t="s">
        <v>545</v>
      </c>
      <c r="H2112" s="9" t="s">
        <v>545</v>
      </c>
      <c r="I2112" s="9" t="s">
        <v>545</v>
      </c>
      <c r="K2112" t="s">
        <v>1113</v>
      </c>
      <c r="L2112" t="s">
        <v>1300</v>
      </c>
    </row>
    <row r="2113" spans="1:12" x14ac:dyDescent="0.3">
      <c r="A2113" t="s">
        <v>2525</v>
      </c>
      <c r="B2113" s="4" t="s">
        <v>656</v>
      </c>
      <c r="C2113">
        <v>29</v>
      </c>
      <c r="D2113" t="s">
        <v>1163</v>
      </c>
      <c r="E2113" s="9" t="s">
        <v>545</v>
      </c>
      <c r="F2113" s="9" t="s">
        <v>545</v>
      </c>
      <c r="G2113">
        <v>1</v>
      </c>
      <c r="H2113" s="9" t="s">
        <v>545</v>
      </c>
      <c r="I2113" s="9" t="s">
        <v>545</v>
      </c>
      <c r="K2113" t="s">
        <v>1099</v>
      </c>
      <c r="L2113" t="s">
        <v>750</v>
      </c>
    </row>
    <row r="2114" spans="1:12" x14ac:dyDescent="0.3">
      <c r="A2114" t="s">
        <v>2525</v>
      </c>
      <c r="B2114" s="4" t="s">
        <v>656</v>
      </c>
      <c r="C2114">
        <v>29</v>
      </c>
      <c r="D2114" t="s">
        <v>1163</v>
      </c>
      <c r="E2114">
        <v>4.0999999999999996</v>
      </c>
      <c r="F2114" t="s">
        <v>201</v>
      </c>
      <c r="G2114" s="9" t="s">
        <v>545</v>
      </c>
      <c r="H2114" s="9" t="s">
        <v>545</v>
      </c>
      <c r="I2114" s="9" t="s">
        <v>545</v>
      </c>
      <c r="K2114" t="s">
        <v>1099</v>
      </c>
      <c r="L2114" t="s">
        <v>750</v>
      </c>
    </row>
    <row r="2115" spans="1:12" x14ac:dyDescent="0.3">
      <c r="A2115" t="s">
        <v>2525</v>
      </c>
      <c r="B2115" s="4" t="s">
        <v>656</v>
      </c>
      <c r="C2115">
        <v>24.2</v>
      </c>
      <c r="D2115" t="s">
        <v>595</v>
      </c>
      <c r="E2115" s="9" t="s">
        <v>545</v>
      </c>
      <c r="F2115" s="9" t="s">
        <v>545</v>
      </c>
      <c r="G2115" s="9" t="s">
        <v>545</v>
      </c>
      <c r="H2115" s="9" t="s">
        <v>545</v>
      </c>
      <c r="I2115" s="9" t="s">
        <v>545</v>
      </c>
      <c r="J2115" t="s">
        <v>1381</v>
      </c>
      <c r="K2115" t="s">
        <v>751</v>
      </c>
      <c r="L2115" t="s">
        <v>752</v>
      </c>
    </row>
    <row r="2116" spans="1:12" x14ac:dyDescent="0.3">
      <c r="A2116" t="s">
        <v>2525</v>
      </c>
      <c r="B2116" s="4" t="s">
        <v>656</v>
      </c>
      <c r="C2116">
        <v>22.2</v>
      </c>
      <c r="D2116" t="s">
        <v>946</v>
      </c>
      <c r="E2116" s="9" t="s">
        <v>545</v>
      </c>
      <c r="F2116" s="9" t="s">
        <v>545</v>
      </c>
      <c r="G2116" s="9" t="s">
        <v>545</v>
      </c>
      <c r="H2116" s="9" t="s">
        <v>545</v>
      </c>
      <c r="I2116" s="9" t="s">
        <v>545</v>
      </c>
      <c r="J2116" t="s">
        <v>1381</v>
      </c>
      <c r="K2116" t="s">
        <v>751</v>
      </c>
      <c r="L2116" t="s">
        <v>752</v>
      </c>
    </row>
    <row r="2117" spans="1:12" x14ac:dyDescent="0.3">
      <c r="A2117" t="s">
        <v>2525</v>
      </c>
      <c r="B2117" s="4" t="s">
        <v>656</v>
      </c>
      <c r="C2117">
        <v>21.9</v>
      </c>
      <c r="D2117" t="s">
        <v>595</v>
      </c>
      <c r="E2117" s="9" t="s">
        <v>545</v>
      </c>
      <c r="F2117" s="9" t="s">
        <v>545</v>
      </c>
      <c r="G2117" s="9" t="s">
        <v>545</v>
      </c>
      <c r="H2117" s="9" t="s">
        <v>545</v>
      </c>
      <c r="I2117" s="9" t="s">
        <v>545</v>
      </c>
      <c r="J2117" t="s">
        <v>1381</v>
      </c>
      <c r="K2117" t="s">
        <v>751</v>
      </c>
      <c r="L2117" t="s">
        <v>752</v>
      </c>
    </row>
    <row r="2118" spans="1:12" x14ac:dyDescent="0.3">
      <c r="A2118" t="s">
        <v>2525</v>
      </c>
      <c r="B2118" s="4" t="s">
        <v>656</v>
      </c>
      <c r="C2118">
        <v>19.600000000000001</v>
      </c>
      <c r="D2118" t="s">
        <v>595</v>
      </c>
      <c r="E2118" s="9" t="s">
        <v>545</v>
      </c>
      <c r="F2118" s="9" t="s">
        <v>545</v>
      </c>
      <c r="G2118" s="9" t="s">
        <v>545</v>
      </c>
      <c r="H2118" s="9" t="s">
        <v>545</v>
      </c>
      <c r="I2118" s="9" t="s">
        <v>545</v>
      </c>
      <c r="J2118" t="s">
        <v>1381</v>
      </c>
      <c r="K2118" t="s">
        <v>751</v>
      </c>
      <c r="L2118" t="s">
        <v>752</v>
      </c>
    </row>
    <row r="2119" spans="1:12" x14ac:dyDescent="0.3">
      <c r="A2119" t="s">
        <v>2525</v>
      </c>
      <c r="B2119" s="4" t="s">
        <v>656</v>
      </c>
      <c r="C2119">
        <v>40.5</v>
      </c>
      <c r="D2119" t="s">
        <v>742</v>
      </c>
      <c r="E2119">
        <v>3.1</v>
      </c>
      <c r="F2119" t="s">
        <v>892</v>
      </c>
      <c r="G2119" s="9" t="s">
        <v>545</v>
      </c>
      <c r="H2119" s="9" t="s">
        <v>545</v>
      </c>
      <c r="I2119" s="9" t="s">
        <v>545</v>
      </c>
      <c r="K2119" t="s">
        <v>1255</v>
      </c>
      <c r="L2119" t="s">
        <v>1300</v>
      </c>
    </row>
    <row r="2120" spans="1:12" x14ac:dyDescent="0.3">
      <c r="A2120" t="s">
        <v>2525</v>
      </c>
      <c r="B2120" s="4" t="s">
        <v>656</v>
      </c>
      <c r="C2120">
        <v>36.799999999999997</v>
      </c>
      <c r="D2120" t="s">
        <v>742</v>
      </c>
      <c r="E2120">
        <v>2.1</v>
      </c>
      <c r="F2120" t="s">
        <v>901</v>
      </c>
      <c r="G2120" s="9" t="s">
        <v>545</v>
      </c>
      <c r="H2120" s="9" t="s">
        <v>545</v>
      </c>
      <c r="I2120" s="9" t="s">
        <v>545</v>
      </c>
      <c r="K2120" t="s">
        <v>1255</v>
      </c>
      <c r="L2120" t="s">
        <v>1300</v>
      </c>
    </row>
    <row r="2121" spans="1:12" x14ac:dyDescent="0.3">
      <c r="A2121" t="s">
        <v>2525</v>
      </c>
      <c r="B2121" s="4" t="s">
        <v>656</v>
      </c>
      <c r="C2121">
        <v>11</v>
      </c>
      <c r="D2121" t="s">
        <v>1307</v>
      </c>
      <c r="E2121">
        <v>3</v>
      </c>
      <c r="F2121" t="s">
        <v>1663</v>
      </c>
      <c r="G2121" s="9" t="s">
        <v>545</v>
      </c>
      <c r="H2121" s="9" t="s">
        <v>545</v>
      </c>
      <c r="I2121" s="9" t="s">
        <v>545</v>
      </c>
      <c r="K2121" t="s">
        <v>1255</v>
      </c>
      <c r="L2121" t="s">
        <v>1300</v>
      </c>
    </row>
    <row r="2122" spans="1:12" x14ac:dyDescent="0.3">
      <c r="A2122" t="s">
        <v>2525</v>
      </c>
      <c r="B2122" s="4" t="s">
        <v>656</v>
      </c>
      <c r="C2122">
        <v>6.5</v>
      </c>
      <c r="D2122" t="s">
        <v>1482</v>
      </c>
      <c r="E2122">
        <v>4</v>
      </c>
      <c r="F2122">
        <v>48</v>
      </c>
      <c r="G2122" s="9" t="s">
        <v>545</v>
      </c>
      <c r="H2122" s="9" t="s">
        <v>545</v>
      </c>
      <c r="I2122" s="9" t="s">
        <v>545</v>
      </c>
      <c r="K2122" t="s">
        <v>1255</v>
      </c>
      <c r="L2122" t="s">
        <v>1300</v>
      </c>
    </row>
    <row r="2123" spans="1:12" x14ac:dyDescent="0.3">
      <c r="A2123" s="1" t="s">
        <v>1211</v>
      </c>
      <c r="B2123" t="s">
        <v>1382</v>
      </c>
      <c r="C2123">
        <v>32.5</v>
      </c>
      <c r="D2123" t="s">
        <v>1758</v>
      </c>
      <c r="E2123" s="9" t="s">
        <v>545</v>
      </c>
      <c r="F2123" s="9" t="s">
        <v>545</v>
      </c>
      <c r="G2123">
        <v>1</v>
      </c>
      <c r="H2123" s="9" t="s">
        <v>545</v>
      </c>
      <c r="I2123" s="9" t="s">
        <v>545</v>
      </c>
      <c r="K2123" t="s">
        <v>2007</v>
      </c>
      <c r="L2123" t="s">
        <v>1670</v>
      </c>
    </row>
    <row r="2124" spans="1:12" x14ac:dyDescent="0.3">
      <c r="A2124" s="1" t="s">
        <v>1211</v>
      </c>
      <c r="B2124" t="s">
        <v>1382</v>
      </c>
      <c r="C2124">
        <v>17.899999999999999</v>
      </c>
      <c r="D2124" t="s">
        <v>21</v>
      </c>
      <c r="E2124" s="9" t="s">
        <v>545</v>
      </c>
      <c r="F2124" s="9" t="s">
        <v>545</v>
      </c>
      <c r="G2124">
        <v>1</v>
      </c>
      <c r="H2124" s="9" t="s">
        <v>545</v>
      </c>
      <c r="I2124" s="9" t="s">
        <v>545</v>
      </c>
      <c r="K2124" t="s">
        <v>2007</v>
      </c>
      <c r="L2124" t="s">
        <v>1670</v>
      </c>
    </row>
    <row r="2125" spans="1:12" x14ac:dyDescent="0.3">
      <c r="A2125" s="1" t="s">
        <v>1211</v>
      </c>
      <c r="B2125" t="s">
        <v>1382</v>
      </c>
      <c r="C2125">
        <v>17</v>
      </c>
      <c r="D2125" t="s">
        <v>1758</v>
      </c>
      <c r="E2125" s="9" t="s">
        <v>545</v>
      </c>
      <c r="F2125" s="9" t="s">
        <v>545</v>
      </c>
      <c r="G2125">
        <v>1</v>
      </c>
      <c r="H2125" s="9" t="s">
        <v>545</v>
      </c>
      <c r="I2125" s="9" t="s">
        <v>545</v>
      </c>
      <c r="K2125" t="s">
        <v>2007</v>
      </c>
      <c r="L2125" t="s">
        <v>1670</v>
      </c>
    </row>
    <row r="2126" spans="1:12" x14ac:dyDescent="0.3">
      <c r="A2126" s="1" t="s">
        <v>1211</v>
      </c>
      <c r="B2126" t="s">
        <v>1382</v>
      </c>
      <c r="C2126">
        <v>47</v>
      </c>
      <c r="D2126" t="s">
        <v>1758</v>
      </c>
      <c r="E2126">
        <v>2.1</v>
      </c>
      <c r="F2126" t="s">
        <v>759</v>
      </c>
      <c r="G2126" s="9" t="s">
        <v>545</v>
      </c>
      <c r="H2126" s="9" t="s">
        <v>545</v>
      </c>
      <c r="I2126" s="9" t="s">
        <v>545</v>
      </c>
      <c r="K2126" t="s">
        <v>2007</v>
      </c>
      <c r="L2126" t="s">
        <v>1670</v>
      </c>
    </row>
    <row r="2127" spans="1:12" x14ac:dyDescent="0.3">
      <c r="A2127" s="1" t="s">
        <v>1211</v>
      </c>
      <c r="B2127" t="s">
        <v>1382</v>
      </c>
      <c r="C2127">
        <v>46.2</v>
      </c>
      <c r="D2127" t="s">
        <v>1758</v>
      </c>
      <c r="E2127">
        <v>2</v>
      </c>
      <c r="F2127" t="s">
        <v>1091</v>
      </c>
      <c r="G2127" s="9" t="s">
        <v>545</v>
      </c>
      <c r="H2127" s="9" t="s">
        <v>545</v>
      </c>
      <c r="I2127" s="9" t="s">
        <v>545</v>
      </c>
      <c r="K2127" t="s">
        <v>2007</v>
      </c>
      <c r="L2127" t="s">
        <v>1670</v>
      </c>
    </row>
    <row r="2128" spans="1:12" x14ac:dyDescent="0.3">
      <c r="A2128" s="1" t="s">
        <v>1211</v>
      </c>
      <c r="B2128" t="s">
        <v>1382</v>
      </c>
      <c r="C2128">
        <v>36.5</v>
      </c>
      <c r="D2128" t="s">
        <v>21</v>
      </c>
      <c r="E2128">
        <v>0.4</v>
      </c>
      <c r="F2128" s="9" t="s">
        <v>545</v>
      </c>
      <c r="G2128" s="9" t="s">
        <v>545</v>
      </c>
      <c r="H2128" s="9" t="s">
        <v>545</v>
      </c>
      <c r="I2128" s="9" t="s">
        <v>545</v>
      </c>
      <c r="K2128" t="s">
        <v>2007</v>
      </c>
      <c r="L2128" t="s">
        <v>1670</v>
      </c>
    </row>
    <row r="2129" spans="1:12" x14ac:dyDescent="0.3">
      <c r="A2129" s="1" t="s">
        <v>1211</v>
      </c>
      <c r="B2129" t="s">
        <v>1382</v>
      </c>
      <c r="C2129">
        <v>36.200000000000003</v>
      </c>
      <c r="D2129" t="s">
        <v>21</v>
      </c>
      <c r="E2129">
        <v>0.3</v>
      </c>
      <c r="F2129" s="9" t="s">
        <v>545</v>
      </c>
      <c r="G2129" s="9" t="s">
        <v>545</v>
      </c>
      <c r="H2129" s="9" t="s">
        <v>545</v>
      </c>
      <c r="I2129" s="9" t="s">
        <v>545</v>
      </c>
      <c r="K2129" t="s">
        <v>2007</v>
      </c>
      <c r="L2129" t="s">
        <v>1670</v>
      </c>
    </row>
    <row r="2130" spans="1:12" x14ac:dyDescent="0.3">
      <c r="A2130" s="1" t="s">
        <v>1211</v>
      </c>
      <c r="B2130" t="s">
        <v>1382</v>
      </c>
      <c r="C2130">
        <v>29.5</v>
      </c>
      <c r="D2130" t="s">
        <v>1758</v>
      </c>
      <c r="E2130">
        <f>1.65+2.23</f>
        <v>3.88</v>
      </c>
      <c r="F2130">
        <v>3.4</v>
      </c>
      <c r="G2130" s="9" t="s">
        <v>545</v>
      </c>
      <c r="H2130" s="9" t="s">
        <v>545</v>
      </c>
      <c r="I2130" s="9" t="s">
        <v>545</v>
      </c>
      <c r="K2130" t="s">
        <v>2007</v>
      </c>
      <c r="L2130" t="s">
        <v>1670</v>
      </c>
    </row>
    <row r="2131" spans="1:12" x14ac:dyDescent="0.3">
      <c r="A2131" s="1" t="s">
        <v>1211</v>
      </c>
      <c r="B2131" t="s">
        <v>1382</v>
      </c>
      <c r="C2131">
        <v>29.3</v>
      </c>
      <c r="D2131" t="s">
        <v>1758</v>
      </c>
      <c r="E2131">
        <f>1.65+1.15</f>
        <v>2.8</v>
      </c>
      <c r="F2131">
        <v>2.5</v>
      </c>
      <c r="G2131" s="9" t="s">
        <v>545</v>
      </c>
      <c r="H2131" s="9" t="s">
        <v>545</v>
      </c>
      <c r="I2131" s="9" t="s">
        <v>545</v>
      </c>
      <c r="K2131" t="s">
        <v>2007</v>
      </c>
      <c r="L2131" t="s">
        <v>1670</v>
      </c>
    </row>
    <row r="2132" spans="1:12" x14ac:dyDescent="0.3">
      <c r="A2132" s="1" t="s">
        <v>1211</v>
      </c>
      <c r="B2132" t="s">
        <v>1382</v>
      </c>
      <c r="C2132">
        <v>28.8</v>
      </c>
      <c r="D2132" t="s">
        <v>1758</v>
      </c>
      <c r="E2132">
        <f>1.65+3.7</f>
        <v>5.35</v>
      </c>
      <c r="F2132">
        <v>6.1</v>
      </c>
      <c r="G2132" s="9" t="s">
        <v>545</v>
      </c>
      <c r="H2132" s="9" t="s">
        <v>545</v>
      </c>
      <c r="I2132" s="9" t="s">
        <v>545</v>
      </c>
      <c r="K2132" t="s">
        <v>2007</v>
      </c>
      <c r="L2132" t="s">
        <v>1670</v>
      </c>
    </row>
    <row r="2133" spans="1:12" x14ac:dyDescent="0.3">
      <c r="A2133" s="1" t="s">
        <v>1211</v>
      </c>
      <c r="B2133" t="s">
        <v>1382</v>
      </c>
      <c r="C2133">
        <v>2.9</v>
      </c>
      <c r="D2133" t="s">
        <v>1758</v>
      </c>
      <c r="E2133">
        <f>1.65+3.22</f>
        <v>4.87</v>
      </c>
      <c r="F2133" t="s">
        <v>10</v>
      </c>
      <c r="G2133" s="9" t="s">
        <v>545</v>
      </c>
      <c r="H2133" s="9" t="s">
        <v>545</v>
      </c>
      <c r="I2133" s="9" t="s">
        <v>545</v>
      </c>
      <c r="K2133" t="s">
        <v>2007</v>
      </c>
      <c r="L2133" t="s">
        <v>1670</v>
      </c>
    </row>
    <row r="2134" spans="1:12" x14ac:dyDescent="0.3">
      <c r="A2134" s="1" t="s">
        <v>1211</v>
      </c>
      <c r="B2134" t="s">
        <v>1382</v>
      </c>
      <c r="C2134">
        <v>47.5</v>
      </c>
      <c r="D2134" t="s">
        <v>579</v>
      </c>
      <c r="E2134">
        <v>0.7</v>
      </c>
      <c r="F2134" s="9" t="s">
        <v>545</v>
      </c>
      <c r="G2134" s="9" t="s">
        <v>545</v>
      </c>
      <c r="H2134" s="9" t="s">
        <v>545</v>
      </c>
      <c r="I2134" s="9" t="s">
        <v>545</v>
      </c>
      <c r="K2134" t="s">
        <v>1487</v>
      </c>
      <c r="L2134" t="s">
        <v>1671</v>
      </c>
    </row>
    <row r="2135" spans="1:12" x14ac:dyDescent="0.3">
      <c r="A2135" s="1" t="s">
        <v>1211</v>
      </c>
      <c r="B2135" t="s">
        <v>1382</v>
      </c>
      <c r="C2135">
        <v>45.2</v>
      </c>
      <c r="D2135" t="s">
        <v>579</v>
      </c>
      <c r="E2135">
        <v>0.5</v>
      </c>
      <c r="F2135" s="9" t="s">
        <v>545</v>
      </c>
      <c r="G2135" s="9" t="s">
        <v>545</v>
      </c>
      <c r="H2135" s="9" t="s">
        <v>545</v>
      </c>
      <c r="I2135" s="9" t="s">
        <v>545</v>
      </c>
      <c r="K2135" t="s">
        <v>1487</v>
      </c>
      <c r="L2135" t="s">
        <v>1671</v>
      </c>
    </row>
    <row r="2136" spans="1:12" x14ac:dyDescent="0.3">
      <c r="A2136" s="1" t="s">
        <v>1211</v>
      </c>
      <c r="B2136" t="s">
        <v>1382</v>
      </c>
      <c r="C2136">
        <v>43.8</v>
      </c>
      <c r="D2136" t="s">
        <v>44</v>
      </c>
      <c r="E2136">
        <v>0.4</v>
      </c>
      <c r="F2136" s="9" t="s">
        <v>545</v>
      </c>
      <c r="G2136" s="9" t="s">
        <v>545</v>
      </c>
      <c r="H2136" s="9" t="s">
        <v>545</v>
      </c>
      <c r="I2136" s="9" t="s">
        <v>545</v>
      </c>
      <c r="K2136" t="s">
        <v>1487</v>
      </c>
      <c r="L2136" t="s">
        <v>1671</v>
      </c>
    </row>
    <row r="2137" spans="1:12" x14ac:dyDescent="0.3">
      <c r="A2137" s="1" t="s">
        <v>1211</v>
      </c>
      <c r="B2137" t="s">
        <v>1382</v>
      </c>
      <c r="C2137">
        <v>42</v>
      </c>
      <c r="D2137" t="s">
        <v>579</v>
      </c>
      <c r="E2137">
        <v>1.6</v>
      </c>
      <c r="F2137">
        <v>0.8</v>
      </c>
      <c r="G2137" s="9" t="s">
        <v>545</v>
      </c>
      <c r="H2137" s="9" t="s">
        <v>545</v>
      </c>
      <c r="I2137" s="9" t="s">
        <v>545</v>
      </c>
      <c r="K2137" t="s">
        <v>1487</v>
      </c>
      <c r="L2137" t="s">
        <v>1671</v>
      </c>
    </row>
    <row r="2138" spans="1:12" x14ac:dyDescent="0.3">
      <c r="A2138" s="1" t="s">
        <v>1211</v>
      </c>
      <c r="B2138" t="s">
        <v>1382</v>
      </c>
      <c r="C2138">
        <v>39.799999999999997</v>
      </c>
      <c r="D2138" t="s">
        <v>44</v>
      </c>
      <c r="E2138">
        <v>0.35</v>
      </c>
      <c r="F2138" s="9" t="s">
        <v>545</v>
      </c>
      <c r="G2138" s="9" t="s">
        <v>545</v>
      </c>
      <c r="H2138" s="9" t="s">
        <v>545</v>
      </c>
      <c r="I2138" s="9" t="s">
        <v>545</v>
      </c>
      <c r="K2138" t="s">
        <v>1487</v>
      </c>
      <c r="L2138" t="s">
        <v>1671</v>
      </c>
    </row>
    <row r="2139" spans="1:12" x14ac:dyDescent="0.3">
      <c r="A2139" s="1" t="s">
        <v>1211</v>
      </c>
      <c r="B2139" t="s">
        <v>1382</v>
      </c>
      <c r="C2139">
        <v>31</v>
      </c>
      <c r="D2139" t="s">
        <v>1178</v>
      </c>
      <c r="E2139" s="9" t="s">
        <v>545</v>
      </c>
      <c r="F2139" s="9" t="s">
        <v>545</v>
      </c>
      <c r="G2139">
        <v>1</v>
      </c>
      <c r="H2139" s="9" t="s">
        <v>545</v>
      </c>
      <c r="I2139" s="9" t="s">
        <v>545</v>
      </c>
      <c r="K2139" t="s">
        <v>2009</v>
      </c>
      <c r="L2139" t="s">
        <v>1486</v>
      </c>
    </row>
    <row r="2140" spans="1:12" x14ac:dyDescent="0.3">
      <c r="A2140" s="1" t="s">
        <v>1211</v>
      </c>
      <c r="B2140" t="s">
        <v>1382</v>
      </c>
      <c r="C2140">
        <v>28.2</v>
      </c>
      <c r="D2140" t="s">
        <v>1178</v>
      </c>
      <c r="E2140" s="9" t="s">
        <v>545</v>
      </c>
      <c r="F2140" s="9" t="s">
        <v>545</v>
      </c>
      <c r="G2140">
        <v>1</v>
      </c>
      <c r="H2140" s="9" t="s">
        <v>545</v>
      </c>
      <c r="I2140" s="9" t="s">
        <v>545</v>
      </c>
      <c r="K2140" t="s">
        <v>2009</v>
      </c>
      <c r="L2140" t="s">
        <v>1486</v>
      </c>
    </row>
    <row r="2141" spans="1:12" x14ac:dyDescent="0.3">
      <c r="A2141" s="1" t="s">
        <v>1211</v>
      </c>
      <c r="B2141" t="s">
        <v>1382</v>
      </c>
      <c r="C2141">
        <v>19.2</v>
      </c>
      <c r="D2141" t="s">
        <v>1169</v>
      </c>
      <c r="E2141">
        <v>2.2000000000000002</v>
      </c>
      <c r="F2141">
        <v>17</v>
      </c>
      <c r="G2141" s="9" t="s">
        <v>545</v>
      </c>
      <c r="H2141" s="9" t="s">
        <v>545</v>
      </c>
      <c r="I2141" s="9" t="s">
        <v>545</v>
      </c>
      <c r="K2141" t="s">
        <v>2009</v>
      </c>
      <c r="L2141" t="s">
        <v>1486</v>
      </c>
    </row>
    <row r="2142" spans="1:12" x14ac:dyDescent="0.3">
      <c r="A2142" s="1" t="s">
        <v>1211</v>
      </c>
      <c r="B2142" t="s">
        <v>1382</v>
      </c>
      <c r="C2142">
        <v>9.5</v>
      </c>
      <c r="D2142" t="s">
        <v>1169</v>
      </c>
      <c r="E2142">
        <v>2.4</v>
      </c>
      <c r="F2142">
        <v>16.399999999999999</v>
      </c>
      <c r="G2142" s="9" t="s">
        <v>545</v>
      </c>
      <c r="H2142" s="9" t="s">
        <v>545</v>
      </c>
      <c r="I2142" s="9" t="s">
        <v>545</v>
      </c>
      <c r="J2142" t="s">
        <v>999</v>
      </c>
      <c r="K2142" t="s">
        <v>2009</v>
      </c>
      <c r="L2142" t="s">
        <v>1486</v>
      </c>
    </row>
    <row r="2143" spans="1:12" x14ac:dyDescent="0.3">
      <c r="A2143" s="1" t="s">
        <v>1211</v>
      </c>
      <c r="B2143" t="s">
        <v>1382</v>
      </c>
      <c r="C2143">
        <v>12.1</v>
      </c>
      <c r="D2143" t="s">
        <v>1695</v>
      </c>
      <c r="E2143" s="9" t="s">
        <v>545</v>
      </c>
      <c r="F2143" s="9" t="s">
        <v>545</v>
      </c>
      <c r="G2143" s="9" t="s">
        <v>545</v>
      </c>
      <c r="H2143" s="9" t="s">
        <v>545</v>
      </c>
      <c r="I2143" s="9" t="s">
        <v>545</v>
      </c>
      <c r="K2143" t="s">
        <v>2567</v>
      </c>
      <c r="L2143" t="s">
        <v>905</v>
      </c>
    </row>
    <row r="2144" spans="1:12" x14ac:dyDescent="0.3">
      <c r="A2144" s="1" t="s">
        <v>1211</v>
      </c>
      <c r="B2144" t="s">
        <v>1382</v>
      </c>
      <c r="C2144">
        <v>30.3</v>
      </c>
      <c r="D2144" t="s">
        <v>50</v>
      </c>
      <c r="E2144" s="9" t="s">
        <v>545</v>
      </c>
      <c r="F2144" s="9" t="s">
        <v>545</v>
      </c>
      <c r="G2144" s="9" t="s">
        <v>545</v>
      </c>
      <c r="H2144" s="9" t="s">
        <v>545</v>
      </c>
      <c r="I2144" s="9" t="s">
        <v>545</v>
      </c>
      <c r="K2144" t="s">
        <v>2567</v>
      </c>
      <c r="L2144" t="s">
        <v>905</v>
      </c>
    </row>
    <row r="2145" spans="1:12" x14ac:dyDescent="0.3">
      <c r="A2145" s="1" t="s">
        <v>1211</v>
      </c>
      <c r="B2145" t="s">
        <v>1382</v>
      </c>
      <c r="C2145">
        <v>22.2</v>
      </c>
      <c r="D2145" t="s">
        <v>50</v>
      </c>
      <c r="E2145" s="9" t="s">
        <v>545</v>
      </c>
      <c r="F2145" s="9" t="s">
        <v>545</v>
      </c>
      <c r="G2145" s="9" t="s">
        <v>545</v>
      </c>
      <c r="H2145" s="9" t="s">
        <v>545</v>
      </c>
      <c r="I2145" s="9" t="s">
        <v>545</v>
      </c>
      <c r="K2145" t="s">
        <v>2567</v>
      </c>
      <c r="L2145" t="s">
        <v>905</v>
      </c>
    </row>
    <row r="2146" spans="1:12" x14ac:dyDescent="0.3">
      <c r="A2146" s="1" t="s">
        <v>1211</v>
      </c>
      <c r="B2146" t="s">
        <v>1382</v>
      </c>
      <c r="C2146">
        <v>49.6</v>
      </c>
      <c r="D2146" t="s">
        <v>468</v>
      </c>
      <c r="E2146" s="9" t="s">
        <v>545</v>
      </c>
      <c r="F2146" s="9" t="s">
        <v>545</v>
      </c>
      <c r="G2146" s="9" t="s">
        <v>545</v>
      </c>
      <c r="H2146" s="9" t="s">
        <v>545</v>
      </c>
      <c r="I2146" s="9" t="s">
        <v>545</v>
      </c>
      <c r="J2146" t="s">
        <v>1440</v>
      </c>
      <c r="K2146" t="s">
        <v>2567</v>
      </c>
      <c r="L2146" t="s">
        <v>905</v>
      </c>
    </row>
    <row r="2147" spans="1:12" x14ac:dyDescent="0.3">
      <c r="A2147" s="1" t="s">
        <v>1211</v>
      </c>
      <c r="B2147" t="s">
        <v>1382</v>
      </c>
      <c r="C2147">
        <v>48.5</v>
      </c>
      <c r="D2147" t="s">
        <v>468</v>
      </c>
      <c r="E2147" s="9" t="s">
        <v>545</v>
      </c>
      <c r="F2147" s="9" t="s">
        <v>545</v>
      </c>
      <c r="G2147" s="9" t="s">
        <v>545</v>
      </c>
      <c r="H2147" s="9" t="s">
        <v>545</v>
      </c>
      <c r="I2147" s="9" t="s">
        <v>545</v>
      </c>
      <c r="J2147" t="s">
        <v>1440</v>
      </c>
      <c r="K2147" t="s">
        <v>2567</v>
      </c>
      <c r="L2147" t="s">
        <v>905</v>
      </c>
    </row>
    <row r="2148" spans="1:12" x14ac:dyDescent="0.3">
      <c r="A2148" s="1" t="s">
        <v>1211</v>
      </c>
      <c r="B2148" t="s">
        <v>1382</v>
      </c>
      <c r="C2148">
        <v>48.1</v>
      </c>
      <c r="D2148" t="s">
        <v>578</v>
      </c>
      <c r="E2148" s="9" t="s">
        <v>545</v>
      </c>
      <c r="F2148" s="9" t="s">
        <v>545</v>
      </c>
      <c r="G2148" s="9" t="s">
        <v>545</v>
      </c>
      <c r="H2148" s="9" t="s">
        <v>545</v>
      </c>
      <c r="I2148" s="9" t="s">
        <v>545</v>
      </c>
      <c r="J2148" t="s">
        <v>1769</v>
      </c>
      <c r="K2148" t="s">
        <v>2567</v>
      </c>
      <c r="L2148" t="s">
        <v>905</v>
      </c>
    </row>
    <row r="2149" spans="1:12" x14ac:dyDescent="0.3">
      <c r="A2149" s="1" t="s">
        <v>1211</v>
      </c>
      <c r="B2149" t="s">
        <v>1382</v>
      </c>
      <c r="C2149">
        <v>47.7</v>
      </c>
      <c r="D2149" t="s">
        <v>468</v>
      </c>
      <c r="E2149" s="9" t="s">
        <v>545</v>
      </c>
      <c r="F2149" s="9" t="s">
        <v>545</v>
      </c>
      <c r="G2149" s="9" t="s">
        <v>545</v>
      </c>
      <c r="H2149" s="9" t="s">
        <v>545</v>
      </c>
      <c r="I2149" s="9" t="s">
        <v>545</v>
      </c>
      <c r="J2149" t="s">
        <v>1769</v>
      </c>
      <c r="K2149" t="s">
        <v>2567</v>
      </c>
      <c r="L2149" t="s">
        <v>905</v>
      </c>
    </row>
    <row r="2150" spans="1:12" x14ac:dyDescent="0.3">
      <c r="A2150" s="1" t="s">
        <v>1211</v>
      </c>
      <c r="B2150" t="s">
        <v>1382</v>
      </c>
      <c r="C2150">
        <v>44.6</v>
      </c>
      <c r="D2150" t="s">
        <v>578</v>
      </c>
      <c r="E2150" s="9" t="s">
        <v>545</v>
      </c>
      <c r="F2150" s="9" t="s">
        <v>545</v>
      </c>
      <c r="G2150" s="9" t="s">
        <v>545</v>
      </c>
      <c r="H2150" s="9" t="s">
        <v>545</v>
      </c>
      <c r="I2150" s="9" t="s">
        <v>545</v>
      </c>
      <c r="J2150" t="s">
        <v>1092</v>
      </c>
      <c r="K2150" t="s">
        <v>2567</v>
      </c>
      <c r="L2150" t="s">
        <v>905</v>
      </c>
    </row>
    <row r="2151" spans="1:12" x14ac:dyDescent="0.3">
      <c r="A2151" s="1" t="s">
        <v>1211</v>
      </c>
      <c r="B2151" t="s">
        <v>1382</v>
      </c>
      <c r="C2151">
        <v>28</v>
      </c>
      <c r="D2151" t="s">
        <v>578</v>
      </c>
      <c r="E2151" s="9" t="s">
        <v>545</v>
      </c>
      <c r="F2151" s="9" t="s">
        <v>545</v>
      </c>
      <c r="G2151" s="9" t="s">
        <v>545</v>
      </c>
      <c r="H2151" s="9" t="s">
        <v>545</v>
      </c>
      <c r="I2151" s="9" t="s">
        <v>545</v>
      </c>
      <c r="K2151" t="s">
        <v>2567</v>
      </c>
      <c r="L2151" t="s">
        <v>905</v>
      </c>
    </row>
    <row r="2152" spans="1:12" x14ac:dyDescent="0.3">
      <c r="A2152" s="1" t="s">
        <v>1211</v>
      </c>
      <c r="B2152" t="s">
        <v>1382</v>
      </c>
      <c r="C2152">
        <v>10.3</v>
      </c>
      <c r="D2152" t="s">
        <v>578</v>
      </c>
      <c r="E2152" s="9" t="s">
        <v>545</v>
      </c>
      <c r="F2152" s="9" t="s">
        <v>545</v>
      </c>
      <c r="G2152" s="9" t="s">
        <v>545</v>
      </c>
      <c r="H2152" s="9" t="s">
        <v>545</v>
      </c>
      <c r="I2152" s="9" t="s">
        <v>545</v>
      </c>
      <c r="K2152" t="s">
        <v>2567</v>
      </c>
      <c r="L2152" t="s">
        <v>905</v>
      </c>
    </row>
    <row r="2153" spans="1:12" x14ac:dyDescent="0.3">
      <c r="A2153" s="1" t="s">
        <v>1211</v>
      </c>
      <c r="B2153" t="s">
        <v>1382</v>
      </c>
      <c r="C2153">
        <v>10.4</v>
      </c>
      <c r="D2153" t="s">
        <v>1673</v>
      </c>
      <c r="E2153" s="9" t="s">
        <v>545</v>
      </c>
      <c r="F2153" s="9" t="s">
        <v>545</v>
      </c>
      <c r="G2153" s="9" t="s">
        <v>545</v>
      </c>
      <c r="H2153" s="9" t="s">
        <v>545</v>
      </c>
      <c r="I2153" s="9" t="s">
        <v>545</v>
      </c>
      <c r="J2153" t="s">
        <v>1175</v>
      </c>
      <c r="K2153" t="s">
        <v>1288</v>
      </c>
      <c r="L2153" t="s">
        <v>1288</v>
      </c>
    </row>
    <row r="2154" spans="1:12" x14ac:dyDescent="0.3">
      <c r="A2154" s="1" t="s">
        <v>1211</v>
      </c>
      <c r="B2154" t="s">
        <v>1382</v>
      </c>
      <c r="C2154">
        <v>17</v>
      </c>
      <c r="D2154" t="s">
        <v>660</v>
      </c>
      <c r="E2154" s="9" t="s">
        <v>545</v>
      </c>
      <c r="F2154" s="9" t="s">
        <v>545</v>
      </c>
      <c r="G2154">
        <v>2</v>
      </c>
      <c r="H2154" s="9" t="s">
        <v>545</v>
      </c>
      <c r="I2154" s="9" t="s">
        <v>545</v>
      </c>
      <c r="K2154" t="s">
        <v>2007</v>
      </c>
      <c r="L2154" t="s">
        <v>1486</v>
      </c>
    </row>
    <row r="2155" spans="1:12" x14ac:dyDescent="0.3">
      <c r="A2155" s="1" t="s">
        <v>1211</v>
      </c>
      <c r="B2155" t="s">
        <v>1382</v>
      </c>
      <c r="C2155">
        <v>19</v>
      </c>
      <c r="D2155" t="s">
        <v>108</v>
      </c>
      <c r="E2155">
        <v>3</v>
      </c>
      <c r="F2155" t="s">
        <v>829</v>
      </c>
      <c r="G2155" s="9" t="s">
        <v>545</v>
      </c>
      <c r="H2155" s="9" t="s">
        <v>545</v>
      </c>
      <c r="I2155" s="9" t="s">
        <v>545</v>
      </c>
      <c r="J2155" t="s">
        <v>1522</v>
      </c>
      <c r="K2155" t="s">
        <v>2007</v>
      </c>
      <c r="L2155" t="s">
        <v>1486</v>
      </c>
    </row>
    <row r="2156" spans="1:12" x14ac:dyDescent="0.3">
      <c r="A2156" s="1" t="s">
        <v>1211</v>
      </c>
      <c r="B2156" t="s">
        <v>1382</v>
      </c>
      <c r="C2156">
        <v>33.700000000000003</v>
      </c>
      <c r="D2156" t="s">
        <v>1164</v>
      </c>
      <c r="E2156">
        <v>0.1</v>
      </c>
      <c r="F2156" s="9" t="s">
        <v>545</v>
      </c>
      <c r="G2156" s="9" t="s">
        <v>545</v>
      </c>
      <c r="H2156" s="9" t="s">
        <v>545</v>
      </c>
      <c r="I2156" s="9" t="s">
        <v>545</v>
      </c>
      <c r="K2156" t="s">
        <v>1076</v>
      </c>
      <c r="L2156" t="s">
        <v>1488</v>
      </c>
    </row>
    <row r="2157" spans="1:12" x14ac:dyDescent="0.3">
      <c r="A2157" s="1" t="s">
        <v>1211</v>
      </c>
      <c r="B2157" t="s">
        <v>1382</v>
      </c>
      <c r="C2157">
        <v>20.7</v>
      </c>
      <c r="D2157" t="s">
        <v>1516</v>
      </c>
      <c r="E2157" s="9" t="s">
        <v>545</v>
      </c>
      <c r="F2157" s="9" t="s">
        <v>545</v>
      </c>
      <c r="G2157">
        <v>1</v>
      </c>
      <c r="H2157" s="9" t="s">
        <v>545</v>
      </c>
      <c r="I2157" s="9" t="s">
        <v>545</v>
      </c>
      <c r="K2157" t="s">
        <v>2009</v>
      </c>
      <c r="L2157" t="s">
        <v>1670</v>
      </c>
    </row>
    <row r="2158" spans="1:12" x14ac:dyDescent="0.3">
      <c r="A2158" s="1" t="s">
        <v>1211</v>
      </c>
      <c r="B2158" t="s">
        <v>1382</v>
      </c>
      <c r="C2158">
        <v>15.3</v>
      </c>
      <c r="D2158" t="s">
        <v>1516</v>
      </c>
      <c r="E2158" s="9" t="s">
        <v>545</v>
      </c>
      <c r="F2158" s="9" t="s">
        <v>545</v>
      </c>
      <c r="G2158">
        <v>1</v>
      </c>
      <c r="H2158" s="9" t="s">
        <v>545</v>
      </c>
      <c r="I2158" s="9" t="s">
        <v>545</v>
      </c>
      <c r="K2158" t="s">
        <v>2009</v>
      </c>
      <c r="L2158" t="s">
        <v>1670</v>
      </c>
    </row>
    <row r="2159" spans="1:12" x14ac:dyDescent="0.3">
      <c r="A2159" s="1" t="s">
        <v>1211</v>
      </c>
      <c r="B2159" t="s">
        <v>1382</v>
      </c>
      <c r="C2159">
        <v>40.9</v>
      </c>
      <c r="D2159" t="s">
        <v>1516</v>
      </c>
      <c r="E2159">
        <v>0.45</v>
      </c>
      <c r="F2159" s="9" t="s">
        <v>545</v>
      </c>
      <c r="G2159" s="9" t="s">
        <v>545</v>
      </c>
      <c r="H2159" s="9" t="s">
        <v>545</v>
      </c>
      <c r="I2159" s="9" t="s">
        <v>545</v>
      </c>
      <c r="K2159" t="s">
        <v>2009</v>
      </c>
      <c r="L2159" t="s">
        <v>1670</v>
      </c>
    </row>
    <row r="2160" spans="1:12" x14ac:dyDescent="0.3">
      <c r="A2160" s="1" t="s">
        <v>1211</v>
      </c>
      <c r="B2160" t="s">
        <v>1382</v>
      </c>
      <c r="C2160">
        <v>39.799999999999997</v>
      </c>
      <c r="D2160" t="s">
        <v>1516</v>
      </c>
      <c r="E2160">
        <v>0.5</v>
      </c>
      <c r="F2160" s="9" t="s">
        <v>545</v>
      </c>
      <c r="G2160" s="9" t="s">
        <v>545</v>
      </c>
      <c r="H2160" s="9" t="s">
        <v>545</v>
      </c>
      <c r="I2160" s="9" t="s">
        <v>545</v>
      </c>
      <c r="K2160" t="s">
        <v>2009</v>
      </c>
      <c r="L2160" t="s">
        <v>1670</v>
      </c>
    </row>
    <row r="2161" spans="1:12" x14ac:dyDescent="0.3">
      <c r="A2161" s="1" t="s">
        <v>1211</v>
      </c>
      <c r="B2161" t="s">
        <v>1382</v>
      </c>
      <c r="C2161">
        <v>38.5</v>
      </c>
      <c r="D2161" t="s">
        <v>2285</v>
      </c>
      <c r="E2161">
        <v>4.2</v>
      </c>
      <c r="F2161">
        <v>4.3</v>
      </c>
      <c r="G2161" s="9" t="s">
        <v>545</v>
      </c>
      <c r="H2161" s="9" t="s">
        <v>545</v>
      </c>
      <c r="I2161" s="9" t="s">
        <v>545</v>
      </c>
      <c r="J2161" t="s">
        <v>223</v>
      </c>
      <c r="K2161" t="s">
        <v>2009</v>
      </c>
      <c r="L2161" t="s">
        <v>1670</v>
      </c>
    </row>
    <row r="2162" spans="1:12" x14ac:dyDescent="0.3">
      <c r="A2162" s="1" t="s">
        <v>1211</v>
      </c>
      <c r="B2162" t="s">
        <v>1382</v>
      </c>
      <c r="C2162">
        <v>37.6</v>
      </c>
      <c r="D2162" t="s">
        <v>1516</v>
      </c>
      <c r="E2162">
        <v>3.3</v>
      </c>
      <c r="F2162">
        <v>3.5</v>
      </c>
      <c r="G2162" s="9" t="s">
        <v>545</v>
      </c>
      <c r="H2162" s="9" t="s">
        <v>545</v>
      </c>
      <c r="I2162" s="9" t="s">
        <v>545</v>
      </c>
      <c r="J2162" t="s">
        <v>228</v>
      </c>
      <c r="K2162" t="s">
        <v>2009</v>
      </c>
      <c r="L2162" t="s">
        <v>1670</v>
      </c>
    </row>
    <row r="2163" spans="1:12" x14ac:dyDescent="0.3">
      <c r="A2163" s="1" t="s">
        <v>1211</v>
      </c>
      <c r="B2163" t="s">
        <v>1382</v>
      </c>
      <c r="C2163">
        <v>35.4</v>
      </c>
      <c r="D2163" t="s">
        <v>1516</v>
      </c>
      <c r="E2163">
        <v>0.5</v>
      </c>
      <c r="F2163" s="9" t="s">
        <v>545</v>
      </c>
      <c r="G2163" s="9" t="s">
        <v>545</v>
      </c>
      <c r="H2163" s="9" t="s">
        <v>545</v>
      </c>
      <c r="I2163" s="9" t="s">
        <v>545</v>
      </c>
      <c r="J2163" t="s">
        <v>2021</v>
      </c>
      <c r="K2163" t="s">
        <v>2009</v>
      </c>
      <c r="L2163" t="s">
        <v>1670</v>
      </c>
    </row>
    <row r="2164" spans="1:12" x14ac:dyDescent="0.3">
      <c r="A2164" s="1" t="s">
        <v>1211</v>
      </c>
      <c r="B2164" t="s">
        <v>1382</v>
      </c>
      <c r="C2164">
        <v>34</v>
      </c>
      <c r="D2164" t="s">
        <v>1516</v>
      </c>
      <c r="E2164">
        <v>1.4</v>
      </c>
      <c r="F2164" s="9" t="s">
        <v>545</v>
      </c>
      <c r="G2164" s="9" t="s">
        <v>545</v>
      </c>
      <c r="H2164" s="9" t="s">
        <v>545</v>
      </c>
      <c r="I2164" s="9" t="s">
        <v>545</v>
      </c>
      <c r="K2164" t="s">
        <v>2009</v>
      </c>
      <c r="L2164" t="s">
        <v>1670</v>
      </c>
    </row>
    <row r="2165" spans="1:12" x14ac:dyDescent="0.3">
      <c r="A2165" s="1" t="s">
        <v>1211</v>
      </c>
      <c r="B2165" t="s">
        <v>1382</v>
      </c>
      <c r="C2165">
        <v>27.3</v>
      </c>
      <c r="D2165" t="s">
        <v>1516</v>
      </c>
      <c r="E2165">
        <v>1.6</v>
      </c>
      <c r="F2165">
        <v>1.2</v>
      </c>
      <c r="G2165" s="9" t="s">
        <v>545</v>
      </c>
      <c r="H2165" s="9" t="s">
        <v>545</v>
      </c>
      <c r="I2165" s="9" t="s">
        <v>545</v>
      </c>
      <c r="K2165" t="s">
        <v>2009</v>
      </c>
      <c r="L2165" t="s">
        <v>1670</v>
      </c>
    </row>
    <row r="2166" spans="1:12" x14ac:dyDescent="0.3">
      <c r="A2166" s="1" t="s">
        <v>1211</v>
      </c>
      <c r="B2166" t="s">
        <v>1382</v>
      </c>
      <c r="C2166">
        <v>25.8</v>
      </c>
      <c r="D2166" t="s">
        <v>1516</v>
      </c>
      <c r="E2166">
        <f>1.65+3.48</f>
        <v>5.13</v>
      </c>
      <c r="F2166">
        <v>6.8</v>
      </c>
      <c r="G2166" s="9" t="s">
        <v>545</v>
      </c>
      <c r="H2166" s="9" t="s">
        <v>545</v>
      </c>
      <c r="I2166" s="9" t="s">
        <v>545</v>
      </c>
      <c r="K2166" t="s">
        <v>2009</v>
      </c>
      <c r="L2166" t="s">
        <v>1670</v>
      </c>
    </row>
    <row r="2167" spans="1:12" x14ac:dyDescent="0.3">
      <c r="A2167" s="1" t="s">
        <v>1211</v>
      </c>
      <c r="B2167" t="s">
        <v>1382</v>
      </c>
      <c r="C2167">
        <v>25.3</v>
      </c>
      <c r="D2167" t="s">
        <v>1516</v>
      </c>
      <c r="E2167">
        <v>0.55000000000000004</v>
      </c>
      <c r="F2167" s="9" t="s">
        <v>545</v>
      </c>
      <c r="G2167" s="9" t="s">
        <v>545</v>
      </c>
      <c r="H2167" s="9" t="s">
        <v>545</v>
      </c>
      <c r="I2167" s="9" t="s">
        <v>545</v>
      </c>
      <c r="K2167" t="s">
        <v>2009</v>
      </c>
      <c r="L2167" t="s">
        <v>1670</v>
      </c>
    </row>
    <row r="2168" spans="1:12" x14ac:dyDescent="0.3">
      <c r="A2168" s="1" t="s">
        <v>1211</v>
      </c>
      <c r="B2168" t="s">
        <v>1382</v>
      </c>
      <c r="C2168">
        <v>24.6</v>
      </c>
      <c r="D2168" t="s">
        <v>1516</v>
      </c>
      <c r="E2168">
        <v>0.35</v>
      </c>
      <c r="F2168" s="9" t="s">
        <v>545</v>
      </c>
      <c r="G2168" s="9" t="s">
        <v>545</v>
      </c>
      <c r="H2168" s="9" t="s">
        <v>545</v>
      </c>
      <c r="I2168" s="9" t="s">
        <v>545</v>
      </c>
      <c r="K2168" t="s">
        <v>2009</v>
      </c>
      <c r="L2168" t="s">
        <v>1670</v>
      </c>
    </row>
    <row r="2169" spans="1:12" x14ac:dyDescent="0.3">
      <c r="A2169" s="1" t="s">
        <v>1211</v>
      </c>
      <c r="B2169" t="s">
        <v>1382</v>
      </c>
      <c r="C2169">
        <v>24</v>
      </c>
      <c r="D2169" t="s">
        <v>1516</v>
      </c>
      <c r="E2169">
        <v>1.2</v>
      </c>
      <c r="F2169" s="9" t="s">
        <v>545</v>
      </c>
      <c r="G2169" s="9" t="s">
        <v>545</v>
      </c>
      <c r="H2169" s="9" t="s">
        <v>545</v>
      </c>
      <c r="I2169" s="9" t="s">
        <v>545</v>
      </c>
      <c r="J2169" t="s">
        <v>1000</v>
      </c>
      <c r="K2169" t="s">
        <v>2009</v>
      </c>
      <c r="L2169" t="s">
        <v>1670</v>
      </c>
    </row>
    <row r="2170" spans="1:12" x14ac:dyDescent="0.3">
      <c r="A2170" s="1" t="s">
        <v>1211</v>
      </c>
      <c r="B2170" t="s">
        <v>1382</v>
      </c>
      <c r="C2170">
        <v>21.9</v>
      </c>
      <c r="D2170" t="s">
        <v>1516</v>
      </c>
      <c r="E2170">
        <v>4.0999999999999996</v>
      </c>
      <c r="F2170" t="s">
        <v>827</v>
      </c>
      <c r="G2170" s="9" t="s">
        <v>545</v>
      </c>
      <c r="H2170" s="9" t="s">
        <v>545</v>
      </c>
      <c r="I2170" s="9" t="s">
        <v>545</v>
      </c>
      <c r="K2170" t="s">
        <v>2009</v>
      </c>
      <c r="L2170" t="s">
        <v>1670</v>
      </c>
    </row>
    <row r="2171" spans="1:12" x14ac:dyDescent="0.3">
      <c r="A2171" s="1" t="s">
        <v>1211</v>
      </c>
      <c r="B2171" t="s">
        <v>1382</v>
      </c>
      <c r="C2171">
        <v>21.8</v>
      </c>
      <c r="D2171" t="s">
        <v>1516</v>
      </c>
      <c r="E2171">
        <v>4.2</v>
      </c>
      <c r="F2171">
        <v>3</v>
      </c>
      <c r="G2171" s="9" t="s">
        <v>545</v>
      </c>
      <c r="H2171" s="9" t="s">
        <v>545</v>
      </c>
      <c r="I2171" s="9" t="s">
        <v>545</v>
      </c>
      <c r="K2171" t="s">
        <v>2009</v>
      </c>
      <c r="L2171" t="s">
        <v>1670</v>
      </c>
    </row>
    <row r="2172" spans="1:12" x14ac:dyDescent="0.3">
      <c r="A2172" s="1" t="s">
        <v>1211</v>
      </c>
      <c r="B2172" t="s">
        <v>1382</v>
      </c>
      <c r="C2172">
        <v>20.6</v>
      </c>
      <c r="D2172" t="s">
        <v>1516</v>
      </c>
      <c r="E2172">
        <v>3.8</v>
      </c>
      <c r="F2172">
        <v>5.2</v>
      </c>
      <c r="G2172" s="9" t="s">
        <v>545</v>
      </c>
      <c r="H2172" s="9" t="s">
        <v>545</v>
      </c>
      <c r="I2172" s="9" t="s">
        <v>545</v>
      </c>
      <c r="K2172" t="s">
        <v>2009</v>
      </c>
      <c r="L2172" t="s">
        <v>1670</v>
      </c>
    </row>
    <row r="2173" spans="1:12" x14ac:dyDescent="0.3">
      <c r="A2173" s="1" t="s">
        <v>1211</v>
      </c>
      <c r="B2173" t="s">
        <v>1382</v>
      </c>
      <c r="C2173">
        <v>16.600000000000001</v>
      </c>
      <c r="D2173" t="s">
        <v>1516</v>
      </c>
      <c r="E2173">
        <v>0.4</v>
      </c>
      <c r="F2173" s="9" t="s">
        <v>545</v>
      </c>
      <c r="G2173" s="9" t="s">
        <v>545</v>
      </c>
      <c r="H2173" s="9" t="s">
        <v>545</v>
      </c>
      <c r="I2173" s="9" t="s">
        <v>545</v>
      </c>
      <c r="K2173" t="s">
        <v>2009</v>
      </c>
      <c r="L2173" t="s">
        <v>1670</v>
      </c>
    </row>
    <row r="2174" spans="1:12" x14ac:dyDescent="0.3">
      <c r="A2174" s="1" t="s">
        <v>1211</v>
      </c>
      <c r="B2174" t="s">
        <v>1382</v>
      </c>
      <c r="C2174">
        <v>16.5</v>
      </c>
      <c r="D2174" t="s">
        <v>1516</v>
      </c>
      <c r="E2174">
        <v>0.25</v>
      </c>
      <c r="F2174" s="9" t="s">
        <v>545</v>
      </c>
      <c r="G2174" s="9" t="s">
        <v>545</v>
      </c>
      <c r="H2174" s="9" t="s">
        <v>545</v>
      </c>
      <c r="I2174" s="9" t="s">
        <v>545</v>
      </c>
      <c r="K2174" t="s">
        <v>2009</v>
      </c>
      <c r="L2174" t="s">
        <v>1670</v>
      </c>
    </row>
    <row r="2175" spans="1:12" x14ac:dyDescent="0.3">
      <c r="A2175" s="1" t="s">
        <v>1211</v>
      </c>
      <c r="B2175" t="s">
        <v>1382</v>
      </c>
      <c r="C2175">
        <v>16.100000000000001</v>
      </c>
      <c r="D2175" t="s">
        <v>1516</v>
      </c>
      <c r="E2175">
        <v>2</v>
      </c>
      <c r="F2175">
        <v>0.1</v>
      </c>
      <c r="G2175" s="9" t="s">
        <v>545</v>
      </c>
      <c r="H2175" s="9" t="s">
        <v>545</v>
      </c>
      <c r="I2175" s="9" t="s">
        <v>545</v>
      </c>
      <c r="K2175" t="s">
        <v>2009</v>
      </c>
      <c r="L2175" t="s">
        <v>1670</v>
      </c>
    </row>
    <row r="2176" spans="1:12" x14ac:dyDescent="0.3">
      <c r="A2176" s="1" t="s">
        <v>1211</v>
      </c>
      <c r="B2176" t="s">
        <v>1382</v>
      </c>
      <c r="C2176">
        <v>15</v>
      </c>
      <c r="D2176" t="s">
        <v>1516</v>
      </c>
      <c r="E2176">
        <v>4.0999999999999996</v>
      </c>
      <c r="F2176">
        <v>3.6</v>
      </c>
      <c r="G2176" s="9" t="s">
        <v>545</v>
      </c>
      <c r="H2176" s="9" t="s">
        <v>545</v>
      </c>
      <c r="I2176" s="9" t="s">
        <v>545</v>
      </c>
      <c r="K2176" t="s">
        <v>2009</v>
      </c>
      <c r="L2176" t="s">
        <v>1670</v>
      </c>
    </row>
    <row r="2177" spans="1:12" x14ac:dyDescent="0.3">
      <c r="A2177" s="1" t="s">
        <v>1211</v>
      </c>
      <c r="B2177" t="s">
        <v>1382</v>
      </c>
      <c r="C2177">
        <v>14.7</v>
      </c>
      <c r="D2177" t="s">
        <v>1516</v>
      </c>
      <c r="E2177">
        <v>1.2</v>
      </c>
      <c r="F2177" s="9" t="s">
        <v>545</v>
      </c>
      <c r="G2177" s="9" t="s">
        <v>545</v>
      </c>
      <c r="H2177" s="9" t="s">
        <v>545</v>
      </c>
      <c r="I2177" s="9" t="s">
        <v>545</v>
      </c>
      <c r="K2177" t="s">
        <v>2009</v>
      </c>
      <c r="L2177" t="s">
        <v>1670</v>
      </c>
    </row>
    <row r="2178" spans="1:12" x14ac:dyDescent="0.3">
      <c r="A2178" s="1" t="s">
        <v>1211</v>
      </c>
      <c r="B2178" t="s">
        <v>1382</v>
      </c>
      <c r="C2178">
        <v>10.9</v>
      </c>
      <c r="D2178" t="s">
        <v>1516</v>
      </c>
      <c r="E2178">
        <v>0.2</v>
      </c>
      <c r="F2178" s="9" t="s">
        <v>545</v>
      </c>
      <c r="G2178" s="9" t="s">
        <v>545</v>
      </c>
      <c r="H2178" s="9" t="s">
        <v>545</v>
      </c>
      <c r="I2178" s="9" t="s">
        <v>545</v>
      </c>
      <c r="K2178" t="s">
        <v>2009</v>
      </c>
      <c r="L2178" t="s">
        <v>1670</v>
      </c>
    </row>
    <row r="2179" spans="1:12" x14ac:dyDescent="0.3">
      <c r="A2179" s="1" t="s">
        <v>1211</v>
      </c>
      <c r="B2179" t="s">
        <v>1382</v>
      </c>
      <c r="C2179">
        <v>10.3</v>
      </c>
      <c r="D2179" t="s">
        <v>1516</v>
      </c>
      <c r="E2179">
        <v>0.25</v>
      </c>
      <c r="F2179" s="9" t="s">
        <v>545</v>
      </c>
      <c r="G2179" s="9" t="s">
        <v>545</v>
      </c>
      <c r="H2179" s="9" t="s">
        <v>545</v>
      </c>
      <c r="I2179" s="9" t="s">
        <v>545</v>
      </c>
      <c r="K2179" t="s">
        <v>2009</v>
      </c>
      <c r="L2179" t="s">
        <v>1670</v>
      </c>
    </row>
    <row r="2180" spans="1:12" x14ac:dyDescent="0.3">
      <c r="A2180" s="1" t="s">
        <v>1211</v>
      </c>
      <c r="B2180" t="s">
        <v>1382</v>
      </c>
      <c r="C2180">
        <v>6.8</v>
      </c>
      <c r="D2180" t="s">
        <v>825</v>
      </c>
      <c r="E2180">
        <f>1.65+5.38</f>
        <v>7.0299999999999994</v>
      </c>
      <c r="F2180" t="s">
        <v>826</v>
      </c>
      <c r="G2180" s="9" t="s">
        <v>545</v>
      </c>
      <c r="H2180" s="9" t="s">
        <v>545</v>
      </c>
      <c r="I2180" s="9" t="s">
        <v>545</v>
      </c>
      <c r="J2180" t="s">
        <v>661</v>
      </c>
      <c r="K2180" t="s">
        <v>2007</v>
      </c>
      <c r="L2180" t="s">
        <v>1670</v>
      </c>
    </row>
    <row r="2181" spans="1:12" x14ac:dyDescent="0.3">
      <c r="A2181" s="1" t="s">
        <v>1211</v>
      </c>
      <c r="B2181" t="s">
        <v>1382</v>
      </c>
      <c r="C2181">
        <v>13.2</v>
      </c>
      <c r="D2181" t="s">
        <v>1165</v>
      </c>
      <c r="E2181">
        <v>6.4</v>
      </c>
      <c r="F2181">
        <v>22.7</v>
      </c>
      <c r="G2181" s="9" t="s">
        <v>545</v>
      </c>
      <c r="H2181" s="9" t="s">
        <v>545</v>
      </c>
      <c r="I2181" s="9" t="s">
        <v>545</v>
      </c>
      <c r="J2181" t="s">
        <v>828</v>
      </c>
      <c r="K2181" t="s">
        <v>2007</v>
      </c>
      <c r="L2181" t="s">
        <v>1486</v>
      </c>
    </row>
    <row r="2182" spans="1:12" x14ac:dyDescent="0.3">
      <c r="A2182" s="1" t="s">
        <v>1211</v>
      </c>
      <c r="B2182" t="s">
        <v>1382</v>
      </c>
      <c r="C2182">
        <v>3.2</v>
      </c>
      <c r="D2182" t="s">
        <v>8</v>
      </c>
      <c r="E2182" s="9" t="s">
        <v>545</v>
      </c>
      <c r="F2182" s="9" t="s">
        <v>545</v>
      </c>
      <c r="G2182" s="9" t="s">
        <v>545</v>
      </c>
      <c r="H2182" s="9" t="s">
        <v>545</v>
      </c>
      <c r="I2182" s="9" t="s">
        <v>545</v>
      </c>
      <c r="K2182" t="s">
        <v>2033</v>
      </c>
      <c r="L2182" t="s">
        <v>905</v>
      </c>
    </row>
    <row r="2183" spans="1:12" x14ac:dyDescent="0.3">
      <c r="A2183" s="1" t="s">
        <v>1211</v>
      </c>
      <c r="B2183" t="s">
        <v>1382</v>
      </c>
      <c r="C2183">
        <v>7.2</v>
      </c>
      <c r="D2183" t="s">
        <v>563</v>
      </c>
      <c r="E2183" s="9" t="s">
        <v>545</v>
      </c>
      <c r="F2183" s="9" t="s">
        <v>545</v>
      </c>
      <c r="G2183">
        <v>1</v>
      </c>
      <c r="H2183" s="9" t="s">
        <v>545</v>
      </c>
      <c r="I2183" s="9" t="s">
        <v>545</v>
      </c>
      <c r="K2183" t="s">
        <v>2009</v>
      </c>
      <c r="L2183" t="s">
        <v>2034</v>
      </c>
    </row>
    <row r="2184" spans="1:12" x14ac:dyDescent="0.3">
      <c r="A2184" s="1" t="s">
        <v>1211</v>
      </c>
      <c r="B2184" t="s">
        <v>1382</v>
      </c>
      <c r="C2184">
        <v>31.4</v>
      </c>
      <c r="D2184" t="s">
        <v>563</v>
      </c>
      <c r="E2184">
        <f>1.65+1.35</f>
        <v>3</v>
      </c>
      <c r="F2184">
        <v>3.7</v>
      </c>
      <c r="G2184" s="9" t="s">
        <v>545</v>
      </c>
      <c r="H2184" s="9" t="s">
        <v>545</v>
      </c>
      <c r="I2184" s="9" t="s">
        <v>545</v>
      </c>
      <c r="K2184" t="s">
        <v>2009</v>
      </c>
      <c r="L2184" t="s">
        <v>2034</v>
      </c>
    </row>
    <row r="2185" spans="1:12" x14ac:dyDescent="0.3">
      <c r="A2185" s="1" t="s">
        <v>1211</v>
      </c>
      <c r="B2185" t="s">
        <v>1382</v>
      </c>
      <c r="C2185">
        <v>50</v>
      </c>
      <c r="D2185" t="s">
        <v>1404</v>
      </c>
      <c r="E2185" s="9" t="s">
        <v>545</v>
      </c>
      <c r="F2185" s="9" t="s">
        <v>545</v>
      </c>
      <c r="G2185">
        <v>1</v>
      </c>
      <c r="H2185" s="9" t="s">
        <v>545</v>
      </c>
      <c r="I2185" s="9" t="s">
        <v>545</v>
      </c>
      <c r="K2185" t="s">
        <v>2009</v>
      </c>
      <c r="L2185" t="s">
        <v>1486</v>
      </c>
    </row>
    <row r="2186" spans="1:12" x14ac:dyDescent="0.3">
      <c r="A2186" s="1" t="s">
        <v>1211</v>
      </c>
      <c r="B2186" t="s">
        <v>1382</v>
      </c>
      <c r="C2186">
        <v>36.200000000000003</v>
      </c>
      <c r="D2186" t="s">
        <v>1404</v>
      </c>
      <c r="E2186" s="9" t="s">
        <v>545</v>
      </c>
      <c r="F2186" s="9" t="s">
        <v>545</v>
      </c>
      <c r="G2186">
        <v>1</v>
      </c>
      <c r="H2186" s="9" t="s">
        <v>545</v>
      </c>
      <c r="I2186" s="9" t="s">
        <v>545</v>
      </c>
      <c r="K2186" t="s">
        <v>2009</v>
      </c>
      <c r="L2186" t="s">
        <v>1486</v>
      </c>
    </row>
    <row r="2187" spans="1:12" x14ac:dyDescent="0.3">
      <c r="A2187" s="1" t="s">
        <v>1211</v>
      </c>
      <c r="B2187" t="s">
        <v>1382</v>
      </c>
      <c r="C2187">
        <v>36</v>
      </c>
      <c r="D2187" t="s">
        <v>1404</v>
      </c>
      <c r="E2187" s="9" t="s">
        <v>545</v>
      </c>
      <c r="F2187" s="9" t="s">
        <v>545</v>
      </c>
      <c r="G2187">
        <v>1</v>
      </c>
      <c r="H2187" s="9" t="s">
        <v>545</v>
      </c>
      <c r="I2187" s="9" t="s">
        <v>545</v>
      </c>
      <c r="K2187" t="s">
        <v>2009</v>
      </c>
      <c r="L2187" t="s">
        <v>1486</v>
      </c>
    </row>
    <row r="2188" spans="1:12" x14ac:dyDescent="0.3">
      <c r="A2188" s="1" t="s">
        <v>1211</v>
      </c>
      <c r="B2188" t="s">
        <v>1382</v>
      </c>
      <c r="C2188">
        <v>46.5</v>
      </c>
      <c r="D2188" t="s">
        <v>937</v>
      </c>
      <c r="E2188">
        <v>0.6</v>
      </c>
      <c r="F2188" s="9" t="s">
        <v>545</v>
      </c>
      <c r="G2188" s="9" t="s">
        <v>545</v>
      </c>
      <c r="H2188" s="9" t="s">
        <v>545</v>
      </c>
      <c r="I2188" s="9" t="s">
        <v>545</v>
      </c>
      <c r="K2188" t="s">
        <v>2009</v>
      </c>
      <c r="L2188" t="s">
        <v>1486</v>
      </c>
    </row>
    <row r="2189" spans="1:12" x14ac:dyDescent="0.3">
      <c r="A2189" s="1" t="s">
        <v>1211</v>
      </c>
      <c r="B2189" t="s">
        <v>1382</v>
      </c>
      <c r="C2189">
        <v>26.3</v>
      </c>
      <c r="D2189" t="s">
        <v>1404</v>
      </c>
      <c r="E2189">
        <v>10</v>
      </c>
      <c r="F2189">
        <v>25.2</v>
      </c>
      <c r="G2189" s="9" t="s">
        <v>545</v>
      </c>
      <c r="H2189" s="9" t="s">
        <v>545</v>
      </c>
      <c r="I2189" t="s">
        <v>1179</v>
      </c>
      <c r="K2189" t="s">
        <v>2009</v>
      </c>
      <c r="L2189" t="s">
        <v>1486</v>
      </c>
    </row>
    <row r="2190" spans="1:12" x14ac:dyDescent="0.3">
      <c r="A2190" s="1" t="s">
        <v>1211</v>
      </c>
      <c r="B2190" t="s">
        <v>1382</v>
      </c>
      <c r="C2190">
        <v>29.8</v>
      </c>
      <c r="D2190" t="s">
        <v>939</v>
      </c>
      <c r="E2190" s="9" t="s">
        <v>545</v>
      </c>
      <c r="F2190" s="9" t="s">
        <v>545</v>
      </c>
      <c r="G2190">
        <v>1</v>
      </c>
      <c r="H2190" s="9" t="s">
        <v>545</v>
      </c>
      <c r="I2190" s="9" t="s">
        <v>545</v>
      </c>
      <c r="K2190" t="s">
        <v>1487</v>
      </c>
      <c r="L2190" t="s">
        <v>1671</v>
      </c>
    </row>
    <row r="2191" spans="1:12" x14ac:dyDescent="0.3">
      <c r="A2191" s="1" t="s">
        <v>1211</v>
      </c>
      <c r="B2191" t="s">
        <v>1382</v>
      </c>
      <c r="C2191">
        <v>24.8</v>
      </c>
      <c r="D2191" t="s">
        <v>53</v>
      </c>
      <c r="E2191" s="9" t="s">
        <v>545</v>
      </c>
      <c r="F2191" s="9" t="s">
        <v>545</v>
      </c>
      <c r="G2191">
        <v>1</v>
      </c>
      <c r="H2191" s="9" t="s">
        <v>545</v>
      </c>
      <c r="I2191" s="9" t="s">
        <v>545</v>
      </c>
      <c r="K2191" t="s">
        <v>1487</v>
      </c>
      <c r="L2191" t="s">
        <v>1671</v>
      </c>
    </row>
    <row r="2192" spans="1:12" x14ac:dyDescent="0.3">
      <c r="A2192" s="1" t="s">
        <v>1211</v>
      </c>
      <c r="B2192" t="s">
        <v>1382</v>
      </c>
      <c r="C2192">
        <v>33.299999999999997</v>
      </c>
      <c r="D2192" t="s">
        <v>53</v>
      </c>
      <c r="E2192" s="9" t="s">
        <v>545</v>
      </c>
      <c r="F2192" s="9" t="s">
        <v>545</v>
      </c>
      <c r="G2192">
        <v>2</v>
      </c>
      <c r="H2192" s="9" t="s">
        <v>545</v>
      </c>
      <c r="I2192" s="9" t="s">
        <v>545</v>
      </c>
      <c r="K2192" t="s">
        <v>1487</v>
      </c>
      <c r="L2192" t="s">
        <v>1671</v>
      </c>
    </row>
    <row r="2193" spans="1:12" x14ac:dyDescent="0.3">
      <c r="A2193" s="1" t="s">
        <v>1211</v>
      </c>
      <c r="B2193" t="s">
        <v>1382</v>
      </c>
      <c r="C2193">
        <v>32.9</v>
      </c>
      <c r="D2193" t="s">
        <v>53</v>
      </c>
      <c r="E2193" s="9" t="s">
        <v>545</v>
      </c>
      <c r="F2193" s="9" t="s">
        <v>545</v>
      </c>
      <c r="G2193">
        <v>2</v>
      </c>
      <c r="H2193" s="9" t="s">
        <v>545</v>
      </c>
      <c r="I2193" s="9" t="s">
        <v>545</v>
      </c>
      <c r="K2193" t="s">
        <v>1487</v>
      </c>
      <c r="L2193" t="s">
        <v>1671</v>
      </c>
    </row>
    <row r="2194" spans="1:12" x14ac:dyDescent="0.3">
      <c r="A2194" s="1" t="s">
        <v>1211</v>
      </c>
      <c r="B2194" t="s">
        <v>1382</v>
      </c>
      <c r="C2194">
        <v>31.8</v>
      </c>
      <c r="D2194" t="s">
        <v>53</v>
      </c>
      <c r="E2194" s="9" t="s">
        <v>545</v>
      </c>
      <c r="F2194" s="9" t="s">
        <v>545</v>
      </c>
      <c r="G2194">
        <v>2</v>
      </c>
      <c r="H2194" s="9" t="s">
        <v>545</v>
      </c>
      <c r="I2194" s="9" t="s">
        <v>545</v>
      </c>
      <c r="K2194" t="s">
        <v>1487</v>
      </c>
      <c r="L2194" t="s">
        <v>1671</v>
      </c>
    </row>
    <row r="2195" spans="1:12" x14ac:dyDescent="0.3">
      <c r="A2195" s="1" t="s">
        <v>1211</v>
      </c>
      <c r="B2195" t="s">
        <v>1382</v>
      </c>
      <c r="C2195">
        <v>22.5</v>
      </c>
      <c r="D2195" t="s">
        <v>53</v>
      </c>
      <c r="E2195" s="9" t="s">
        <v>545</v>
      </c>
      <c r="F2195" s="9" t="s">
        <v>545</v>
      </c>
      <c r="G2195">
        <v>2</v>
      </c>
      <c r="H2195" s="9" t="s">
        <v>545</v>
      </c>
      <c r="I2195" s="9" t="s">
        <v>545</v>
      </c>
      <c r="K2195" t="s">
        <v>1487</v>
      </c>
      <c r="L2195" t="s">
        <v>1671</v>
      </c>
    </row>
    <row r="2196" spans="1:12" x14ac:dyDescent="0.3">
      <c r="A2196" s="1" t="s">
        <v>1211</v>
      </c>
      <c r="B2196" t="s">
        <v>1382</v>
      </c>
      <c r="C2196">
        <v>33</v>
      </c>
      <c r="D2196" t="s">
        <v>53</v>
      </c>
      <c r="E2196" s="9" t="s">
        <v>545</v>
      </c>
      <c r="F2196" s="9" t="s">
        <v>545</v>
      </c>
      <c r="G2196">
        <v>5</v>
      </c>
      <c r="H2196" s="9" t="s">
        <v>545</v>
      </c>
      <c r="I2196" s="9" t="s">
        <v>545</v>
      </c>
      <c r="K2196" t="s">
        <v>1487</v>
      </c>
      <c r="L2196" t="s">
        <v>1671</v>
      </c>
    </row>
    <row r="2197" spans="1:12" x14ac:dyDescent="0.3">
      <c r="A2197" s="1" t="s">
        <v>1211</v>
      </c>
      <c r="B2197" t="s">
        <v>1382</v>
      </c>
      <c r="C2197">
        <v>32</v>
      </c>
      <c r="D2197" t="s">
        <v>53</v>
      </c>
      <c r="E2197" s="9" t="s">
        <v>545</v>
      </c>
      <c r="F2197" s="9" t="s">
        <v>545</v>
      </c>
      <c r="G2197">
        <v>5</v>
      </c>
      <c r="H2197" s="9" t="s">
        <v>545</v>
      </c>
      <c r="I2197" s="9" t="s">
        <v>545</v>
      </c>
      <c r="K2197" t="s">
        <v>1487</v>
      </c>
      <c r="L2197" t="s">
        <v>1671</v>
      </c>
    </row>
    <row r="2198" spans="1:12" x14ac:dyDescent="0.3">
      <c r="A2198" s="1" t="s">
        <v>1211</v>
      </c>
      <c r="B2198" t="s">
        <v>1382</v>
      </c>
      <c r="C2198">
        <v>33.700000000000003</v>
      </c>
      <c r="D2198" t="s">
        <v>53</v>
      </c>
      <c r="E2198" s="9" t="s">
        <v>545</v>
      </c>
      <c r="F2198" s="9" t="s">
        <v>545</v>
      </c>
      <c r="G2198">
        <v>10</v>
      </c>
      <c r="H2198" s="9" t="s">
        <v>545</v>
      </c>
      <c r="I2198" s="9" t="s">
        <v>545</v>
      </c>
      <c r="K2198" t="s">
        <v>1487</v>
      </c>
      <c r="L2198" t="s">
        <v>1671</v>
      </c>
    </row>
    <row r="2199" spans="1:12" x14ac:dyDescent="0.3">
      <c r="A2199" s="1" t="s">
        <v>1211</v>
      </c>
      <c r="B2199" t="s">
        <v>1382</v>
      </c>
      <c r="C2199">
        <v>5.3</v>
      </c>
      <c r="D2199" t="s">
        <v>823</v>
      </c>
      <c r="E2199">
        <v>2.7</v>
      </c>
      <c r="F2199">
        <v>2.4</v>
      </c>
      <c r="G2199" s="9" t="s">
        <v>545</v>
      </c>
      <c r="H2199" s="9" t="s">
        <v>545</v>
      </c>
      <c r="I2199" s="9" t="s">
        <v>545</v>
      </c>
      <c r="K2199" t="s">
        <v>2569</v>
      </c>
      <c r="L2199" t="s">
        <v>1486</v>
      </c>
    </row>
    <row r="2200" spans="1:12" x14ac:dyDescent="0.3">
      <c r="A2200" s="1" t="s">
        <v>1211</v>
      </c>
      <c r="B2200" t="s">
        <v>1382</v>
      </c>
      <c r="C2200">
        <v>4.3</v>
      </c>
      <c r="D2200" t="s">
        <v>823</v>
      </c>
      <c r="E2200">
        <v>0.65</v>
      </c>
      <c r="F2200" s="9" t="s">
        <v>545</v>
      </c>
      <c r="G2200" s="9" t="s">
        <v>545</v>
      </c>
      <c r="H2200" s="9" t="s">
        <v>545</v>
      </c>
      <c r="I2200" s="9" t="s">
        <v>545</v>
      </c>
      <c r="K2200" t="s">
        <v>2569</v>
      </c>
      <c r="L2200" t="s">
        <v>1486</v>
      </c>
    </row>
    <row r="2201" spans="1:12" x14ac:dyDescent="0.3">
      <c r="A2201" s="1" t="s">
        <v>1211</v>
      </c>
      <c r="B2201" t="s">
        <v>1382</v>
      </c>
      <c r="C2201">
        <v>4.0999999999999996</v>
      </c>
      <c r="D2201" t="s">
        <v>823</v>
      </c>
      <c r="E2201">
        <f>1.65+3.87</f>
        <v>5.52</v>
      </c>
      <c r="F2201">
        <v>4.0999999999999996</v>
      </c>
      <c r="G2201" s="9" t="s">
        <v>545</v>
      </c>
      <c r="H2201" s="9" t="s">
        <v>545</v>
      </c>
      <c r="I2201" s="9" t="s">
        <v>545</v>
      </c>
      <c r="K2201" t="s">
        <v>2569</v>
      </c>
      <c r="L2201" t="s">
        <v>1486</v>
      </c>
    </row>
    <row r="2202" spans="1:12" x14ac:dyDescent="0.3">
      <c r="A2202" s="1" t="s">
        <v>1211</v>
      </c>
      <c r="B2202" t="s">
        <v>1382</v>
      </c>
      <c r="C2202">
        <v>3</v>
      </c>
      <c r="D2202" t="s">
        <v>823</v>
      </c>
      <c r="E2202">
        <v>0.35</v>
      </c>
      <c r="F2202" s="9" t="s">
        <v>545</v>
      </c>
      <c r="G2202" s="9" t="s">
        <v>545</v>
      </c>
      <c r="H2202" s="9" t="s">
        <v>545</v>
      </c>
      <c r="I2202" s="9" t="s">
        <v>545</v>
      </c>
      <c r="K2202" t="s">
        <v>2569</v>
      </c>
      <c r="L2202" t="s">
        <v>1486</v>
      </c>
    </row>
    <row r="2203" spans="1:12" x14ac:dyDescent="0.3">
      <c r="A2203" s="1" t="s">
        <v>1211</v>
      </c>
      <c r="B2203" t="s">
        <v>1382</v>
      </c>
      <c r="C2203">
        <v>2.8</v>
      </c>
      <c r="D2203" t="s">
        <v>823</v>
      </c>
      <c r="E2203">
        <v>0.5</v>
      </c>
      <c r="F2203" s="9" t="s">
        <v>545</v>
      </c>
      <c r="G2203" s="9" t="s">
        <v>545</v>
      </c>
      <c r="H2203" s="9" t="s">
        <v>545</v>
      </c>
      <c r="I2203" s="9" t="s">
        <v>545</v>
      </c>
      <c r="K2203" t="s">
        <v>2569</v>
      </c>
      <c r="L2203" t="s">
        <v>1486</v>
      </c>
    </row>
    <row r="2204" spans="1:12" x14ac:dyDescent="0.3">
      <c r="A2204" s="1" t="s">
        <v>1211</v>
      </c>
      <c r="B2204" t="s">
        <v>1382</v>
      </c>
      <c r="C2204">
        <v>2.2999999999999998</v>
      </c>
      <c r="D2204" t="s">
        <v>823</v>
      </c>
      <c r="E2204">
        <v>0.6</v>
      </c>
      <c r="F2204" s="9" t="s">
        <v>545</v>
      </c>
      <c r="G2204" s="9" t="s">
        <v>545</v>
      </c>
      <c r="H2204" s="9" t="s">
        <v>545</v>
      </c>
      <c r="I2204" s="9" t="s">
        <v>545</v>
      </c>
      <c r="K2204" t="s">
        <v>2569</v>
      </c>
      <c r="L2204" t="s">
        <v>1486</v>
      </c>
    </row>
    <row r="2205" spans="1:12" x14ac:dyDescent="0.3">
      <c r="A2205" s="1" t="s">
        <v>1211</v>
      </c>
      <c r="B2205" t="s">
        <v>1382</v>
      </c>
      <c r="C2205">
        <v>2.1</v>
      </c>
      <c r="D2205" t="s">
        <v>823</v>
      </c>
      <c r="E2205">
        <v>0.65</v>
      </c>
      <c r="F2205" s="9" t="s">
        <v>545</v>
      </c>
      <c r="G2205" s="9" t="s">
        <v>545</v>
      </c>
      <c r="H2205" s="9" t="s">
        <v>545</v>
      </c>
      <c r="I2205" s="9" t="s">
        <v>545</v>
      </c>
      <c r="K2205" t="s">
        <v>2569</v>
      </c>
      <c r="L2205" t="s">
        <v>1486</v>
      </c>
    </row>
    <row r="2206" spans="1:12" x14ac:dyDescent="0.3">
      <c r="A2206" s="1" t="s">
        <v>1211</v>
      </c>
      <c r="B2206" t="s">
        <v>1382</v>
      </c>
      <c r="C2206">
        <v>2</v>
      </c>
      <c r="D2206" t="s">
        <v>823</v>
      </c>
      <c r="E2206">
        <v>1.1000000000000001</v>
      </c>
      <c r="F2206" s="9" t="s">
        <v>545</v>
      </c>
      <c r="G2206" s="9" t="s">
        <v>545</v>
      </c>
      <c r="H2206" s="9" t="s">
        <v>545</v>
      </c>
      <c r="I2206" s="9" t="s">
        <v>545</v>
      </c>
      <c r="K2206" t="s">
        <v>2569</v>
      </c>
      <c r="L2206" t="s">
        <v>1486</v>
      </c>
    </row>
    <row r="2207" spans="1:12" x14ac:dyDescent="0.3">
      <c r="A2207" s="1" t="s">
        <v>1211</v>
      </c>
      <c r="B2207" t="s">
        <v>1382</v>
      </c>
      <c r="C2207">
        <v>1.8</v>
      </c>
      <c r="D2207" t="s">
        <v>823</v>
      </c>
      <c r="E2207">
        <v>0.5</v>
      </c>
      <c r="F2207" s="9" t="s">
        <v>545</v>
      </c>
      <c r="G2207" s="9" t="s">
        <v>545</v>
      </c>
      <c r="H2207" s="9" t="s">
        <v>545</v>
      </c>
      <c r="I2207" s="9" t="s">
        <v>545</v>
      </c>
      <c r="K2207" t="s">
        <v>2569</v>
      </c>
      <c r="L2207" t="s">
        <v>1486</v>
      </c>
    </row>
    <row r="2208" spans="1:12" x14ac:dyDescent="0.3">
      <c r="A2208" s="1" t="s">
        <v>1211</v>
      </c>
      <c r="B2208" t="s">
        <v>1382</v>
      </c>
      <c r="C2208">
        <v>1.7</v>
      </c>
      <c r="D2208" t="s">
        <v>823</v>
      </c>
      <c r="E2208">
        <v>0.45</v>
      </c>
      <c r="F2208" s="9" t="s">
        <v>545</v>
      </c>
      <c r="G2208" s="9" t="s">
        <v>545</v>
      </c>
      <c r="H2208" s="9" t="s">
        <v>545</v>
      </c>
      <c r="I2208" s="9" t="s">
        <v>545</v>
      </c>
      <c r="K2208" t="s">
        <v>2569</v>
      </c>
      <c r="L2208" t="s">
        <v>1486</v>
      </c>
    </row>
    <row r="2209" spans="1:12" x14ac:dyDescent="0.3">
      <c r="A2209" s="1" t="s">
        <v>1211</v>
      </c>
      <c r="B2209" t="s">
        <v>1382</v>
      </c>
      <c r="C2209">
        <v>1.5</v>
      </c>
      <c r="D2209" t="s">
        <v>823</v>
      </c>
      <c r="E2209">
        <v>7</v>
      </c>
      <c r="F2209">
        <v>7.3</v>
      </c>
      <c r="G2209" s="9" t="s">
        <v>545</v>
      </c>
      <c r="H2209" s="9" t="s">
        <v>545</v>
      </c>
      <c r="I2209" s="9" t="s">
        <v>545</v>
      </c>
      <c r="K2209" t="s">
        <v>2569</v>
      </c>
      <c r="L2209" t="s">
        <v>1486</v>
      </c>
    </row>
    <row r="2210" spans="1:12" x14ac:dyDescent="0.3">
      <c r="A2210" s="1" t="s">
        <v>1211</v>
      </c>
      <c r="B2210" t="s">
        <v>1382</v>
      </c>
      <c r="C2210">
        <v>1.1000000000000001</v>
      </c>
      <c r="D2210" t="s">
        <v>823</v>
      </c>
      <c r="E2210">
        <v>0.65</v>
      </c>
      <c r="F2210" s="9" t="s">
        <v>545</v>
      </c>
      <c r="G2210" s="9" t="s">
        <v>545</v>
      </c>
      <c r="H2210" s="9" t="s">
        <v>545</v>
      </c>
      <c r="I2210" s="9" t="s">
        <v>545</v>
      </c>
      <c r="K2210" t="s">
        <v>2569</v>
      </c>
      <c r="L2210" t="s">
        <v>1486</v>
      </c>
    </row>
    <row r="2211" spans="1:12" x14ac:dyDescent="0.3">
      <c r="A2211" s="1" t="s">
        <v>1211</v>
      </c>
      <c r="B2211" t="s">
        <v>1382</v>
      </c>
      <c r="C2211">
        <v>0.4</v>
      </c>
      <c r="D2211" t="s">
        <v>823</v>
      </c>
      <c r="E2211">
        <v>1</v>
      </c>
      <c r="F2211" s="9" t="s">
        <v>545</v>
      </c>
      <c r="G2211" s="9" t="s">
        <v>545</v>
      </c>
      <c r="H2211" s="9" t="s">
        <v>545</v>
      </c>
      <c r="I2211" s="9" t="s">
        <v>545</v>
      </c>
      <c r="K2211" t="s">
        <v>2569</v>
      </c>
      <c r="L2211" t="s">
        <v>1486</v>
      </c>
    </row>
    <row r="2212" spans="1:12" x14ac:dyDescent="0.3">
      <c r="A2212" s="1" t="s">
        <v>1211</v>
      </c>
      <c r="B2212" t="s">
        <v>1382</v>
      </c>
      <c r="C2212">
        <v>0.3</v>
      </c>
      <c r="D2212" t="s">
        <v>823</v>
      </c>
      <c r="E2212">
        <v>0.7</v>
      </c>
      <c r="F2212" s="9" t="s">
        <v>545</v>
      </c>
      <c r="G2212" s="9" t="s">
        <v>545</v>
      </c>
      <c r="H2212" s="9" t="s">
        <v>545</v>
      </c>
      <c r="I2212" s="9" t="s">
        <v>545</v>
      </c>
      <c r="K2212" t="s">
        <v>2569</v>
      </c>
      <c r="L2212" t="s">
        <v>1486</v>
      </c>
    </row>
    <row r="2213" spans="1:12" x14ac:dyDescent="0.3">
      <c r="A2213" s="1" t="s">
        <v>1211</v>
      </c>
      <c r="B2213" t="s">
        <v>1382</v>
      </c>
      <c r="C2213">
        <v>43.6</v>
      </c>
      <c r="D2213" t="s">
        <v>1586</v>
      </c>
      <c r="E2213">
        <v>0.5</v>
      </c>
      <c r="F2213" s="9" t="s">
        <v>545</v>
      </c>
      <c r="G2213" s="9" t="s">
        <v>545</v>
      </c>
      <c r="H2213" s="9" t="s">
        <v>545</v>
      </c>
      <c r="I2213" s="9" t="s">
        <v>545</v>
      </c>
      <c r="K2213" t="s">
        <v>2009</v>
      </c>
      <c r="L2213" t="s">
        <v>1670</v>
      </c>
    </row>
    <row r="2214" spans="1:12" x14ac:dyDescent="0.3">
      <c r="A2214" s="1" t="s">
        <v>1211</v>
      </c>
      <c r="B2214" t="s">
        <v>1382</v>
      </c>
      <c r="C2214">
        <v>43.1</v>
      </c>
      <c r="D2214" t="s">
        <v>385</v>
      </c>
      <c r="E2214" s="9" t="s">
        <v>545</v>
      </c>
      <c r="F2214" s="9" t="s">
        <v>545</v>
      </c>
      <c r="G2214">
        <v>1</v>
      </c>
      <c r="H2214" s="9" t="s">
        <v>545</v>
      </c>
      <c r="I2214" s="9" t="s">
        <v>545</v>
      </c>
      <c r="K2214" t="s">
        <v>1487</v>
      </c>
      <c r="L2214" t="s">
        <v>1671</v>
      </c>
    </row>
    <row r="2215" spans="1:12" x14ac:dyDescent="0.3">
      <c r="A2215" s="1" t="s">
        <v>1211</v>
      </c>
      <c r="B2215" t="s">
        <v>1382</v>
      </c>
      <c r="C2215">
        <v>36.700000000000003</v>
      </c>
      <c r="D2215" t="s">
        <v>385</v>
      </c>
      <c r="E2215" s="9" t="s">
        <v>545</v>
      </c>
      <c r="F2215" s="9" t="s">
        <v>545</v>
      </c>
      <c r="G2215">
        <v>1</v>
      </c>
      <c r="H2215" s="9" t="s">
        <v>545</v>
      </c>
      <c r="I2215" s="9" t="s">
        <v>545</v>
      </c>
      <c r="K2215" t="s">
        <v>1487</v>
      </c>
      <c r="L2215" t="s">
        <v>1671</v>
      </c>
    </row>
    <row r="2216" spans="1:12" x14ac:dyDescent="0.3">
      <c r="A2216" s="1" t="s">
        <v>1211</v>
      </c>
      <c r="B2216" t="s">
        <v>1382</v>
      </c>
      <c r="C2216">
        <v>32.9</v>
      </c>
      <c r="D2216" t="s">
        <v>385</v>
      </c>
      <c r="E2216" s="9" t="s">
        <v>545</v>
      </c>
      <c r="F2216" s="9" t="s">
        <v>545</v>
      </c>
      <c r="G2216">
        <v>1</v>
      </c>
      <c r="H2216" s="9" t="s">
        <v>545</v>
      </c>
      <c r="I2216" s="9" t="s">
        <v>545</v>
      </c>
      <c r="K2216" t="s">
        <v>1487</v>
      </c>
      <c r="L2216" t="s">
        <v>1671</v>
      </c>
    </row>
    <row r="2217" spans="1:12" x14ac:dyDescent="0.3">
      <c r="A2217" s="1" t="s">
        <v>1211</v>
      </c>
      <c r="B2217" t="s">
        <v>1382</v>
      </c>
      <c r="C2217">
        <v>32.700000000000003</v>
      </c>
      <c r="D2217" t="s">
        <v>385</v>
      </c>
      <c r="E2217" s="9" t="s">
        <v>545</v>
      </c>
      <c r="F2217" s="9" t="s">
        <v>545</v>
      </c>
      <c r="G2217">
        <v>1</v>
      </c>
      <c r="H2217" s="9" t="s">
        <v>545</v>
      </c>
      <c r="I2217" s="9" t="s">
        <v>545</v>
      </c>
      <c r="K2217" t="s">
        <v>1487</v>
      </c>
      <c r="L2217" t="s">
        <v>1671</v>
      </c>
    </row>
    <row r="2218" spans="1:12" x14ac:dyDescent="0.3">
      <c r="A2218" s="1" t="s">
        <v>1211</v>
      </c>
      <c r="B2218" t="s">
        <v>1382</v>
      </c>
      <c r="C2218">
        <v>12.6</v>
      </c>
      <c r="D2218" t="s">
        <v>385</v>
      </c>
      <c r="E2218" s="9" t="s">
        <v>545</v>
      </c>
      <c r="F2218" s="9" t="s">
        <v>545</v>
      </c>
      <c r="G2218">
        <v>1</v>
      </c>
      <c r="H2218" s="9" t="s">
        <v>545</v>
      </c>
      <c r="I2218" s="9" t="s">
        <v>545</v>
      </c>
      <c r="K2218" t="s">
        <v>1487</v>
      </c>
      <c r="L2218" t="s">
        <v>1671</v>
      </c>
    </row>
    <row r="2219" spans="1:12" x14ac:dyDescent="0.3">
      <c r="A2219" s="1" t="s">
        <v>1211</v>
      </c>
      <c r="B2219" t="s">
        <v>1382</v>
      </c>
      <c r="C2219">
        <v>34.9</v>
      </c>
      <c r="D2219" t="s">
        <v>385</v>
      </c>
      <c r="E2219" s="9" t="s">
        <v>545</v>
      </c>
      <c r="F2219" s="9" t="s">
        <v>545</v>
      </c>
      <c r="G2219">
        <v>2</v>
      </c>
      <c r="H2219" s="9" t="s">
        <v>545</v>
      </c>
      <c r="I2219" s="9" t="s">
        <v>545</v>
      </c>
      <c r="J2219" t="s">
        <v>2197</v>
      </c>
      <c r="K2219" t="s">
        <v>1487</v>
      </c>
      <c r="L2219" t="s">
        <v>1671</v>
      </c>
    </row>
    <row r="2220" spans="1:12" x14ac:dyDescent="0.3">
      <c r="A2220" s="1" t="s">
        <v>1211</v>
      </c>
      <c r="B2220" t="s">
        <v>1382</v>
      </c>
      <c r="C2220">
        <v>33.700000000000003</v>
      </c>
      <c r="D2220" t="s">
        <v>385</v>
      </c>
      <c r="E2220" s="9" t="s">
        <v>545</v>
      </c>
      <c r="F2220" s="9" t="s">
        <v>545</v>
      </c>
      <c r="G2220">
        <v>2</v>
      </c>
      <c r="H2220" s="9" t="s">
        <v>545</v>
      </c>
      <c r="I2220" s="9" t="s">
        <v>545</v>
      </c>
      <c r="K2220" t="s">
        <v>1487</v>
      </c>
      <c r="L2220" t="s">
        <v>1671</v>
      </c>
    </row>
    <row r="2221" spans="1:12" x14ac:dyDescent="0.3">
      <c r="A2221" s="1" t="s">
        <v>1211</v>
      </c>
      <c r="B2221" t="s">
        <v>1382</v>
      </c>
      <c r="C2221">
        <v>12.1</v>
      </c>
      <c r="D2221" t="s">
        <v>385</v>
      </c>
      <c r="E2221" s="9" t="s">
        <v>545</v>
      </c>
      <c r="F2221" s="9" t="s">
        <v>545</v>
      </c>
      <c r="G2221">
        <v>2</v>
      </c>
      <c r="H2221" s="9" t="s">
        <v>545</v>
      </c>
      <c r="I2221" s="9" t="s">
        <v>545</v>
      </c>
      <c r="K2221" t="s">
        <v>1487</v>
      </c>
      <c r="L2221" t="s">
        <v>1671</v>
      </c>
    </row>
    <row r="2222" spans="1:12" x14ac:dyDescent="0.3">
      <c r="A2222" s="1" t="s">
        <v>1211</v>
      </c>
      <c r="B2222" t="s">
        <v>1382</v>
      </c>
      <c r="C2222">
        <v>10.7</v>
      </c>
      <c r="D2222" t="s">
        <v>1517</v>
      </c>
      <c r="E2222" s="9" t="s">
        <v>545</v>
      </c>
      <c r="F2222" s="9" t="s">
        <v>545</v>
      </c>
      <c r="G2222" s="9" t="s">
        <v>545</v>
      </c>
      <c r="H2222" s="9" t="s">
        <v>545</v>
      </c>
      <c r="I2222" s="9" t="s">
        <v>545</v>
      </c>
      <c r="J2222" t="s">
        <v>1345</v>
      </c>
    </row>
    <row r="2223" spans="1:12" x14ac:dyDescent="0.3">
      <c r="A2223" s="1" t="s">
        <v>1211</v>
      </c>
      <c r="B2223" t="s">
        <v>1382</v>
      </c>
      <c r="C2223">
        <v>42.8</v>
      </c>
      <c r="D2223" t="s">
        <v>742</v>
      </c>
      <c r="E2223">
        <v>0.3</v>
      </c>
      <c r="F2223" s="9" t="s">
        <v>545</v>
      </c>
      <c r="G2223" s="9" t="s">
        <v>545</v>
      </c>
      <c r="H2223" s="9" t="s">
        <v>545</v>
      </c>
      <c r="I2223" s="9" t="s">
        <v>545</v>
      </c>
      <c r="K2223" t="s">
        <v>2009</v>
      </c>
      <c r="L2223" t="s">
        <v>1671</v>
      </c>
    </row>
    <row r="2224" spans="1:12" x14ac:dyDescent="0.3">
      <c r="A2224" s="1" t="s">
        <v>1211</v>
      </c>
      <c r="B2224" t="s">
        <v>1382</v>
      </c>
      <c r="C2224">
        <v>42.3</v>
      </c>
      <c r="D2224" t="s">
        <v>742</v>
      </c>
      <c r="E2224">
        <v>0.7</v>
      </c>
      <c r="F2224" s="9" t="s">
        <v>545</v>
      </c>
      <c r="G2224" s="9" t="s">
        <v>545</v>
      </c>
      <c r="H2224" s="9" t="s">
        <v>545</v>
      </c>
      <c r="I2224" s="9" t="s">
        <v>545</v>
      </c>
      <c r="K2224" t="s">
        <v>2009</v>
      </c>
      <c r="L2224" t="s">
        <v>1671</v>
      </c>
    </row>
    <row r="2225" spans="1:12" x14ac:dyDescent="0.3">
      <c r="A2225" s="1" t="s">
        <v>1211</v>
      </c>
      <c r="B2225" t="s">
        <v>1382</v>
      </c>
      <c r="C2225">
        <v>42</v>
      </c>
      <c r="D2225" t="s">
        <v>742</v>
      </c>
      <c r="E2225">
        <v>1.5</v>
      </c>
      <c r="F2225" t="s">
        <v>744</v>
      </c>
      <c r="G2225" s="9" t="s">
        <v>545</v>
      </c>
      <c r="H2225" s="9" t="s">
        <v>545</v>
      </c>
      <c r="I2225" s="9" t="s">
        <v>545</v>
      </c>
      <c r="K2225" t="s">
        <v>2009</v>
      </c>
      <c r="L2225" t="s">
        <v>1671</v>
      </c>
    </row>
    <row r="2226" spans="1:12" x14ac:dyDescent="0.3">
      <c r="A2226" s="1" t="s">
        <v>1211</v>
      </c>
      <c r="B2226" t="s">
        <v>1382</v>
      </c>
      <c r="C2226">
        <v>41.2</v>
      </c>
      <c r="D2226" t="s">
        <v>742</v>
      </c>
      <c r="E2226">
        <v>1.3</v>
      </c>
      <c r="F2226" t="s">
        <v>744</v>
      </c>
      <c r="G2226" s="9" t="s">
        <v>545</v>
      </c>
      <c r="H2226" s="9" t="s">
        <v>545</v>
      </c>
      <c r="I2226" s="9" t="s">
        <v>545</v>
      </c>
      <c r="K2226" t="s">
        <v>2009</v>
      </c>
      <c r="L2226" t="s">
        <v>1671</v>
      </c>
    </row>
    <row r="2227" spans="1:12" x14ac:dyDescent="0.3">
      <c r="A2227" s="1" t="s">
        <v>1211</v>
      </c>
      <c r="B2227" t="s">
        <v>1382</v>
      </c>
      <c r="C2227">
        <v>40.799999999999997</v>
      </c>
      <c r="D2227" t="s">
        <v>742</v>
      </c>
      <c r="E2227">
        <v>0.4</v>
      </c>
      <c r="F2227" s="9" t="s">
        <v>545</v>
      </c>
      <c r="G2227" s="9" t="s">
        <v>545</v>
      </c>
      <c r="H2227" s="9" t="s">
        <v>545</v>
      </c>
      <c r="I2227" s="9" t="s">
        <v>545</v>
      </c>
      <c r="J2227" t="s">
        <v>914</v>
      </c>
      <c r="K2227" t="s">
        <v>2009</v>
      </c>
      <c r="L2227" t="s">
        <v>1671</v>
      </c>
    </row>
    <row r="2228" spans="1:12" x14ac:dyDescent="0.3">
      <c r="A2228" s="1" t="s">
        <v>1211</v>
      </c>
      <c r="B2228" t="s">
        <v>1382</v>
      </c>
      <c r="C2228">
        <v>40.6</v>
      </c>
      <c r="D2228" t="s">
        <v>742</v>
      </c>
      <c r="E2228">
        <v>1.5</v>
      </c>
      <c r="F2228" s="9" t="s">
        <v>545</v>
      </c>
      <c r="G2228" s="9" t="s">
        <v>545</v>
      </c>
      <c r="H2228" s="9" t="s">
        <v>545</v>
      </c>
      <c r="I2228" s="9" t="s">
        <v>545</v>
      </c>
      <c r="J2228" t="s">
        <v>2526</v>
      </c>
      <c r="K2228" t="s">
        <v>2009</v>
      </c>
      <c r="L2228" t="s">
        <v>1671</v>
      </c>
    </row>
    <row r="2229" spans="1:12" x14ac:dyDescent="0.3">
      <c r="A2229" s="1" t="s">
        <v>1211</v>
      </c>
      <c r="B2229" t="s">
        <v>1382</v>
      </c>
      <c r="C2229">
        <v>40.5</v>
      </c>
      <c r="D2229" t="s">
        <v>742</v>
      </c>
      <c r="E2229">
        <v>0.25</v>
      </c>
      <c r="F2229" s="9" t="s">
        <v>545</v>
      </c>
      <c r="G2229" s="9" t="s">
        <v>545</v>
      </c>
      <c r="H2229" s="9" t="s">
        <v>545</v>
      </c>
      <c r="I2229" s="9" t="s">
        <v>545</v>
      </c>
      <c r="J2229" t="s">
        <v>914</v>
      </c>
      <c r="K2229" t="s">
        <v>2009</v>
      </c>
      <c r="L2229" t="s">
        <v>1671</v>
      </c>
    </row>
    <row r="2230" spans="1:12" x14ac:dyDescent="0.3">
      <c r="A2230" s="1" t="s">
        <v>1211</v>
      </c>
      <c r="B2230" t="s">
        <v>1382</v>
      </c>
      <c r="C2230">
        <v>40.1</v>
      </c>
      <c r="D2230" t="s">
        <v>742</v>
      </c>
      <c r="E2230">
        <v>0.5</v>
      </c>
      <c r="F2230" s="9" t="s">
        <v>545</v>
      </c>
      <c r="G2230" s="9" t="s">
        <v>545</v>
      </c>
      <c r="H2230" s="9" t="s">
        <v>545</v>
      </c>
      <c r="I2230" s="9" t="s">
        <v>545</v>
      </c>
      <c r="K2230" t="s">
        <v>2009</v>
      </c>
      <c r="L2230" t="s">
        <v>1671</v>
      </c>
    </row>
    <row r="2231" spans="1:12" x14ac:dyDescent="0.3">
      <c r="A2231" s="1" t="s">
        <v>1211</v>
      </c>
      <c r="B2231" t="s">
        <v>1382</v>
      </c>
      <c r="C2231">
        <v>30.9</v>
      </c>
      <c r="D2231" t="s">
        <v>664</v>
      </c>
      <c r="E2231" s="9" t="s">
        <v>545</v>
      </c>
      <c r="F2231" s="9" t="s">
        <v>545</v>
      </c>
      <c r="G2231">
        <v>1</v>
      </c>
      <c r="H2231" s="9" t="s">
        <v>545</v>
      </c>
      <c r="I2231" s="9" t="s">
        <v>545</v>
      </c>
      <c r="J2231" t="s">
        <v>308</v>
      </c>
      <c r="K2231" t="s">
        <v>2187</v>
      </c>
      <c r="L2231" t="s">
        <v>2187</v>
      </c>
    </row>
    <row r="2232" spans="1:12" x14ac:dyDescent="0.3">
      <c r="A2232" s="1" t="s">
        <v>1028</v>
      </c>
      <c r="B2232" t="s">
        <v>1212</v>
      </c>
      <c r="C2232">
        <v>41.3</v>
      </c>
      <c r="D2232" t="s">
        <v>1424</v>
      </c>
      <c r="E2232" s="9" t="s">
        <v>545</v>
      </c>
      <c r="F2232" s="9" t="s">
        <v>545</v>
      </c>
      <c r="G2232">
        <v>1</v>
      </c>
      <c r="H2232" s="9" t="s">
        <v>545</v>
      </c>
      <c r="I2232" s="9" t="s">
        <v>545</v>
      </c>
      <c r="J2232" t="s">
        <v>1941</v>
      </c>
    </row>
    <row r="2233" spans="1:12" x14ac:dyDescent="0.3">
      <c r="A2233" s="1" t="s">
        <v>1028</v>
      </c>
      <c r="B2233" t="s">
        <v>1212</v>
      </c>
      <c r="C2233">
        <v>44.9</v>
      </c>
      <c r="D2233" t="s">
        <v>1758</v>
      </c>
      <c r="E2233" s="9" t="s">
        <v>545</v>
      </c>
      <c r="F2233" s="9" t="s">
        <v>545</v>
      </c>
      <c r="G2233">
        <v>1</v>
      </c>
      <c r="H2233" s="9" t="s">
        <v>545</v>
      </c>
      <c r="I2233" s="9" t="s">
        <v>545</v>
      </c>
      <c r="K2233" t="s">
        <v>1255</v>
      </c>
      <c r="L2233" t="s">
        <v>1236</v>
      </c>
    </row>
    <row r="2234" spans="1:12" x14ac:dyDescent="0.3">
      <c r="A2234" s="1" t="s">
        <v>1028</v>
      </c>
      <c r="B2234" t="s">
        <v>1212</v>
      </c>
      <c r="C2234">
        <v>25.6</v>
      </c>
      <c r="D2234" t="s">
        <v>1758</v>
      </c>
      <c r="E2234" s="9" t="s">
        <v>545</v>
      </c>
      <c r="F2234" s="9" t="s">
        <v>545</v>
      </c>
      <c r="G2234">
        <v>1</v>
      </c>
      <c r="H2234" s="9" t="s">
        <v>545</v>
      </c>
      <c r="I2234" s="9" t="s">
        <v>545</v>
      </c>
      <c r="K2234" t="s">
        <v>1255</v>
      </c>
      <c r="L2234" t="s">
        <v>1236</v>
      </c>
    </row>
    <row r="2235" spans="1:12" x14ac:dyDescent="0.3">
      <c r="A2235" s="1" t="s">
        <v>1028</v>
      </c>
      <c r="B2235" t="s">
        <v>1212</v>
      </c>
      <c r="C2235">
        <v>24</v>
      </c>
      <c r="D2235" t="s">
        <v>1758</v>
      </c>
      <c r="E2235" s="9" t="s">
        <v>545</v>
      </c>
      <c r="F2235" s="9" t="s">
        <v>545</v>
      </c>
      <c r="G2235">
        <v>1</v>
      </c>
      <c r="H2235" s="9" t="s">
        <v>545</v>
      </c>
      <c r="I2235" s="9" t="s">
        <v>545</v>
      </c>
      <c r="K2235" t="s">
        <v>1255</v>
      </c>
      <c r="L2235" t="s">
        <v>1236</v>
      </c>
    </row>
    <row r="2236" spans="1:12" x14ac:dyDescent="0.3">
      <c r="A2236" s="1" t="s">
        <v>1028</v>
      </c>
      <c r="B2236" t="s">
        <v>1212</v>
      </c>
      <c r="C2236">
        <v>24.6</v>
      </c>
      <c r="D2236" t="s">
        <v>1758</v>
      </c>
      <c r="E2236" s="9" t="s">
        <v>545</v>
      </c>
      <c r="F2236" s="9" t="s">
        <v>545</v>
      </c>
      <c r="G2236">
        <v>2</v>
      </c>
      <c r="H2236" s="9" t="s">
        <v>545</v>
      </c>
      <c r="I2236" s="9" t="s">
        <v>545</v>
      </c>
      <c r="K2236" t="s">
        <v>1255</v>
      </c>
      <c r="L2236" t="s">
        <v>1236</v>
      </c>
    </row>
    <row r="2237" spans="1:12" x14ac:dyDescent="0.3">
      <c r="A2237" s="1" t="s">
        <v>1028</v>
      </c>
      <c r="B2237" t="s">
        <v>1212</v>
      </c>
      <c r="C2237">
        <v>49.5</v>
      </c>
      <c r="D2237" t="s">
        <v>702</v>
      </c>
      <c r="E2237" s="9" t="s">
        <v>545</v>
      </c>
      <c r="F2237" s="9" t="s">
        <v>545</v>
      </c>
      <c r="G2237" s="9" t="s">
        <v>545</v>
      </c>
      <c r="H2237" s="9" t="s">
        <v>545</v>
      </c>
      <c r="I2237" s="9" t="s">
        <v>545</v>
      </c>
      <c r="K2237" t="s">
        <v>697</v>
      </c>
      <c r="L2237" t="s">
        <v>1067</v>
      </c>
    </row>
    <row r="2238" spans="1:12" x14ac:dyDescent="0.3">
      <c r="A2238" s="1" t="s">
        <v>1028</v>
      </c>
      <c r="B2238" t="s">
        <v>1212</v>
      </c>
      <c r="C2238">
        <v>20.100000000000001</v>
      </c>
      <c r="D2238" t="s">
        <v>702</v>
      </c>
      <c r="E2238">
        <v>0.1</v>
      </c>
      <c r="F2238" s="9" t="s">
        <v>545</v>
      </c>
      <c r="G2238" s="9" t="s">
        <v>545</v>
      </c>
      <c r="H2238" s="9" t="s">
        <v>545</v>
      </c>
      <c r="I2238" s="9" t="s">
        <v>545</v>
      </c>
      <c r="K2238" t="s">
        <v>697</v>
      </c>
      <c r="L2238" t="s">
        <v>1067</v>
      </c>
    </row>
    <row r="2239" spans="1:12" x14ac:dyDescent="0.3">
      <c r="A2239" s="1" t="s">
        <v>1028</v>
      </c>
      <c r="B2239" t="s">
        <v>1212</v>
      </c>
      <c r="C2239">
        <v>6.4</v>
      </c>
      <c r="D2239" t="s">
        <v>601</v>
      </c>
      <c r="E2239" s="9" t="s">
        <v>545</v>
      </c>
      <c r="F2239" s="9" t="s">
        <v>545</v>
      </c>
      <c r="G2239" s="9" t="s">
        <v>545</v>
      </c>
      <c r="H2239" s="9" t="s">
        <v>545</v>
      </c>
      <c r="I2239" s="9" t="s">
        <v>545</v>
      </c>
      <c r="K2239" t="s">
        <v>1290</v>
      </c>
      <c r="L2239" t="s">
        <v>1290</v>
      </c>
    </row>
    <row r="2240" spans="1:12" x14ac:dyDescent="0.3">
      <c r="A2240" s="1" t="s">
        <v>1028</v>
      </c>
      <c r="B2240" t="s">
        <v>1212</v>
      </c>
      <c r="C2240">
        <v>6.4</v>
      </c>
      <c r="D2240" t="s">
        <v>1169</v>
      </c>
      <c r="E2240">
        <v>3.4</v>
      </c>
      <c r="F2240">
        <v>213</v>
      </c>
      <c r="G2240" s="9" t="s">
        <v>545</v>
      </c>
      <c r="H2240" s="9" t="s">
        <v>545</v>
      </c>
      <c r="I2240" s="9" t="s">
        <v>545</v>
      </c>
      <c r="J2240" t="s">
        <v>1690</v>
      </c>
      <c r="K2240" t="s">
        <v>1255</v>
      </c>
      <c r="L2240" t="s">
        <v>1236</v>
      </c>
    </row>
    <row r="2241" spans="1:12" x14ac:dyDescent="0.3">
      <c r="A2241" s="1" t="s">
        <v>1028</v>
      </c>
      <c r="B2241" t="s">
        <v>1212</v>
      </c>
      <c r="C2241">
        <v>20.6</v>
      </c>
      <c r="D2241" t="s">
        <v>1676</v>
      </c>
      <c r="E2241" s="9" t="s">
        <v>545</v>
      </c>
      <c r="F2241" s="9" t="s">
        <v>545</v>
      </c>
      <c r="G2241" s="9" t="s">
        <v>545</v>
      </c>
      <c r="H2241" s="9" t="s">
        <v>545</v>
      </c>
      <c r="I2241" s="9" t="s">
        <v>545</v>
      </c>
      <c r="K2241" t="s">
        <v>905</v>
      </c>
      <c r="L2241" t="s">
        <v>1236</v>
      </c>
    </row>
    <row r="2242" spans="1:12" x14ac:dyDescent="0.3">
      <c r="A2242" s="1" t="s">
        <v>1028</v>
      </c>
      <c r="B2242" t="s">
        <v>1212</v>
      </c>
      <c r="C2242">
        <v>18.3</v>
      </c>
      <c r="D2242" t="s">
        <v>1676</v>
      </c>
      <c r="E2242" s="9" t="s">
        <v>545</v>
      </c>
      <c r="F2242" s="9" t="s">
        <v>545</v>
      </c>
      <c r="G2242" s="9" t="s">
        <v>545</v>
      </c>
      <c r="H2242" s="9" t="s">
        <v>545</v>
      </c>
      <c r="I2242" s="9" t="s">
        <v>545</v>
      </c>
      <c r="K2242" t="s">
        <v>905</v>
      </c>
      <c r="L2242" t="s">
        <v>1236</v>
      </c>
    </row>
    <row r="2243" spans="1:12" x14ac:dyDescent="0.3">
      <c r="A2243" s="1" t="s">
        <v>1028</v>
      </c>
      <c r="B2243" t="s">
        <v>1212</v>
      </c>
      <c r="C2243">
        <v>49</v>
      </c>
      <c r="D2243" t="s">
        <v>50</v>
      </c>
      <c r="E2243" s="9" t="s">
        <v>545</v>
      </c>
      <c r="F2243" s="9" t="s">
        <v>545</v>
      </c>
      <c r="G2243" s="9" t="s">
        <v>545</v>
      </c>
      <c r="H2243" s="9" t="s">
        <v>545</v>
      </c>
      <c r="I2243" s="9" t="s">
        <v>545</v>
      </c>
      <c r="K2243" t="s">
        <v>1290</v>
      </c>
      <c r="L2243" t="s">
        <v>1290</v>
      </c>
    </row>
    <row r="2244" spans="1:12" x14ac:dyDescent="0.3">
      <c r="A2244" s="1" t="s">
        <v>1028</v>
      </c>
      <c r="B2244" t="s">
        <v>1212</v>
      </c>
      <c r="C2244">
        <v>14.3</v>
      </c>
      <c r="D2244" t="s">
        <v>50</v>
      </c>
      <c r="E2244" s="9" t="s">
        <v>545</v>
      </c>
      <c r="F2244" s="9" t="s">
        <v>545</v>
      </c>
      <c r="G2244" s="9" t="s">
        <v>545</v>
      </c>
      <c r="H2244" s="9" t="s">
        <v>545</v>
      </c>
      <c r="I2244" s="9" t="s">
        <v>545</v>
      </c>
      <c r="K2244" t="s">
        <v>1290</v>
      </c>
      <c r="L2244" t="s">
        <v>1290</v>
      </c>
    </row>
    <row r="2245" spans="1:12" x14ac:dyDescent="0.3">
      <c r="A2245" s="1" t="s">
        <v>1028</v>
      </c>
      <c r="B2245" t="s">
        <v>1212</v>
      </c>
      <c r="C2245">
        <v>13</v>
      </c>
      <c r="D2245" t="s">
        <v>50</v>
      </c>
      <c r="E2245" s="9" t="s">
        <v>545</v>
      </c>
      <c r="F2245" s="9" t="s">
        <v>545</v>
      </c>
      <c r="G2245" s="9" t="s">
        <v>545</v>
      </c>
      <c r="H2245" s="9" t="s">
        <v>545</v>
      </c>
      <c r="I2245" s="9" t="s">
        <v>545</v>
      </c>
      <c r="K2245" t="s">
        <v>1290</v>
      </c>
      <c r="L2245" t="s">
        <v>1290</v>
      </c>
    </row>
    <row r="2246" spans="1:12" x14ac:dyDescent="0.3">
      <c r="A2246" s="1" t="s">
        <v>1028</v>
      </c>
      <c r="B2246" t="s">
        <v>1212</v>
      </c>
      <c r="C2246">
        <v>10.8</v>
      </c>
      <c r="D2246" t="s">
        <v>50</v>
      </c>
      <c r="E2246" s="9" t="s">
        <v>545</v>
      </c>
      <c r="F2246" s="9" t="s">
        <v>545</v>
      </c>
      <c r="G2246" s="9" t="s">
        <v>545</v>
      </c>
      <c r="H2246" s="9" t="s">
        <v>545</v>
      </c>
      <c r="I2246" s="9" t="s">
        <v>545</v>
      </c>
      <c r="K2246" t="s">
        <v>905</v>
      </c>
      <c r="L2246" t="s">
        <v>1290</v>
      </c>
    </row>
    <row r="2247" spans="1:12" x14ac:dyDescent="0.3">
      <c r="A2247" s="1" t="s">
        <v>1028</v>
      </c>
      <c r="B2247" t="s">
        <v>1212</v>
      </c>
      <c r="C2247">
        <v>35</v>
      </c>
      <c r="D2247" t="s">
        <v>850</v>
      </c>
      <c r="E2247" s="9" t="s">
        <v>545</v>
      </c>
      <c r="F2247" s="9" t="s">
        <v>545</v>
      </c>
      <c r="G2247" s="9" t="s">
        <v>545</v>
      </c>
      <c r="H2247" s="9" t="s">
        <v>545</v>
      </c>
      <c r="I2247" s="9" t="s">
        <v>545</v>
      </c>
      <c r="K2247" t="s">
        <v>1290</v>
      </c>
      <c r="L2247" t="s">
        <v>1067</v>
      </c>
    </row>
    <row r="2248" spans="1:12" x14ac:dyDescent="0.3">
      <c r="A2248" s="1" t="s">
        <v>1028</v>
      </c>
      <c r="B2248" t="s">
        <v>1212</v>
      </c>
      <c r="C2248">
        <v>40.9</v>
      </c>
      <c r="D2248" t="s">
        <v>468</v>
      </c>
      <c r="E2248" s="9" t="s">
        <v>545</v>
      </c>
      <c r="F2248" s="9" t="s">
        <v>545</v>
      </c>
      <c r="G2248" s="9" t="s">
        <v>545</v>
      </c>
      <c r="H2248" s="9" t="s">
        <v>545</v>
      </c>
      <c r="I2248" s="9" t="s">
        <v>545</v>
      </c>
      <c r="K2248" t="s">
        <v>1290</v>
      </c>
      <c r="L2248" t="s">
        <v>1290</v>
      </c>
    </row>
    <row r="2249" spans="1:12" x14ac:dyDescent="0.3">
      <c r="A2249" s="1" t="s">
        <v>1028</v>
      </c>
      <c r="B2249" t="s">
        <v>1212</v>
      </c>
      <c r="C2249">
        <v>32</v>
      </c>
      <c r="D2249" t="s">
        <v>468</v>
      </c>
      <c r="E2249" s="9" t="s">
        <v>545</v>
      </c>
      <c r="F2249" s="9" t="s">
        <v>545</v>
      </c>
      <c r="G2249" s="9" t="s">
        <v>545</v>
      </c>
      <c r="H2249" s="9" t="s">
        <v>545</v>
      </c>
      <c r="I2249" s="9" t="s">
        <v>545</v>
      </c>
      <c r="K2249" t="s">
        <v>1290</v>
      </c>
      <c r="L2249" t="s">
        <v>1290</v>
      </c>
    </row>
    <row r="2250" spans="1:12" x14ac:dyDescent="0.3">
      <c r="A2250" s="1" t="s">
        <v>1028</v>
      </c>
      <c r="B2250" t="s">
        <v>1212</v>
      </c>
      <c r="C2250">
        <v>14.6</v>
      </c>
      <c r="D2250" t="s">
        <v>468</v>
      </c>
      <c r="E2250" s="9" t="s">
        <v>545</v>
      </c>
      <c r="F2250" s="9" t="s">
        <v>545</v>
      </c>
      <c r="G2250" s="9" t="s">
        <v>545</v>
      </c>
      <c r="H2250" s="9" t="s">
        <v>545</v>
      </c>
      <c r="I2250" s="9" t="s">
        <v>545</v>
      </c>
      <c r="K2250" t="s">
        <v>1290</v>
      </c>
      <c r="L2250" t="s">
        <v>1290</v>
      </c>
    </row>
    <row r="2251" spans="1:12" x14ac:dyDescent="0.3">
      <c r="A2251" s="1" t="s">
        <v>1028</v>
      </c>
      <c r="B2251" t="s">
        <v>1212</v>
      </c>
      <c r="C2251">
        <v>4.8</v>
      </c>
      <c r="D2251" t="s">
        <v>468</v>
      </c>
      <c r="E2251" s="9" t="s">
        <v>545</v>
      </c>
      <c r="F2251" s="9" t="s">
        <v>545</v>
      </c>
      <c r="G2251" s="9" t="s">
        <v>545</v>
      </c>
      <c r="H2251" s="9" t="s">
        <v>545</v>
      </c>
      <c r="I2251" s="9" t="s">
        <v>545</v>
      </c>
      <c r="K2251" t="s">
        <v>1290</v>
      </c>
      <c r="L2251" t="s">
        <v>1290</v>
      </c>
    </row>
    <row r="2252" spans="1:12" x14ac:dyDescent="0.3">
      <c r="A2252" s="1" t="s">
        <v>1028</v>
      </c>
      <c r="B2252" t="s">
        <v>1212</v>
      </c>
      <c r="C2252">
        <v>3.2</v>
      </c>
      <c r="D2252" t="s">
        <v>468</v>
      </c>
      <c r="E2252" s="9" t="s">
        <v>545</v>
      </c>
      <c r="F2252" s="9" t="s">
        <v>545</v>
      </c>
      <c r="G2252" s="9" t="s">
        <v>545</v>
      </c>
      <c r="H2252" s="9" t="s">
        <v>545</v>
      </c>
      <c r="I2252" s="9" t="s">
        <v>545</v>
      </c>
      <c r="K2252" t="s">
        <v>1290</v>
      </c>
      <c r="L2252" t="s">
        <v>1290</v>
      </c>
    </row>
    <row r="2253" spans="1:12" x14ac:dyDescent="0.3">
      <c r="A2253" s="1" t="s">
        <v>1028</v>
      </c>
      <c r="B2253" t="s">
        <v>1212</v>
      </c>
      <c r="C2253">
        <v>17.3</v>
      </c>
      <c r="D2253" t="s">
        <v>1673</v>
      </c>
      <c r="E2253" s="9" t="s">
        <v>545</v>
      </c>
      <c r="F2253" s="9" t="s">
        <v>545</v>
      </c>
      <c r="G2253" s="9" t="s">
        <v>545</v>
      </c>
      <c r="H2253" s="9" t="s">
        <v>545</v>
      </c>
      <c r="I2253" s="9" t="s">
        <v>545</v>
      </c>
      <c r="J2253" t="s">
        <v>1499</v>
      </c>
      <c r="K2253" t="s">
        <v>1289</v>
      </c>
      <c r="L2253" t="s">
        <v>1289</v>
      </c>
    </row>
    <row r="2254" spans="1:12" x14ac:dyDescent="0.3">
      <c r="A2254" s="1" t="s">
        <v>1028</v>
      </c>
      <c r="B2254" t="s">
        <v>1212</v>
      </c>
      <c r="C2254">
        <v>20.399999999999999</v>
      </c>
      <c r="D2254" t="s">
        <v>660</v>
      </c>
      <c r="E2254" s="9" t="s">
        <v>545</v>
      </c>
      <c r="F2254" s="9" t="s">
        <v>545</v>
      </c>
      <c r="G2254">
        <v>1</v>
      </c>
      <c r="H2254" s="9" t="s">
        <v>545</v>
      </c>
      <c r="I2254" s="9" t="s">
        <v>545</v>
      </c>
      <c r="K2254" t="s">
        <v>1255</v>
      </c>
      <c r="L2254" t="s">
        <v>1067</v>
      </c>
    </row>
    <row r="2255" spans="1:12" x14ac:dyDescent="0.3">
      <c r="A2255" s="1" t="s">
        <v>1028</v>
      </c>
      <c r="B2255" t="s">
        <v>1212</v>
      </c>
      <c r="C2255">
        <v>41.1</v>
      </c>
      <c r="D2255" t="s">
        <v>1516</v>
      </c>
      <c r="E2255" s="9" t="s">
        <v>545</v>
      </c>
      <c r="F2255" s="9" t="s">
        <v>545</v>
      </c>
      <c r="G2255">
        <v>1</v>
      </c>
      <c r="H2255" s="9" t="s">
        <v>545</v>
      </c>
      <c r="I2255" s="9" t="s">
        <v>545</v>
      </c>
      <c r="K2255" t="s">
        <v>1255</v>
      </c>
      <c r="L2255" t="s">
        <v>1236</v>
      </c>
    </row>
    <row r="2256" spans="1:12" x14ac:dyDescent="0.3">
      <c r="A2256" s="1" t="s">
        <v>1028</v>
      </c>
      <c r="B2256" t="s">
        <v>1212</v>
      </c>
      <c r="C2256">
        <v>40.9</v>
      </c>
      <c r="D2256" t="s">
        <v>1516</v>
      </c>
      <c r="E2256" s="9" t="s">
        <v>545</v>
      </c>
      <c r="F2256" s="9" t="s">
        <v>545</v>
      </c>
      <c r="G2256">
        <v>1</v>
      </c>
      <c r="H2256" s="9" t="s">
        <v>545</v>
      </c>
      <c r="I2256" s="9" t="s">
        <v>545</v>
      </c>
      <c r="K2256" t="s">
        <v>1255</v>
      </c>
      <c r="L2256" t="s">
        <v>1236</v>
      </c>
    </row>
    <row r="2257" spans="1:12" x14ac:dyDescent="0.3">
      <c r="A2257" s="1" t="s">
        <v>1028</v>
      </c>
      <c r="B2257" t="s">
        <v>1212</v>
      </c>
      <c r="C2257">
        <v>36.6</v>
      </c>
      <c r="D2257" t="s">
        <v>1516</v>
      </c>
      <c r="E2257" s="9" t="s">
        <v>545</v>
      </c>
      <c r="F2257" s="9" t="s">
        <v>545</v>
      </c>
      <c r="G2257">
        <v>1</v>
      </c>
      <c r="H2257" s="9" t="s">
        <v>545</v>
      </c>
      <c r="I2257" s="9" t="s">
        <v>545</v>
      </c>
      <c r="K2257" t="s">
        <v>1255</v>
      </c>
      <c r="L2257" t="s">
        <v>1236</v>
      </c>
    </row>
    <row r="2258" spans="1:12" x14ac:dyDescent="0.3">
      <c r="A2258" s="1" t="s">
        <v>1028</v>
      </c>
      <c r="B2258" t="s">
        <v>1212</v>
      </c>
      <c r="C2258">
        <v>26.9</v>
      </c>
      <c r="D2258" t="s">
        <v>1516</v>
      </c>
      <c r="E2258" s="9" t="s">
        <v>545</v>
      </c>
      <c r="F2258" s="9" t="s">
        <v>545</v>
      </c>
      <c r="G2258">
        <v>1</v>
      </c>
      <c r="H2258" s="9" t="s">
        <v>545</v>
      </c>
      <c r="I2258" s="9" t="s">
        <v>545</v>
      </c>
      <c r="K2258" t="s">
        <v>1255</v>
      </c>
      <c r="L2258" t="s">
        <v>1236</v>
      </c>
    </row>
    <row r="2259" spans="1:12" x14ac:dyDescent="0.3">
      <c r="A2259" s="1" t="s">
        <v>1028</v>
      </c>
      <c r="B2259" t="s">
        <v>1212</v>
      </c>
      <c r="C2259">
        <v>26.4</v>
      </c>
      <c r="D2259" t="s">
        <v>1516</v>
      </c>
      <c r="E2259" s="9" t="s">
        <v>545</v>
      </c>
      <c r="F2259" s="9" t="s">
        <v>545</v>
      </c>
      <c r="G2259">
        <v>1</v>
      </c>
      <c r="H2259" s="9" t="s">
        <v>545</v>
      </c>
      <c r="I2259" s="9" t="s">
        <v>545</v>
      </c>
      <c r="K2259" t="s">
        <v>1255</v>
      </c>
      <c r="L2259" t="s">
        <v>1236</v>
      </c>
    </row>
    <row r="2260" spans="1:12" x14ac:dyDescent="0.3">
      <c r="A2260" s="1" t="s">
        <v>1028</v>
      </c>
      <c r="B2260" t="s">
        <v>1212</v>
      </c>
      <c r="C2260">
        <v>24.6</v>
      </c>
      <c r="D2260" t="s">
        <v>1516</v>
      </c>
      <c r="E2260" s="9" t="s">
        <v>545</v>
      </c>
      <c r="F2260" s="9" t="s">
        <v>545</v>
      </c>
      <c r="G2260">
        <v>1</v>
      </c>
      <c r="H2260" s="9" t="s">
        <v>545</v>
      </c>
      <c r="I2260" s="9" t="s">
        <v>545</v>
      </c>
      <c r="K2260" t="s">
        <v>1255</v>
      </c>
      <c r="L2260" t="s">
        <v>1236</v>
      </c>
    </row>
    <row r="2261" spans="1:12" x14ac:dyDescent="0.3">
      <c r="A2261" s="1" t="s">
        <v>1028</v>
      </c>
      <c r="B2261" t="s">
        <v>1212</v>
      </c>
      <c r="C2261">
        <v>22.3</v>
      </c>
      <c r="D2261" t="s">
        <v>1516</v>
      </c>
      <c r="E2261" s="9" t="s">
        <v>545</v>
      </c>
      <c r="F2261" s="9" t="s">
        <v>545</v>
      </c>
      <c r="G2261">
        <v>1</v>
      </c>
      <c r="H2261" s="9" t="s">
        <v>545</v>
      </c>
      <c r="I2261" s="9" t="s">
        <v>545</v>
      </c>
      <c r="K2261" t="s">
        <v>1255</v>
      </c>
      <c r="L2261" t="s">
        <v>1236</v>
      </c>
    </row>
    <row r="2262" spans="1:12" x14ac:dyDescent="0.3">
      <c r="A2262" s="1" t="s">
        <v>1028</v>
      </c>
      <c r="B2262" t="s">
        <v>1212</v>
      </c>
      <c r="C2262">
        <v>22.4</v>
      </c>
      <c r="D2262" t="s">
        <v>1516</v>
      </c>
      <c r="E2262" s="9" t="s">
        <v>545</v>
      </c>
      <c r="F2262" s="9" t="s">
        <v>545</v>
      </c>
      <c r="G2262">
        <v>1</v>
      </c>
      <c r="H2262" s="9" t="s">
        <v>545</v>
      </c>
      <c r="I2262" s="9" t="s">
        <v>545</v>
      </c>
      <c r="K2262" t="s">
        <v>1255</v>
      </c>
      <c r="L2262" t="s">
        <v>1236</v>
      </c>
    </row>
    <row r="2263" spans="1:12" x14ac:dyDescent="0.3">
      <c r="A2263" s="1" t="s">
        <v>1028</v>
      </c>
      <c r="B2263" t="s">
        <v>1212</v>
      </c>
      <c r="C2263">
        <v>25.6</v>
      </c>
      <c r="D2263" t="s">
        <v>1516</v>
      </c>
      <c r="E2263" s="9" t="s">
        <v>545</v>
      </c>
      <c r="F2263" s="9" t="s">
        <v>545</v>
      </c>
      <c r="G2263">
        <v>2</v>
      </c>
      <c r="H2263" s="9" t="s">
        <v>545</v>
      </c>
      <c r="I2263" s="9" t="s">
        <v>545</v>
      </c>
      <c r="K2263" t="s">
        <v>1255</v>
      </c>
      <c r="L2263" t="s">
        <v>1236</v>
      </c>
    </row>
    <row r="2264" spans="1:12" x14ac:dyDescent="0.3">
      <c r="A2264" s="1" t="s">
        <v>1028</v>
      </c>
      <c r="B2264" t="s">
        <v>1212</v>
      </c>
      <c r="C2264">
        <v>48.6</v>
      </c>
      <c r="D2264" t="s">
        <v>1516</v>
      </c>
      <c r="E2264">
        <v>2.1</v>
      </c>
      <c r="F2264" t="s">
        <v>1612</v>
      </c>
      <c r="G2264" s="9" t="s">
        <v>545</v>
      </c>
      <c r="H2264" s="9" t="s">
        <v>545</v>
      </c>
      <c r="I2264" s="9" t="s">
        <v>545</v>
      </c>
      <c r="K2264" t="s">
        <v>1255</v>
      </c>
      <c r="L2264" t="s">
        <v>1236</v>
      </c>
    </row>
    <row r="2265" spans="1:12" x14ac:dyDescent="0.3">
      <c r="A2265" s="1" t="s">
        <v>1028</v>
      </c>
      <c r="B2265" t="s">
        <v>1212</v>
      </c>
      <c r="C2265">
        <v>47.2</v>
      </c>
      <c r="D2265" t="s">
        <v>1516</v>
      </c>
      <c r="E2265">
        <v>0.4</v>
      </c>
      <c r="F2265" s="9" t="s">
        <v>545</v>
      </c>
      <c r="G2265" s="9" t="s">
        <v>545</v>
      </c>
      <c r="H2265" s="9" t="s">
        <v>545</v>
      </c>
      <c r="I2265" s="9" t="s">
        <v>545</v>
      </c>
      <c r="K2265" t="s">
        <v>1255</v>
      </c>
      <c r="L2265" t="s">
        <v>1236</v>
      </c>
    </row>
    <row r="2266" spans="1:12" x14ac:dyDescent="0.3">
      <c r="A2266" s="1" t="s">
        <v>1028</v>
      </c>
      <c r="B2266" t="s">
        <v>1212</v>
      </c>
      <c r="C2266">
        <v>41.2</v>
      </c>
      <c r="D2266" t="s">
        <v>1516</v>
      </c>
      <c r="E2266">
        <v>1.2</v>
      </c>
      <c r="F2266" s="9" t="s">
        <v>545</v>
      </c>
      <c r="G2266" s="9" t="s">
        <v>545</v>
      </c>
      <c r="H2266" s="9" t="s">
        <v>545</v>
      </c>
      <c r="I2266" s="9" t="s">
        <v>545</v>
      </c>
      <c r="K2266" t="s">
        <v>1255</v>
      </c>
      <c r="L2266" t="s">
        <v>1236</v>
      </c>
    </row>
    <row r="2267" spans="1:12" x14ac:dyDescent="0.3">
      <c r="A2267" s="1" t="s">
        <v>1028</v>
      </c>
      <c r="B2267" t="s">
        <v>1212</v>
      </c>
      <c r="C2267">
        <v>40.799999999999997</v>
      </c>
      <c r="D2267" t="s">
        <v>1516</v>
      </c>
      <c r="E2267">
        <v>3.7</v>
      </c>
      <c r="F2267">
        <v>40</v>
      </c>
      <c r="G2267" s="9" t="s">
        <v>545</v>
      </c>
      <c r="H2267" s="9" t="s">
        <v>545</v>
      </c>
      <c r="I2267" s="9" t="s">
        <v>545</v>
      </c>
      <c r="K2267" t="s">
        <v>1255</v>
      </c>
      <c r="L2267" t="s">
        <v>1236</v>
      </c>
    </row>
    <row r="2268" spans="1:12" x14ac:dyDescent="0.3">
      <c r="A2268" s="1" t="s">
        <v>1028</v>
      </c>
      <c r="B2268" t="s">
        <v>1212</v>
      </c>
      <c r="C2268">
        <v>34.4</v>
      </c>
      <c r="D2268" t="s">
        <v>1516</v>
      </c>
      <c r="E2268">
        <v>1.3</v>
      </c>
      <c r="F2268" s="9" t="s">
        <v>545</v>
      </c>
      <c r="G2268" s="9" t="s">
        <v>545</v>
      </c>
      <c r="H2268" s="9" t="s">
        <v>545</v>
      </c>
      <c r="I2268" s="9" t="s">
        <v>545</v>
      </c>
      <c r="K2268" t="s">
        <v>1255</v>
      </c>
      <c r="L2268" t="s">
        <v>1236</v>
      </c>
    </row>
    <row r="2269" spans="1:12" x14ac:dyDescent="0.3">
      <c r="A2269" s="1" t="s">
        <v>1028</v>
      </c>
      <c r="B2269" t="s">
        <v>1212</v>
      </c>
      <c r="C2269">
        <v>29.2</v>
      </c>
      <c r="D2269" t="s">
        <v>1516</v>
      </c>
      <c r="E2269">
        <v>0.4</v>
      </c>
      <c r="F2269" s="9" t="s">
        <v>545</v>
      </c>
      <c r="G2269" s="9" t="s">
        <v>545</v>
      </c>
      <c r="H2269" s="9" t="s">
        <v>545</v>
      </c>
      <c r="I2269" s="9" t="s">
        <v>545</v>
      </c>
      <c r="K2269" t="s">
        <v>1255</v>
      </c>
      <c r="L2269" t="s">
        <v>1236</v>
      </c>
    </row>
    <row r="2270" spans="1:12" x14ac:dyDescent="0.3">
      <c r="A2270" s="1" t="s">
        <v>1028</v>
      </c>
      <c r="B2270" t="s">
        <v>1212</v>
      </c>
      <c r="C2270">
        <v>28.4</v>
      </c>
      <c r="D2270" t="s">
        <v>1516</v>
      </c>
      <c r="E2270">
        <v>0.25</v>
      </c>
      <c r="F2270" s="9" t="s">
        <v>545</v>
      </c>
      <c r="G2270" s="9" t="s">
        <v>545</v>
      </c>
      <c r="H2270" s="9" t="s">
        <v>545</v>
      </c>
      <c r="I2270" s="9" t="s">
        <v>545</v>
      </c>
      <c r="K2270" t="s">
        <v>1255</v>
      </c>
      <c r="L2270" t="s">
        <v>1236</v>
      </c>
    </row>
    <row r="2271" spans="1:12" x14ac:dyDescent="0.3">
      <c r="A2271" s="1" t="s">
        <v>1028</v>
      </c>
      <c r="B2271" t="s">
        <v>1212</v>
      </c>
      <c r="C2271">
        <v>26.8</v>
      </c>
      <c r="D2271" t="s">
        <v>1516</v>
      </c>
      <c r="E2271">
        <v>0.3</v>
      </c>
      <c r="F2271" s="9" t="s">
        <v>545</v>
      </c>
      <c r="G2271" s="9" t="s">
        <v>545</v>
      </c>
      <c r="H2271" s="9" t="s">
        <v>545</v>
      </c>
      <c r="I2271" s="9" t="s">
        <v>545</v>
      </c>
      <c r="K2271" t="s">
        <v>1255</v>
      </c>
      <c r="L2271" t="s">
        <v>1236</v>
      </c>
    </row>
    <row r="2272" spans="1:12" x14ac:dyDescent="0.3">
      <c r="A2272" s="1" t="s">
        <v>1028</v>
      </c>
      <c r="B2272" t="s">
        <v>1212</v>
      </c>
      <c r="C2272">
        <v>23.2</v>
      </c>
      <c r="D2272" t="s">
        <v>1516</v>
      </c>
      <c r="E2272">
        <v>5.7</v>
      </c>
      <c r="F2272">
        <v>62</v>
      </c>
      <c r="G2272" s="9" t="s">
        <v>545</v>
      </c>
      <c r="H2272" s="9" t="s">
        <v>545</v>
      </c>
      <c r="I2272" s="9" t="s">
        <v>545</v>
      </c>
      <c r="K2272" t="s">
        <v>1255</v>
      </c>
      <c r="L2272" t="s">
        <v>1236</v>
      </c>
    </row>
    <row r="2273" spans="1:12" x14ac:dyDescent="0.3">
      <c r="A2273" s="1" t="s">
        <v>1028</v>
      </c>
      <c r="B2273" t="s">
        <v>1212</v>
      </c>
      <c r="C2273">
        <v>20.100000000000001</v>
      </c>
      <c r="D2273" t="s">
        <v>1516</v>
      </c>
      <c r="E2273">
        <v>5</v>
      </c>
      <c r="F2273">
        <v>55</v>
      </c>
      <c r="G2273" s="9" t="s">
        <v>545</v>
      </c>
      <c r="H2273" s="9" t="s">
        <v>545</v>
      </c>
      <c r="I2273" s="9" t="s">
        <v>545</v>
      </c>
      <c r="K2273" t="s">
        <v>1255</v>
      </c>
      <c r="L2273" t="s">
        <v>1236</v>
      </c>
    </row>
    <row r="2274" spans="1:12" x14ac:dyDescent="0.3">
      <c r="A2274" s="1" t="s">
        <v>1028</v>
      </c>
      <c r="B2274" t="s">
        <v>1212</v>
      </c>
      <c r="C2274">
        <v>17.5</v>
      </c>
      <c r="D2274" t="s">
        <v>1516</v>
      </c>
      <c r="E2274">
        <v>0.15</v>
      </c>
      <c r="F2274" s="9" t="s">
        <v>545</v>
      </c>
      <c r="G2274" s="9" t="s">
        <v>545</v>
      </c>
      <c r="H2274" s="9" t="s">
        <v>545</v>
      </c>
      <c r="I2274" s="9" t="s">
        <v>545</v>
      </c>
      <c r="K2274" t="s">
        <v>1255</v>
      </c>
      <c r="L2274" t="s">
        <v>1236</v>
      </c>
    </row>
    <row r="2275" spans="1:12" x14ac:dyDescent="0.3">
      <c r="A2275" s="1" t="s">
        <v>1028</v>
      </c>
      <c r="B2275" t="s">
        <v>1212</v>
      </c>
      <c r="C2275">
        <v>17</v>
      </c>
      <c r="D2275" t="s">
        <v>1321</v>
      </c>
      <c r="E2275">
        <v>0.2</v>
      </c>
      <c r="F2275" s="9" t="s">
        <v>545</v>
      </c>
      <c r="G2275" s="9" t="s">
        <v>545</v>
      </c>
      <c r="H2275" s="9" t="s">
        <v>545</v>
      </c>
      <c r="I2275" s="9" t="s">
        <v>545</v>
      </c>
      <c r="K2275" t="s">
        <v>1255</v>
      </c>
      <c r="L2275" t="s">
        <v>1236</v>
      </c>
    </row>
    <row r="2276" spans="1:12" x14ac:dyDescent="0.3">
      <c r="A2276" s="1" t="s">
        <v>1028</v>
      </c>
      <c r="B2276" t="s">
        <v>1212</v>
      </c>
      <c r="C2276">
        <v>17</v>
      </c>
      <c r="D2276" t="s">
        <v>1516</v>
      </c>
      <c r="E2276">
        <v>0.4</v>
      </c>
      <c r="F2276" s="9" t="s">
        <v>545</v>
      </c>
      <c r="G2276" s="9" t="s">
        <v>545</v>
      </c>
      <c r="H2276" s="9" t="s">
        <v>545</v>
      </c>
      <c r="I2276" s="9" t="s">
        <v>545</v>
      </c>
      <c r="K2276" t="s">
        <v>1255</v>
      </c>
      <c r="L2276" t="s">
        <v>1236</v>
      </c>
    </row>
    <row r="2277" spans="1:12" x14ac:dyDescent="0.3">
      <c r="A2277" s="1" t="s">
        <v>1028</v>
      </c>
      <c r="B2277" t="s">
        <v>1212</v>
      </c>
      <c r="C2277">
        <v>15.2</v>
      </c>
      <c r="D2277" t="s">
        <v>1516</v>
      </c>
      <c r="E2277">
        <v>0.15</v>
      </c>
      <c r="F2277" s="9" t="s">
        <v>545</v>
      </c>
      <c r="G2277" s="9" t="s">
        <v>545</v>
      </c>
      <c r="H2277" s="9" t="s">
        <v>545</v>
      </c>
      <c r="I2277" s="9" t="s">
        <v>545</v>
      </c>
      <c r="K2277" t="s">
        <v>1255</v>
      </c>
      <c r="L2277" t="s">
        <v>1236</v>
      </c>
    </row>
    <row r="2278" spans="1:12" x14ac:dyDescent="0.3">
      <c r="A2278" s="1" t="s">
        <v>1028</v>
      </c>
      <c r="B2278" t="s">
        <v>1212</v>
      </c>
      <c r="C2278">
        <v>15.1</v>
      </c>
      <c r="D2278" t="s">
        <v>1516</v>
      </c>
      <c r="E2278">
        <v>4</v>
      </c>
      <c r="F2278" t="s">
        <v>961</v>
      </c>
      <c r="G2278" s="9" t="s">
        <v>545</v>
      </c>
      <c r="H2278" s="9" t="s">
        <v>545</v>
      </c>
      <c r="I2278" s="9" t="s">
        <v>545</v>
      </c>
      <c r="K2278" t="s">
        <v>1255</v>
      </c>
      <c r="L2278" t="s">
        <v>1236</v>
      </c>
    </row>
    <row r="2279" spans="1:12" x14ac:dyDescent="0.3">
      <c r="A2279" s="1" t="s">
        <v>1028</v>
      </c>
      <c r="B2279" t="s">
        <v>1212</v>
      </c>
      <c r="C2279">
        <v>14.1</v>
      </c>
      <c r="D2279" t="s">
        <v>1516</v>
      </c>
      <c r="E2279">
        <v>0.5</v>
      </c>
      <c r="F2279" s="9" t="s">
        <v>545</v>
      </c>
      <c r="G2279" s="9" t="s">
        <v>545</v>
      </c>
      <c r="H2279" s="9" t="s">
        <v>545</v>
      </c>
      <c r="I2279" s="9" t="s">
        <v>545</v>
      </c>
      <c r="K2279" t="s">
        <v>1255</v>
      </c>
      <c r="L2279" t="s">
        <v>1236</v>
      </c>
    </row>
    <row r="2280" spans="1:12" x14ac:dyDescent="0.3">
      <c r="A2280" s="1" t="s">
        <v>1028</v>
      </c>
      <c r="B2280" t="s">
        <v>1212</v>
      </c>
      <c r="C2280">
        <v>14.1</v>
      </c>
      <c r="D2280" t="s">
        <v>1516</v>
      </c>
      <c r="E2280">
        <v>1.65</v>
      </c>
      <c r="F2280">
        <v>3</v>
      </c>
      <c r="G2280" s="9" t="s">
        <v>545</v>
      </c>
      <c r="H2280" s="9" t="s">
        <v>545</v>
      </c>
      <c r="I2280" s="9" t="s">
        <v>545</v>
      </c>
      <c r="K2280" t="s">
        <v>1255</v>
      </c>
      <c r="L2280" t="s">
        <v>1236</v>
      </c>
    </row>
    <row r="2281" spans="1:12" x14ac:dyDescent="0.3">
      <c r="A2281" s="1" t="s">
        <v>1028</v>
      </c>
      <c r="B2281" t="s">
        <v>1212</v>
      </c>
      <c r="C2281">
        <v>12</v>
      </c>
      <c r="D2281" t="s">
        <v>1516</v>
      </c>
      <c r="E2281">
        <v>2.4</v>
      </c>
      <c r="F2281">
        <v>20</v>
      </c>
      <c r="G2281" s="9" t="s">
        <v>545</v>
      </c>
      <c r="H2281" s="9" t="s">
        <v>545</v>
      </c>
      <c r="I2281" s="9" t="s">
        <v>545</v>
      </c>
      <c r="K2281" t="s">
        <v>1255</v>
      </c>
      <c r="L2281" t="s">
        <v>1236</v>
      </c>
    </row>
    <row r="2282" spans="1:12" x14ac:dyDescent="0.3">
      <c r="A2282" s="1" t="s">
        <v>1028</v>
      </c>
      <c r="B2282" t="s">
        <v>1212</v>
      </c>
      <c r="C2282">
        <v>4.8</v>
      </c>
      <c r="D2282" t="s">
        <v>1516</v>
      </c>
      <c r="E2282">
        <v>0.15</v>
      </c>
      <c r="F2282" s="9" t="s">
        <v>545</v>
      </c>
      <c r="G2282" s="9" t="s">
        <v>545</v>
      </c>
      <c r="H2282" s="9" t="s">
        <v>545</v>
      </c>
      <c r="I2282" s="9" t="s">
        <v>545</v>
      </c>
      <c r="K2282" t="s">
        <v>1255</v>
      </c>
      <c r="L2282" t="s">
        <v>1236</v>
      </c>
    </row>
    <row r="2283" spans="1:12" x14ac:dyDescent="0.3">
      <c r="A2283" s="1" t="s">
        <v>1028</v>
      </c>
      <c r="B2283" t="s">
        <v>1212</v>
      </c>
      <c r="C2283">
        <v>4.5999999999999996</v>
      </c>
      <c r="D2283" t="s">
        <v>1516</v>
      </c>
      <c r="E2283">
        <v>0.1</v>
      </c>
      <c r="F2283" s="9" t="s">
        <v>545</v>
      </c>
      <c r="G2283" s="9" t="s">
        <v>545</v>
      </c>
      <c r="H2283" s="9" t="s">
        <v>545</v>
      </c>
      <c r="I2283" s="9" t="s">
        <v>545</v>
      </c>
      <c r="K2283" t="s">
        <v>1255</v>
      </c>
      <c r="L2283" t="s">
        <v>1236</v>
      </c>
    </row>
    <row r="2284" spans="1:12" x14ac:dyDescent="0.3">
      <c r="A2284" s="1" t="s">
        <v>1028</v>
      </c>
      <c r="B2284" t="s">
        <v>1212</v>
      </c>
      <c r="C2284">
        <v>3.3</v>
      </c>
      <c r="D2284" t="s">
        <v>1516</v>
      </c>
      <c r="E2284">
        <v>4.2</v>
      </c>
      <c r="F2284">
        <v>39</v>
      </c>
      <c r="G2284" s="9" t="s">
        <v>545</v>
      </c>
      <c r="H2284" s="9" t="s">
        <v>545</v>
      </c>
      <c r="I2284" s="9" t="s">
        <v>545</v>
      </c>
      <c r="K2284" t="s">
        <v>1255</v>
      </c>
      <c r="L2284" t="s">
        <v>1236</v>
      </c>
    </row>
    <row r="2285" spans="1:12" x14ac:dyDescent="0.3">
      <c r="A2285" s="1" t="s">
        <v>1028</v>
      </c>
      <c r="B2285" t="s">
        <v>1212</v>
      </c>
      <c r="C2285">
        <v>2.2999999999999998</v>
      </c>
      <c r="D2285" t="s">
        <v>1516</v>
      </c>
      <c r="E2285">
        <v>0.4</v>
      </c>
      <c r="F2285" s="9" t="s">
        <v>545</v>
      </c>
      <c r="G2285" s="9" t="s">
        <v>545</v>
      </c>
      <c r="H2285" s="9" t="s">
        <v>545</v>
      </c>
      <c r="I2285" s="9" t="s">
        <v>545</v>
      </c>
      <c r="K2285" t="s">
        <v>1255</v>
      </c>
      <c r="L2285" t="s">
        <v>1236</v>
      </c>
    </row>
    <row r="2286" spans="1:12" x14ac:dyDescent="0.3">
      <c r="A2286" s="1" t="s">
        <v>1028</v>
      </c>
      <c r="B2286" t="s">
        <v>1212</v>
      </c>
      <c r="C2286">
        <v>1.7</v>
      </c>
      <c r="D2286" t="s">
        <v>1516</v>
      </c>
      <c r="E2286">
        <v>0.15</v>
      </c>
      <c r="F2286" s="9" t="s">
        <v>545</v>
      </c>
      <c r="G2286" s="9" t="s">
        <v>545</v>
      </c>
      <c r="H2286" s="9" t="s">
        <v>545</v>
      </c>
      <c r="I2286" s="9" t="s">
        <v>545</v>
      </c>
      <c r="K2286" t="s">
        <v>1255</v>
      </c>
      <c r="L2286" t="s">
        <v>1236</v>
      </c>
    </row>
    <row r="2287" spans="1:12" x14ac:dyDescent="0.3">
      <c r="A2287" s="1" t="s">
        <v>1028</v>
      </c>
      <c r="B2287" t="s">
        <v>1212</v>
      </c>
      <c r="C2287">
        <v>3.7</v>
      </c>
      <c r="D2287" t="s">
        <v>1688</v>
      </c>
      <c r="E2287">
        <v>4</v>
      </c>
      <c r="F2287">
        <v>53</v>
      </c>
      <c r="G2287" s="9" t="s">
        <v>545</v>
      </c>
      <c r="H2287" s="9" t="s">
        <v>545</v>
      </c>
      <c r="I2287" s="9" t="s">
        <v>545</v>
      </c>
      <c r="K2287" t="s">
        <v>1255</v>
      </c>
      <c r="L2287" t="s">
        <v>1067</v>
      </c>
    </row>
    <row r="2288" spans="1:12" x14ac:dyDescent="0.3">
      <c r="A2288" s="1" t="s">
        <v>1028</v>
      </c>
      <c r="B2288" t="s">
        <v>1212</v>
      </c>
      <c r="C2288">
        <v>46.2</v>
      </c>
      <c r="D2288" t="s">
        <v>563</v>
      </c>
      <c r="E2288">
        <v>4.2</v>
      </c>
      <c r="F2288" t="s">
        <v>1615</v>
      </c>
      <c r="G2288" s="9" t="s">
        <v>545</v>
      </c>
      <c r="H2288" s="9" t="s">
        <v>545</v>
      </c>
      <c r="I2288" s="9" t="s">
        <v>545</v>
      </c>
      <c r="K2288" t="s">
        <v>1255</v>
      </c>
      <c r="L2288" t="s">
        <v>1067</v>
      </c>
    </row>
    <row r="2289" spans="1:12" x14ac:dyDescent="0.3">
      <c r="A2289" s="1" t="s">
        <v>1028</v>
      </c>
      <c r="B2289" t="s">
        <v>1212</v>
      </c>
      <c r="C2289">
        <v>43.8</v>
      </c>
      <c r="D2289" t="s">
        <v>563</v>
      </c>
      <c r="E2289">
        <v>3.9</v>
      </c>
      <c r="F2289">
        <v>31</v>
      </c>
      <c r="G2289" s="9" t="s">
        <v>545</v>
      </c>
      <c r="H2289" s="9" t="s">
        <v>545</v>
      </c>
      <c r="I2289" s="9" t="s">
        <v>545</v>
      </c>
      <c r="K2289" t="s">
        <v>1255</v>
      </c>
      <c r="L2289" t="s">
        <v>1067</v>
      </c>
    </row>
    <row r="2290" spans="1:12" x14ac:dyDescent="0.3">
      <c r="A2290" s="1" t="s">
        <v>1028</v>
      </c>
      <c r="B2290" t="s">
        <v>1212</v>
      </c>
      <c r="C2290">
        <v>37.1</v>
      </c>
      <c r="D2290" t="s">
        <v>563</v>
      </c>
      <c r="E2290">
        <v>3.9</v>
      </c>
      <c r="F2290">
        <v>34</v>
      </c>
      <c r="G2290" s="9" t="s">
        <v>545</v>
      </c>
      <c r="H2290" s="9" t="s">
        <v>545</v>
      </c>
      <c r="I2290" s="9" t="s">
        <v>545</v>
      </c>
      <c r="K2290" t="s">
        <v>1255</v>
      </c>
      <c r="L2290" t="s">
        <v>1067</v>
      </c>
    </row>
    <row r="2291" spans="1:12" x14ac:dyDescent="0.3">
      <c r="A2291" s="1" t="s">
        <v>1028</v>
      </c>
      <c r="B2291" t="s">
        <v>1212</v>
      </c>
      <c r="C2291">
        <v>44.4</v>
      </c>
      <c r="D2291" t="s">
        <v>1404</v>
      </c>
      <c r="E2291" s="9" t="s">
        <v>545</v>
      </c>
      <c r="F2291" s="9" t="s">
        <v>545</v>
      </c>
      <c r="G2291">
        <v>1</v>
      </c>
      <c r="H2291" s="9" t="s">
        <v>545</v>
      </c>
      <c r="I2291" s="9" t="s">
        <v>545</v>
      </c>
      <c r="K2291" t="s">
        <v>1255</v>
      </c>
      <c r="L2291" t="s">
        <v>1067</v>
      </c>
    </row>
    <row r="2292" spans="1:12" x14ac:dyDescent="0.3">
      <c r="A2292" s="1" t="s">
        <v>1028</v>
      </c>
      <c r="B2292" t="s">
        <v>1212</v>
      </c>
      <c r="C2292">
        <v>3.7</v>
      </c>
      <c r="D2292" t="s">
        <v>1693</v>
      </c>
      <c r="E2292" s="9" t="s">
        <v>545</v>
      </c>
      <c r="F2292" s="9" t="s">
        <v>545</v>
      </c>
      <c r="G2292">
        <v>1</v>
      </c>
      <c r="H2292" s="9" t="s">
        <v>545</v>
      </c>
      <c r="I2292" s="9" t="s">
        <v>545</v>
      </c>
      <c r="K2292" t="s">
        <v>1255</v>
      </c>
      <c r="L2292" t="s">
        <v>1067</v>
      </c>
    </row>
    <row r="2293" spans="1:12" x14ac:dyDescent="0.3">
      <c r="A2293" s="1" t="s">
        <v>1028</v>
      </c>
      <c r="B2293" t="s">
        <v>1212</v>
      </c>
      <c r="C2293">
        <v>4.0999999999999996</v>
      </c>
      <c r="D2293" t="s">
        <v>1692</v>
      </c>
      <c r="E2293" s="9" t="s">
        <v>545</v>
      </c>
      <c r="F2293" s="9" t="s">
        <v>545</v>
      </c>
      <c r="G2293">
        <v>1</v>
      </c>
      <c r="H2293" s="9" t="s">
        <v>545</v>
      </c>
      <c r="I2293" s="9" t="s">
        <v>545</v>
      </c>
      <c r="K2293" t="s">
        <v>1255</v>
      </c>
      <c r="L2293" t="s">
        <v>1067</v>
      </c>
    </row>
    <row r="2294" spans="1:12" x14ac:dyDescent="0.3">
      <c r="A2294" s="1" t="s">
        <v>1028</v>
      </c>
      <c r="B2294" t="s">
        <v>1212</v>
      </c>
      <c r="C2294">
        <v>42.9</v>
      </c>
      <c r="D2294" t="s">
        <v>823</v>
      </c>
      <c r="E2294" s="9" t="s">
        <v>545</v>
      </c>
      <c r="F2294" s="9" t="s">
        <v>545</v>
      </c>
      <c r="G2294">
        <v>1</v>
      </c>
      <c r="H2294" s="9" t="s">
        <v>545</v>
      </c>
      <c r="I2294" s="9" t="s">
        <v>545</v>
      </c>
      <c r="K2294" t="s">
        <v>1255</v>
      </c>
      <c r="L2294" t="s">
        <v>1067</v>
      </c>
    </row>
    <row r="2295" spans="1:12" x14ac:dyDescent="0.3">
      <c r="A2295" s="1" t="s">
        <v>1028</v>
      </c>
      <c r="B2295" t="s">
        <v>1212</v>
      </c>
      <c r="C2295">
        <v>38.200000000000003</v>
      </c>
      <c r="D2295" t="s">
        <v>823</v>
      </c>
      <c r="E2295" s="9" t="s">
        <v>545</v>
      </c>
      <c r="F2295" s="9" t="s">
        <v>545</v>
      </c>
      <c r="G2295">
        <v>1</v>
      </c>
      <c r="H2295" s="9" t="s">
        <v>545</v>
      </c>
      <c r="I2295" s="9" t="s">
        <v>545</v>
      </c>
      <c r="K2295" t="s">
        <v>1255</v>
      </c>
      <c r="L2295" t="s">
        <v>1067</v>
      </c>
    </row>
    <row r="2296" spans="1:12" x14ac:dyDescent="0.3">
      <c r="A2296" s="1" t="s">
        <v>1028</v>
      </c>
      <c r="B2296" t="s">
        <v>1212</v>
      </c>
      <c r="C2296">
        <v>33.5</v>
      </c>
      <c r="D2296" t="s">
        <v>823</v>
      </c>
      <c r="E2296" s="9" t="s">
        <v>545</v>
      </c>
      <c r="F2296" s="9" t="s">
        <v>545</v>
      </c>
      <c r="G2296">
        <v>1</v>
      </c>
      <c r="H2296" s="9" t="s">
        <v>545</v>
      </c>
      <c r="I2296" s="9" t="s">
        <v>545</v>
      </c>
      <c r="K2296" t="s">
        <v>1255</v>
      </c>
      <c r="L2296" t="s">
        <v>1067</v>
      </c>
    </row>
    <row r="2297" spans="1:12" x14ac:dyDescent="0.3">
      <c r="A2297" s="1" t="s">
        <v>1028</v>
      </c>
      <c r="B2297" t="s">
        <v>1212</v>
      </c>
      <c r="C2297">
        <v>20.8</v>
      </c>
      <c r="D2297" t="s">
        <v>823</v>
      </c>
      <c r="E2297" s="9" t="s">
        <v>545</v>
      </c>
      <c r="F2297" s="9" t="s">
        <v>545</v>
      </c>
      <c r="G2297">
        <v>1</v>
      </c>
      <c r="H2297" s="9" t="s">
        <v>545</v>
      </c>
      <c r="I2297" s="9" t="s">
        <v>545</v>
      </c>
      <c r="K2297" t="s">
        <v>1255</v>
      </c>
      <c r="L2297" t="s">
        <v>1067</v>
      </c>
    </row>
    <row r="2298" spans="1:12" x14ac:dyDescent="0.3">
      <c r="A2298" s="1" t="s">
        <v>1028</v>
      </c>
      <c r="B2298" t="s">
        <v>1212</v>
      </c>
      <c r="C2298">
        <v>20.399999999999999</v>
      </c>
      <c r="D2298" t="s">
        <v>823</v>
      </c>
      <c r="E2298" s="9" t="s">
        <v>545</v>
      </c>
      <c r="F2298" s="9" t="s">
        <v>545</v>
      </c>
      <c r="G2298">
        <v>1</v>
      </c>
      <c r="H2298" s="9" t="s">
        <v>545</v>
      </c>
      <c r="I2298" s="9" t="s">
        <v>545</v>
      </c>
      <c r="K2298" t="s">
        <v>1255</v>
      </c>
      <c r="L2298" t="s">
        <v>1067</v>
      </c>
    </row>
    <row r="2299" spans="1:12" x14ac:dyDescent="0.3">
      <c r="A2299" s="1" t="s">
        <v>1028</v>
      </c>
      <c r="B2299" t="s">
        <v>1212</v>
      </c>
      <c r="C2299">
        <v>18.7</v>
      </c>
      <c r="D2299" t="s">
        <v>823</v>
      </c>
      <c r="E2299" s="9" t="s">
        <v>545</v>
      </c>
      <c r="F2299" s="9" t="s">
        <v>545</v>
      </c>
      <c r="G2299">
        <v>1</v>
      </c>
      <c r="H2299" s="9" t="s">
        <v>545</v>
      </c>
      <c r="I2299" s="9" t="s">
        <v>545</v>
      </c>
      <c r="K2299" t="s">
        <v>1255</v>
      </c>
      <c r="L2299" t="s">
        <v>1067</v>
      </c>
    </row>
    <row r="2300" spans="1:12" x14ac:dyDescent="0.3">
      <c r="A2300" s="1" t="s">
        <v>1028</v>
      </c>
      <c r="B2300" t="s">
        <v>1212</v>
      </c>
      <c r="C2300">
        <v>16.8</v>
      </c>
      <c r="D2300" t="s">
        <v>566</v>
      </c>
      <c r="E2300" s="9" t="s">
        <v>545</v>
      </c>
      <c r="F2300" s="9" t="s">
        <v>545</v>
      </c>
      <c r="G2300">
        <v>1</v>
      </c>
      <c r="H2300" s="9" t="s">
        <v>545</v>
      </c>
      <c r="I2300" s="9" t="s">
        <v>545</v>
      </c>
      <c r="K2300" t="s">
        <v>1255</v>
      </c>
      <c r="L2300" t="s">
        <v>1067</v>
      </c>
    </row>
    <row r="2301" spans="1:12" x14ac:dyDescent="0.3">
      <c r="A2301" s="1" t="s">
        <v>1028</v>
      </c>
      <c r="B2301" t="s">
        <v>1212</v>
      </c>
      <c r="C2301">
        <v>16.3</v>
      </c>
      <c r="D2301" t="s">
        <v>823</v>
      </c>
      <c r="E2301" s="9" t="s">
        <v>545</v>
      </c>
      <c r="F2301" s="9" t="s">
        <v>545</v>
      </c>
      <c r="G2301">
        <v>1</v>
      </c>
      <c r="H2301" s="9" t="s">
        <v>545</v>
      </c>
      <c r="I2301" s="9" t="s">
        <v>545</v>
      </c>
      <c r="K2301" t="s">
        <v>1255</v>
      </c>
      <c r="L2301" t="s">
        <v>1067</v>
      </c>
    </row>
    <row r="2302" spans="1:12" x14ac:dyDescent="0.3">
      <c r="A2302" s="1" t="s">
        <v>1028</v>
      </c>
      <c r="B2302" t="s">
        <v>1212</v>
      </c>
      <c r="C2302">
        <v>15.2</v>
      </c>
      <c r="D2302" t="s">
        <v>823</v>
      </c>
      <c r="E2302" s="9" t="s">
        <v>545</v>
      </c>
      <c r="F2302" s="9" t="s">
        <v>545</v>
      </c>
      <c r="G2302">
        <v>1</v>
      </c>
      <c r="H2302" s="9" t="s">
        <v>545</v>
      </c>
      <c r="I2302" s="9" t="s">
        <v>545</v>
      </c>
      <c r="K2302" t="s">
        <v>1255</v>
      </c>
      <c r="L2302" t="s">
        <v>1067</v>
      </c>
    </row>
    <row r="2303" spans="1:12" x14ac:dyDescent="0.3">
      <c r="A2303" s="1" t="s">
        <v>1028</v>
      </c>
      <c r="B2303" t="s">
        <v>1212</v>
      </c>
      <c r="C2303">
        <v>14.1</v>
      </c>
      <c r="D2303" t="s">
        <v>823</v>
      </c>
      <c r="E2303" s="9" t="s">
        <v>545</v>
      </c>
      <c r="F2303" s="9" t="s">
        <v>545</v>
      </c>
      <c r="G2303">
        <v>1</v>
      </c>
      <c r="H2303" s="9" t="s">
        <v>545</v>
      </c>
      <c r="I2303" s="9" t="s">
        <v>545</v>
      </c>
      <c r="K2303" t="s">
        <v>1255</v>
      </c>
      <c r="L2303" t="s">
        <v>1067</v>
      </c>
    </row>
    <row r="2304" spans="1:12" x14ac:dyDescent="0.3">
      <c r="A2304" s="1" t="s">
        <v>1028</v>
      </c>
      <c r="B2304" t="s">
        <v>1212</v>
      </c>
      <c r="C2304">
        <v>38</v>
      </c>
      <c r="D2304" t="s">
        <v>566</v>
      </c>
      <c r="E2304" s="9" t="s">
        <v>545</v>
      </c>
      <c r="F2304" s="9" t="s">
        <v>545</v>
      </c>
      <c r="G2304">
        <v>2</v>
      </c>
      <c r="H2304" s="9" t="s">
        <v>545</v>
      </c>
      <c r="I2304" s="9" t="s">
        <v>545</v>
      </c>
      <c r="K2304" t="s">
        <v>1255</v>
      </c>
      <c r="L2304" t="s">
        <v>1067</v>
      </c>
    </row>
    <row r="2305" spans="1:12" x14ac:dyDescent="0.3">
      <c r="A2305" s="1" t="s">
        <v>1028</v>
      </c>
      <c r="B2305" t="s">
        <v>1212</v>
      </c>
      <c r="C2305">
        <v>37.5</v>
      </c>
      <c r="D2305" t="s">
        <v>567</v>
      </c>
      <c r="E2305" s="9" t="s">
        <v>545</v>
      </c>
      <c r="F2305" s="9" t="s">
        <v>545</v>
      </c>
      <c r="G2305">
        <v>2</v>
      </c>
      <c r="H2305" s="9" t="s">
        <v>545</v>
      </c>
      <c r="I2305" s="9" t="s">
        <v>545</v>
      </c>
      <c r="K2305" t="s">
        <v>1255</v>
      </c>
      <c r="L2305" t="s">
        <v>1067</v>
      </c>
    </row>
    <row r="2306" spans="1:12" x14ac:dyDescent="0.3">
      <c r="A2306" s="1" t="s">
        <v>1028</v>
      </c>
      <c r="B2306" t="s">
        <v>1212</v>
      </c>
      <c r="C2306">
        <v>37</v>
      </c>
      <c r="D2306" t="s">
        <v>823</v>
      </c>
      <c r="E2306" s="9" t="s">
        <v>545</v>
      </c>
      <c r="F2306" s="9" t="s">
        <v>545</v>
      </c>
      <c r="G2306">
        <v>2</v>
      </c>
      <c r="H2306" s="9" t="s">
        <v>545</v>
      </c>
      <c r="I2306" s="9" t="s">
        <v>545</v>
      </c>
      <c r="K2306" t="s">
        <v>1255</v>
      </c>
      <c r="L2306" t="s">
        <v>1067</v>
      </c>
    </row>
    <row r="2307" spans="1:12" x14ac:dyDescent="0.3">
      <c r="A2307" s="1" t="s">
        <v>1028</v>
      </c>
      <c r="B2307" t="s">
        <v>1212</v>
      </c>
      <c r="C2307">
        <v>18.399999999999999</v>
      </c>
      <c r="D2307" t="s">
        <v>823</v>
      </c>
      <c r="E2307" s="9" t="s">
        <v>545</v>
      </c>
      <c r="F2307" s="9" t="s">
        <v>545</v>
      </c>
      <c r="G2307">
        <v>2</v>
      </c>
      <c r="H2307" s="9" t="s">
        <v>545</v>
      </c>
      <c r="I2307" s="9" t="s">
        <v>545</v>
      </c>
      <c r="K2307" t="s">
        <v>1255</v>
      </c>
      <c r="L2307" t="s">
        <v>1067</v>
      </c>
    </row>
    <row r="2308" spans="1:12" x14ac:dyDescent="0.3">
      <c r="A2308" s="1" t="s">
        <v>1028</v>
      </c>
      <c r="B2308" t="s">
        <v>1212</v>
      </c>
      <c r="C2308">
        <v>17.600000000000001</v>
      </c>
      <c r="D2308" t="s">
        <v>823</v>
      </c>
      <c r="E2308" s="9" t="s">
        <v>545</v>
      </c>
      <c r="F2308" s="9" t="s">
        <v>545</v>
      </c>
      <c r="G2308">
        <v>2</v>
      </c>
      <c r="H2308" s="9" t="s">
        <v>545</v>
      </c>
      <c r="I2308" s="9" t="s">
        <v>545</v>
      </c>
      <c r="K2308" t="s">
        <v>1255</v>
      </c>
      <c r="L2308" t="s">
        <v>1067</v>
      </c>
    </row>
    <row r="2309" spans="1:12" x14ac:dyDescent="0.3">
      <c r="A2309" s="1" t="s">
        <v>1028</v>
      </c>
      <c r="B2309" t="s">
        <v>1212</v>
      </c>
      <c r="C2309">
        <v>17.2</v>
      </c>
      <c r="D2309" t="s">
        <v>566</v>
      </c>
      <c r="E2309" s="9" t="s">
        <v>545</v>
      </c>
      <c r="F2309" s="9" t="s">
        <v>545</v>
      </c>
      <c r="G2309">
        <v>2</v>
      </c>
      <c r="H2309" s="9" t="s">
        <v>545</v>
      </c>
      <c r="I2309" s="9" t="s">
        <v>545</v>
      </c>
      <c r="K2309" t="s">
        <v>1255</v>
      </c>
      <c r="L2309" t="s">
        <v>1067</v>
      </c>
    </row>
    <row r="2310" spans="1:12" x14ac:dyDescent="0.3">
      <c r="A2310" s="1" t="s">
        <v>1028</v>
      </c>
      <c r="B2310" t="s">
        <v>1212</v>
      </c>
      <c r="C2310">
        <v>37.9</v>
      </c>
      <c r="D2310" t="s">
        <v>566</v>
      </c>
      <c r="E2310" s="9" t="s">
        <v>545</v>
      </c>
      <c r="F2310" s="9" t="s">
        <v>545</v>
      </c>
      <c r="G2310">
        <v>3</v>
      </c>
      <c r="H2310" s="9" t="s">
        <v>545</v>
      </c>
      <c r="I2310" s="9" t="s">
        <v>545</v>
      </c>
      <c r="K2310" t="s">
        <v>1255</v>
      </c>
      <c r="L2310" t="s">
        <v>1067</v>
      </c>
    </row>
    <row r="2311" spans="1:12" x14ac:dyDescent="0.3">
      <c r="A2311" s="1" t="s">
        <v>1028</v>
      </c>
      <c r="B2311" t="s">
        <v>1212</v>
      </c>
      <c r="C2311">
        <v>35</v>
      </c>
      <c r="D2311" t="s">
        <v>566</v>
      </c>
      <c r="E2311" s="9" t="s">
        <v>545</v>
      </c>
      <c r="F2311" s="9" t="s">
        <v>545</v>
      </c>
      <c r="G2311">
        <v>3</v>
      </c>
      <c r="H2311" s="9" t="s">
        <v>545</v>
      </c>
      <c r="I2311" s="9" t="s">
        <v>545</v>
      </c>
      <c r="K2311" t="s">
        <v>1255</v>
      </c>
      <c r="L2311" t="s">
        <v>1067</v>
      </c>
    </row>
    <row r="2312" spans="1:12" x14ac:dyDescent="0.3">
      <c r="A2312" s="1" t="s">
        <v>1028</v>
      </c>
      <c r="B2312" t="s">
        <v>1212</v>
      </c>
      <c r="C2312">
        <v>34</v>
      </c>
      <c r="D2312" t="s">
        <v>566</v>
      </c>
      <c r="E2312" s="9" t="s">
        <v>545</v>
      </c>
      <c r="F2312" s="9" t="s">
        <v>545</v>
      </c>
      <c r="G2312">
        <v>3</v>
      </c>
      <c r="H2312" s="9" t="s">
        <v>545</v>
      </c>
      <c r="I2312" s="9" t="s">
        <v>545</v>
      </c>
      <c r="K2312" t="s">
        <v>1255</v>
      </c>
      <c r="L2312" t="s">
        <v>1067</v>
      </c>
    </row>
    <row r="2313" spans="1:12" x14ac:dyDescent="0.3">
      <c r="A2313" s="1" t="s">
        <v>1028</v>
      </c>
      <c r="B2313" t="s">
        <v>1212</v>
      </c>
      <c r="C2313">
        <v>30</v>
      </c>
      <c r="D2313" t="s">
        <v>823</v>
      </c>
      <c r="E2313" s="9" t="s">
        <v>545</v>
      </c>
      <c r="F2313" s="9" t="s">
        <v>545</v>
      </c>
      <c r="G2313">
        <v>3</v>
      </c>
      <c r="H2313" s="9" t="s">
        <v>545</v>
      </c>
      <c r="I2313" s="9" t="s">
        <v>545</v>
      </c>
      <c r="K2313" t="s">
        <v>1255</v>
      </c>
      <c r="L2313" t="s">
        <v>1067</v>
      </c>
    </row>
    <row r="2314" spans="1:12" x14ac:dyDescent="0.3">
      <c r="A2314" s="1" t="s">
        <v>1028</v>
      </c>
      <c r="B2314" t="s">
        <v>1212</v>
      </c>
      <c r="C2314">
        <v>19</v>
      </c>
      <c r="D2314" t="s">
        <v>823</v>
      </c>
      <c r="E2314" s="9" t="s">
        <v>545</v>
      </c>
      <c r="F2314" s="9" t="s">
        <v>545</v>
      </c>
      <c r="G2314">
        <v>3</v>
      </c>
      <c r="H2314" s="9" t="s">
        <v>545</v>
      </c>
      <c r="I2314" s="9" t="s">
        <v>545</v>
      </c>
      <c r="K2314" t="s">
        <v>1255</v>
      </c>
      <c r="L2314" t="s">
        <v>1067</v>
      </c>
    </row>
    <row r="2315" spans="1:12" x14ac:dyDescent="0.3">
      <c r="A2315" s="1" t="s">
        <v>1028</v>
      </c>
      <c r="B2315" t="s">
        <v>1212</v>
      </c>
      <c r="C2315">
        <v>18.100000000000001</v>
      </c>
      <c r="D2315" t="s">
        <v>823</v>
      </c>
      <c r="E2315" s="9" t="s">
        <v>545</v>
      </c>
      <c r="F2315" s="9" t="s">
        <v>545</v>
      </c>
      <c r="G2315">
        <v>3</v>
      </c>
      <c r="H2315" s="9" t="s">
        <v>545</v>
      </c>
      <c r="I2315" s="9" t="s">
        <v>545</v>
      </c>
      <c r="K2315" t="s">
        <v>1255</v>
      </c>
      <c r="L2315" t="s">
        <v>1067</v>
      </c>
    </row>
    <row r="2316" spans="1:12" x14ac:dyDescent="0.3">
      <c r="A2316" s="1" t="s">
        <v>1028</v>
      </c>
      <c r="B2316" t="s">
        <v>1212</v>
      </c>
      <c r="C2316">
        <v>31</v>
      </c>
      <c r="D2316" t="s">
        <v>823</v>
      </c>
      <c r="E2316" s="9" t="s">
        <v>545</v>
      </c>
      <c r="F2316" s="9" t="s">
        <v>545</v>
      </c>
      <c r="G2316">
        <v>4</v>
      </c>
      <c r="H2316" s="9" t="s">
        <v>545</v>
      </c>
      <c r="I2316" s="9" t="s">
        <v>545</v>
      </c>
      <c r="K2316" t="s">
        <v>1255</v>
      </c>
      <c r="L2316" t="s">
        <v>1067</v>
      </c>
    </row>
    <row r="2317" spans="1:12" x14ac:dyDescent="0.3">
      <c r="A2317" s="1" t="s">
        <v>1028</v>
      </c>
      <c r="B2317" t="s">
        <v>1212</v>
      </c>
      <c r="C2317">
        <v>37.1</v>
      </c>
      <c r="D2317" t="s">
        <v>823</v>
      </c>
      <c r="E2317" s="9" t="s">
        <v>545</v>
      </c>
      <c r="F2317" s="9" t="s">
        <v>545</v>
      </c>
      <c r="G2317">
        <v>5</v>
      </c>
      <c r="H2317" s="9" t="s">
        <v>545</v>
      </c>
      <c r="I2317" s="9" t="s">
        <v>545</v>
      </c>
      <c r="K2317" t="s">
        <v>1255</v>
      </c>
      <c r="L2317" t="s">
        <v>1067</v>
      </c>
    </row>
    <row r="2318" spans="1:12" x14ac:dyDescent="0.3">
      <c r="A2318" s="1" t="s">
        <v>1028</v>
      </c>
      <c r="B2318" t="s">
        <v>1212</v>
      </c>
      <c r="C2318">
        <v>15.8</v>
      </c>
      <c r="D2318" t="s">
        <v>566</v>
      </c>
      <c r="E2318" s="9" t="s">
        <v>545</v>
      </c>
      <c r="F2318" s="9" t="s">
        <v>545</v>
      </c>
      <c r="G2318">
        <v>5</v>
      </c>
      <c r="H2318" s="9" t="s">
        <v>545</v>
      </c>
      <c r="I2318" s="9" t="s">
        <v>545</v>
      </c>
      <c r="K2318" t="s">
        <v>1255</v>
      </c>
      <c r="L2318" t="s">
        <v>1067</v>
      </c>
    </row>
    <row r="2319" spans="1:12" x14ac:dyDescent="0.3">
      <c r="A2319" s="1" t="s">
        <v>1028</v>
      </c>
      <c r="B2319" t="s">
        <v>1212</v>
      </c>
      <c r="C2319">
        <v>41</v>
      </c>
      <c r="D2319" t="s">
        <v>823</v>
      </c>
      <c r="E2319" s="9" t="s">
        <v>545</v>
      </c>
      <c r="F2319" s="9" t="s">
        <v>545</v>
      </c>
      <c r="G2319">
        <v>6</v>
      </c>
      <c r="H2319" s="9" t="s">
        <v>545</v>
      </c>
      <c r="I2319" s="9" t="s">
        <v>545</v>
      </c>
      <c r="K2319" t="s">
        <v>1255</v>
      </c>
      <c r="L2319" t="s">
        <v>1067</v>
      </c>
    </row>
    <row r="2320" spans="1:12" x14ac:dyDescent="0.3">
      <c r="A2320" s="1" t="s">
        <v>1028</v>
      </c>
      <c r="B2320" t="s">
        <v>1212</v>
      </c>
      <c r="C2320">
        <v>40</v>
      </c>
      <c r="D2320" t="s">
        <v>823</v>
      </c>
      <c r="E2320" s="9" t="s">
        <v>545</v>
      </c>
      <c r="F2320" s="9" t="s">
        <v>545</v>
      </c>
      <c r="G2320">
        <v>6</v>
      </c>
      <c r="H2320" s="9" t="s">
        <v>545</v>
      </c>
      <c r="I2320" s="9" t="s">
        <v>545</v>
      </c>
      <c r="K2320" t="s">
        <v>1255</v>
      </c>
      <c r="L2320" t="s">
        <v>1067</v>
      </c>
    </row>
    <row r="2321" spans="1:12" x14ac:dyDescent="0.3">
      <c r="A2321" s="1" t="s">
        <v>1028</v>
      </c>
      <c r="B2321" t="s">
        <v>1212</v>
      </c>
      <c r="C2321">
        <v>37</v>
      </c>
      <c r="D2321" t="s">
        <v>823</v>
      </c>
      <c r="E2321" s="9" t="s">
        <v>545</v>
      </c>
      <c r="F2321" s="9" t="s">
        <v>545</v>
      </c>
      <c r="G2321">
        <v>6</v>
      </c>
      <c r="H2321" s="9" t="s">
        <v>545</v>
      </c>
      <c r="I2321" s="9" t="s">
        <v>545</v>
      </c>
      <c r="K2321" t="s">
        <v>1255</v>
      </c>
      <c r="L2321" t="s">
        <v>1067</v>
      </c>
    </row>
    <row r="2322" spans="1:12" x14ac:dyDescent="0.3">
      <c r="A2322" s="1" t="s">
        <v>1028</v>
      </c>
      <c r="B2322" t="s">
        <v>1212</v>
      </c>
      <c r="C2322">
        <v>32</v>
      </c>
      <c r="D2322" t="s">
        <v>566</v>
      </c>
      <c r="E2322" s="9" t="s">
        <v>545</v>
      </c>
      <c r="F2322" s="9" t="s">
        <v>545</v>
      </c>
      <c r="G2322">
        <v>6</v>
      </c>
      <c r="H2322" s="9" t="s">
        <v>545</v>
      </c>
      <c r="I2322" s="9" t="s">
        <v>545</v>
      </c>
      <c r="K2322" t="s">
        <v>1255</v>
      </c>
      <c r="L2322" t="s">
        <v>1067</v>
      </c>
    </row>
    <row r="2323" spans="1:12" x14ac:dyDescent="0.3">
      <c r="A2323" s="1" t="s">
        <v>1028</v>
      </c>
      <c r="B2323" t="s">
        <v>1212</v>
      </c>
      <c r="C2323">
        <v>31</v>
      </c>
      <c r="D2323" t="s">
        <v>823</v>
      </c>
      <c r="E2323" s="9" t="s">
        <v>545</v>
      </c>
      <c r="F2323" s="9" t="s">
        <v>545</v>
      </c>
      <c r="G2323">
        <v>6</v>
      </c>
      <c r="H2323" s="9" t="s">
        <v>545</v>
      </c>
      <c r="I2323" s="9" t="s">
        <v>545</v>
      </c>
      <c r="K2323" t="s">
        <v>1255</v>
      </c>
      <c r="L2323" t="s">
        <v>1067</v>
      </c>
    </row>
    <row r="2324" spans="1:12" x14ac:dyDescent="0.3">
      <c r="A2324" s="1" t="s">
        <v>1028</v>
      </c>
      <c r="B2324" t="s">
        <v>1212</v>
      </c>
      <c r="C2324">
        <v>36</v>
      </c>
      <c r="D2324" t="s">
        <v>566</v>
      </c>
      <c r="E2324" s="9" t="s">
        <v>545</v>
      </c>
      <c r="F2324" s="9" t="s">
        <v>545</v>
      </c>
      <c r="G2324">
        <v>7</v>
      </c>
      <c r="H2324" s="9" t="s">
        <v>545</v>
      </c>
      <c r="I2324" s="9" t="s">
        <v>545</v>
      </c>
      <c r="K2324" t="s">
        <v>1255</v>
      </c>
      <c r="L2324" t="s">
        <v>1067</v>
      </c>
    </row>
    <row r="2325" spans="1:12" x14ac:dyDescent="0.3">
      <c r="A2325" s="1" t="s">
        <v>1028</v>
      </c>
      <c r="B2325" t="s">
        <v>1212</v>
      </c>
      <c r="C2325">
        <v>30</v>
      </c>
      <c r="D2325" t="s">
        <v>823</v>
      </c>
      <c r="E2325" s="9" t="s">
        <v>545</v>
      </c>
      <c r="F2325" s="9" t="s">
        <v>545</v>
      </c>
      <c r="G2325">
        <v>7</v>
      </c>
      <c r="H2325" s="9" t="s">
        <v>545</v>
      </c>
      <c r="I2325" s="9" t="s">
        <v>545</v>
      </c>
      <c r="K2325" t="s">
        <v>1255</v>
      </c>
      <c r="L2325" t="s">
        <v>1067</v>
      </c>
    </row>
    <row r="2326" spans="1:12" x14ac:dyDescent="0.3">
      <c r="A2326" s="1" t="s">
        <v>1028</v>
      </c>
      <c r="B2326" t="s">
        <v>1212</v>
      </c>
      <c r="C2326">
        <v>29</v>
      </c>
      <c r="D2326" t="s">
        <v>566</v>
      </c>
      <c r="E2326" s="9" t="s">
        <v>545</v>
      </c>
      <c r="F2326" s="9" t="s">
        <v>545</v>
      </c>
      <c r="G2326">
        <v>7</v>
      </c>
      <c r="H2326" s="9" t="s">
        <v>545</v>
      </c>
      <c r="I2326" s="9" t="s">
        <v>545</v>
      </c>
      <c r="K2326" t="s">
        <v>1255</v>
      </c>
      <c r="L2326" t="s">
        <v>1067</v>
      </c>
    </row>
    <row r="2327" spans="1:12" x14ac:dyDescent="0.3">
      <c r="A2327" s="1" t="s">
        <v>1028</v>
      </c>
      <c r="B2327" t="s">
        <v>1212</v>
      </c>
      <c r="C2327">
        <v>40</v>
      </c>
      <c r="D2327" t="s">
        <v>566</v>
      </c>
      <c r="E2327" s="9" t="s">
        <v>545</v>
      </c>
      <c r="F2327" s="9" t="s">
        <v>545</v>
      </c>
      <c r="G2327">
        <v>11</v>
      </c>
      <c r="H2327" s="9" t="s">
        <v>545</v>
      </c>
      <c r="I2327" s="9" t="s">
        <v>545</v>
      </c>
      <c r="K2327" t="s">
        <v>1255</v>
      </c>
      <c r="L2327" t="s">
        <v>1067</v>
      </c>
    </row>
    <row r="2328" spans="1:12" x14ac:dyDescent="0.3">
      <c r="A2328" s="1" t="s">
        <v>1028</v>
      </c>
      <c r="B2328" t="s">
        <v>1212</v>
      </c>
      <c r="C2328">
        <v>39</v>
      </c>
      <c r="D2328" t="s">
        <v>566</v>
      </c>
      <c r="E2328" s="9" t="s">
        <v>545</v>
      </c>
      <c r="F2328" s="9" t="s">
        <v>545</v>
      </c>
      <c r="G2328">
        <v>11</v>
      </c>
      <c r="H2328" s="9" t="s">
        <v>545</v>
      </c>
      <c r="I2328" s="9" t="s">
        <v>545</v>
      </c>
      <c r="K2328" t="s">
        <v>1255</v>
      </c>
      <c r="L2328" t="s">
        <v>1067</v>
      </c>
    </row>
    <row r="2329" spans="1:12" x14ac:dyDescent="0.3">
      <c r="A2329" s="1" t="s">
        <v>1028</v>
      </c>
      <c r="B2329" t="s">
        <v>1212</v>
      </c>
      <c r="C2329">
        <v>35</v>
      </c>
      <c r="D2329" t="s">
        <v>566</v>
      </c>
      <c r="E2329" s="9" t="s">
        <v>545</v>
      </c>
      <c r="F2329" s="9" t="s">
        <v>545</v>
      </c>
      <c r="G2329">
        <v>12</v>
      </c>
      <c r="H2329" s="9" t="s">
        <v>545</v>
      </c>
      <c r="I2329" s="9" t="s">
        <v>545</v>
      </c>
      <c r="K2329" t="s">
        <v>1255</v>
      </c>
      <c r="L2329" t="s">
        <v>1067</v>
      </c>
    </row>
    <row r="2330" spans="1:12" x14ac:dyDescent="0.3">
      <c r="A2330" s="1" t="s">
        <v>1028</v>
      </c>
      <c r="B2330" t="s">
        <v>1212</v>
      </c>
      <c r="C2330">
        <v>36</v>
      </c>
      <c r="D2330" t="s">
        <v>823</v>
      </c>
      <c r="E2330" s="9" t="s">
        <v>545</v>
      </c>
      <c r="F2330" s="9" t="s">
        <v>545</v>
      </c>
      <c r="G2330">
        <v>13</v>
      </c>
      <c r="H2330" s="9" t="s">
        <v>545</v>
      </c>
      <c r="I2330" s="9" t="s">
        <v>545</v>
      </c>
      <c r="K2330" t="s">
        <v>1255</v>
      </c>
      <c r="L2330" t="s">
        <v>1067</v>
      </c>
    </row>
    <row r="2331" spans="1:12" x14ac:dyDescent="0.3">
      <c r="A2331" s="1" t="s">
        <v>1028</v>
      </c>
      <c r="B2331" t="s">
        <v>1212</v>
      </c>
      <c r="C2331">
        <v>33</v>
      </c>
      <c r="D2331" t="s">
        <v>566</v>
      </c>
      <c r="E2331" s="9" t="s">
        <v>545</v>
      </c>
      <c r="F2331" s="9" t="s">
        <v>545</v>
      </c>
      <c r="G2331">
        <v>14</v>
      </c>
      <c r="H2331" s="9" t="s">
        <v>545</v>
      </c>
      <c r="I2331" s="9" t="s">
        <v>545</v>
      </c>
      <c r="K2331" t="s">
        <v>1255</v>
      </c>
      <c r="L2331" t="s">
        <v>1067</v>
      </c>
    </row>
    <row r="2332" spans="1:12" x14ac:dyDescent="0.3">
      <c r="A2332" s="1" t="s">
        <v>1028</v>
      </c>
      <c r="B2332" t="s">
        <v>1212</v>
      </c>
      <c r="C2332">
        <v>32</v>
      </c>
      <c r="D2332" t="s">
        <v>823</v>
      </c>
      <c r="E2332" s="9" t="s">
        <v>545</v>
      </c>
      <c r="F2332" s="9" t="s">
        <v>545</v>
      </c>
      <c r="G2332">
        <v>15</v>
      </c>
      <c r="H2332" s="9" t="s">
        <v>545</v>
      </c>
      <c r="I2332" s="9" t="s">
        <v>545</v>
      </c>
      <c r="K2332" t="s">
        <v>1255</v>
      </c>
      <c r="L2332" t="s">
        <v>1067</v>
      </c>
    </row>
    <row r="2333" spans="1:12" x14ac:dyDescent="0.3">
      <c r="A2333" s="1" t="s">
        <v>1028</v>
      </c>
      <c r="B2333" t="s">
        <v>1212</v>
      </c>
      <c r="C2333">
        <v>41.9</v>
      </c>
      <c r="D2333" t="s">
        <v>823</v>
      </c>
      <c r="E2333">
        <v>0.5</v>
      </c>
      <c r="F2333" s="9" t="s">
        <v>545</v>
      </c>
      <c r="G2333" s="9" t="s">
        <v>545</v>
      </c>
      <c r="H2333" s="9" t="s">
        <v>545</v>
      </c>
      <c r="I2333" s="9" t="s">
        <v>545</v>
      </c>
      <c r="K2333" t="s">
        <v>1255</v>
      </c>
      <c r="L2333" t="s">
        <v>1067</v>
      </c>
    </row>
    <row r="2334" spans="1:12" x14ac:dyDescent="0.3">
      <c r="A2334" s="1" t="s">
        <v>1028</v>
      </c>
      <c r="B2334" t="s">
        <v>1212</v>
      </c>
      <c r="C2334">
        <v>39.299999999999997</v>
      </c>
      <c r="D2334" t="s">
        <v>823</v>
      </c>
      <c r="E2334">
        <v>9</v>
      </c>
      <c r="F2334">
        <v>136</v>
      </c>
      <c r="G2334" s="9" t="s">
        <v>545</v>
      </c>
      <c r="H2334" s="9" t="s">
        <v>545</v>
      </c>
      <c r="I2334" s="9" t="s">
        <v>545</v>
      </c>
      <c r="K2334" t="s">
        <v>1255</v>
      </c>
      <c r="L2334" t="s">
        <v>1067</v>
      </c>
    </row>
    <row r="2335" spans="1:12" x14ac:dyDescent="0.3">
      <c r="A2335" s="1" t="s">
        <v>1028</v>
      </c>
      <c r="B2335" t="s">
        <v>1212</v>
      </c>
      <c r="C2335">
        <v>37.200000000000003</v>
      </c>
      <c r="D2335" t="s">
        <v>823</v>
      </c>
      <c r="E2335">
        <v>0.5</v>
      </c>
      <c r="F2335" s="9" t="s">
        <v>545</v>
      </c>
      <c r="G2335" s="9" t="s">
        <v>545</v>
      </c>
      <c r="H2335" s="9" t="s">
        <v>545</v>
      </c>
      <c r="I2335" s="9" t="s">
        <v>545</v>
      </c>
      <c r="K2335" t="s">
        <v>1255</v>
      </c>
      <c r="L2335" t="s">
        <v>1067</v>
      </c>
    </row>
    <row r="2336" spans="1:12" x14ac:dyDescent="0.3">
      <c r="A2336" s="1" t="s">
        <v>1028</v>
      </c>
      <c r="B2336" t="s">
        <v>1212</v>
      </c>
      <c r="C2336">
        <v>36.9</v>
      </c>
      <c r="D2336" t="s">
        <v>823</v>
      </c>
      <c r="E2336">
        <v>0.6</v>
      </c>
      <c r="F2336" s="9" t="s">
        <v>545</v>
      </c>
      <c r="G2336" s="9" t="s">
        <v>545</v>
      </c>
      <c r="H2336" s="9" t="s">
        <v>545</v>
      </c>
      <c r="I2336" s="9" t="s">
        <v>545</v>
      </c>
      <c r="K2336" t="s">
        <v>1255</v>
      </c>
      <c r="L2336" t="s">
        <v>1067</v>
      </c>
    </row>
    <row r="2337" spans="1:12" x14ac:dyDescent="0.3">
      <c r="A2337" s="1" t="s">
        <v>1028</v>
      </c>
      <c r="B2337" t="s">
        <v>1212</v>
      </c>
      <c r="C2337">
        <v>35.200000000000003</v>
      </c>
      <c r="D2337" t="s">
        <v>823</v>
      </c>
      <c r="E2337">
        <v>0.4</v>
      </c>
      <c r="F2337" s="9" t="s">
        <v>545</v>
      </c>
      <c r="G2337" s="9" t="s">
        <v>545</v>
      </c>
      <c r="H2337" s="9" t="s">
        <v>545</v>
      </c>
      <c r="I2337" s="9" t="s">
        <v>545</v>
      </c>
      <c r="K2337" t="s">
        <v>1255</v>
      </c>
      <c r="L2337" t="s">
        <v>1067</v>
      </c>
    </row>
    <row r="2338" spans="1:12" x14ac:dyDescent="0.3">
      <c r="A2338" s="1" t="s">
        <v>1028</v>
      </c>
      <c r="B2338" t="s">
        <v>1212</v>
      </c>
      <c r="C2338">
        <v>35.200000000000003</v>
      </c>
      <c r="D2338" t="s">
        <v>823</v>
      </c>
      <c r="E2338">
        <v>0.5</v>
      </c>
      <c r="F2338" s="9" t="s">
        <v>545</v>
      </c>
      <c r="G2338" s="9" t="s">
        <v>545</v>
      </c>
      <c r="H2338" s="9" t="s">
        <v>545</v>
      </c>
      <c r="I2338" s="9" t="s">
        <v>545</v>
      </c>
      <c r="K2338" t="s">
        <v>1255</v>
      </c>
      <c r="L2338" t="s">
        <v>1067</v>
      </c>
    </row>
    <row r="2339" spans="1:12" x14ac:dyDescent="0.3">
      <c r="A2339" s="1" t="s">
        <v>1028</v>
      </c>
      <c r="B2339" t="s">
        <v>1212</v>
      </c>
      <c r="C2339">
        <v>34.799999999999997</v>
      </c>
      <c r="D2339" t="s">
        <v>823</v>
      </c>
      <c r="E2339">
        <v>0.3</v>
      </c>
      <c r="F2339" s="9" t="s">
        <v>545</v>
      </c>
      <c r="G2339" s="9" t="s">
        <v>545</v>
      </c>
      <c r="H2339" s="9" t="s">
        <v>545</v>
      </c>
      <c r="I2339" s="9" t="s">
        <v>545</v>
      </c>
      <c r="K2339" t="s">
        <v>1255</v>
      </c>
      <c r="L2339" t="s">
        <v>1067</v>
      </c>
    </row>
    <row r="2340" spans="1:12" x14ac:dyDescent="0.3">
      <c r="A2340" s="1" t="s">
        <v>1028</v>
      </c>
      <c r="B2340" t="s">
        <v>1212</v>
      </c>
      <c r="C2340">
        <v>34</v>
      </c>
      <c r="D2340" t="s">
        <v>823</v>
      </c>
      <c r="E2340">
        <v>4.9000000000000004</v>
      </c>
      <c r="F2340">
        <v>58</v>
      </c>
      <c r="G2340" s="9" t="s">
        <v>545</v>
      </c>
      <c r="H2340" s="9" t="s">
        <v>545</v>
      </c>
      <c r="I2340" s="9" t="s">
        <v>545</v>
      </c>
      <c r="K2340" t="s">
        <v>1255</v>
      </c>
      <c r="L2340" t="s">
        <v>1067</v>
      </c>
    </row>
    <row r="2341" spans="1:12" x14ac:dyDescent="0.3">
      <c r="A2341" s="1" t="s">
        <v>1028</v>
      </c>
      <c r="B2341" t="s">
        <v>1212</v>
      </c>
      <c r="C2341">
        <v>33.1</v>
      </c>
      <c r="D2341" t="s">
        <v>823</v>
      </c>
      <c r="E2341">
        <v>0.3</v>
      </c>
      <c r="F2341" s="9" t="s">
        <v>545</v>
      </c>
      <c r="G2341" s="9" t="s">
        <v>545</v>
      </c>
      <c r="H2341" s="9" t="s">
        <v>545</v>
      </c>
      <c r="I2341" s="9" t="s">
        <v>545</v>
      </c>
      <c r="K2341" t="s">
        <v>1255</v>
      </c>
      <c r="L2341" t="s">
        <v>1067</v>
      </c>
    </row>
    <row r="2342" spans="1:12" x14ac:dyDescent="0.3">
      <c r="A2342" s="1" t="s">
        <v>1028</v>
      </c>
      <c r="B2342" t="s">
        <v>1212</v>
      </c>
      <c r="C2342">
        <v>33.1</v>
      </c>
      <c r="D2342" t="s">
        <v>823</v>
      </c>
      <c r="E2342">
        <v>0.4</v>
      </c>
      <c r="F2342" s="9" t="s">
        <v>545</v>
      </c>
      <c r="G2342" s="9" t="s">
        <v>545</v>
      </c>
      <c r="H2342" s="9" t="s">
        <v>545</v>
      </c>
      <c r="I2342" s="9" t="s">
        <v>545</v>
      </c>
      <c r="K2342" t="s">
        <v>1255</v>
      </c>
      <c r="L2342" t="s">
        <v>1067</v>
      </c>
    </row>
    <row r="2343" spans="1:12" x14ac:dyDescent="0.3">
      <c r="A2343" s="1" t="s">
        <v>1028</v>
      </c>
      <c r="B2343" t="s">
        <v>1212</v>
      </c>
      <c r="C2343">
        <v>32.299999999999997</v>
      </c>
      <c r="D2343" t="s">
        <v>823</v>
      </c>
      <c r="E2343">
        <v>0.3</v>
      </c>
      <c r="F2343" s="9" t="s">
        <v>545</v>
      </c>
      <c r="G2343" s="9" t="s">
        <v>545</v>
      </c>
      <c r="H2343" s="9" t="s">
        <v>545</v>
      </c>
      <c r="I2343" s="9" t="s">
        <v>545</v>
      </c>
      <c r="K2343" t="s">
        <v>1255</v>
      </c>
      <c r="L2343" t="s">
        <v>1067</v>
      </c>
    </row>
    <row r="2344" spans="1:12" x14ac:dyDescent="0.3">
      <c r="A2344" s="1" t="s">
        <v>1028</v>
      </c>
      <c r="B2344" t="s">
        <v>1212</v>
      </c>
      <c r="C2344">
        <v>32.299999999999997</v>
      </c>
      <c r="D2344" t="s">
        <v>823</v>
      </c>
      <c r="E2344">
        <v>0.35</v>
      </c>
      <c r="F2344" s="9" t="s">
        <v>545</v>
      </c>
      <c r="G2344" s="9" t="s">
        <v>545</v>
      </c>
      <c r="H2344" s="9" t="s">
        <v>545</v>
      </c>
      <c r="I2344" s="9" t="s">
        <v>545</v>
      </c>
      <c r="K2344" t="s">
        <v>1255</v>
      </c>
      <c r="L2344" t="s">
        <v>1067</v>
      </c>
    </row>
    <row r="2345" spans="1:12" x14ac:dyDescent="0.3">
      <c r="A2345" s="1" t="s">
        <v>1028</v>
      </c>
      <c r="B2345" t="s">
        <v>1212</v>
      </c>
      <c r="C2345">
        <v>31.5</v>
      </c>
      <c r="D2345" t="s">
        <v>823</v>
      </c>
      <c r="E2345">
        <v>4.3</v>
      </c>
      <c r="F2345">
        <v>67</v>
      </c>
      <c r="G2345" s="9" t="s">
        <v>545</v>
      </c>
      <c r="H2345" s="9" t="s">
        <v>545</v>
      </c>
      <c r="I2345" s="9" t="s">
        <v>545</v>
      </c>
      <c r="K2345" t="s">
        <v>1255</v>
      </c>
      <c r="L2345" t="s">
        <v>1067</v>
      </c>
    </row>
    <row r="2346" spans="1:12" x14ac:dyDescent="0.3">
      <c r="A2346" s="1" t="s">
        <v>1028</v>
      </c>
      <c r="B2346" t="s">
        <v>1212</v>
      </c>
      <c r="C2346">
        <v>31</v>
      </c>
      <c r="D2346" t="s">
        <v>823</v>
      </c>
      <c r="E2346">
        <v>10</v>
      </c>
      <c r="F2346">
        <v>123</v>
      </c>
      <c r="G2346" s="9" t="s">
        <v>545</v>
      </c>
      <c r="H2346" s="9" t="s">
        <v>545</v>
      </c>
      <c r="I2346" s="9" t="s">
        <v>545</v>
      </c>
      <c r="K2346" t="s">
        <v>1255</v>
      </c>
      <c r="L2346" t="s">
        <v>1067</v>
      </c>
    </row>
    <row r="2347" spans="1:12" x14ac:dyDescent="0.3">
      <c r="A2347" s="1" t="s">
        <v>1028</v>
      </c>
      <c r="B2347" t="s">
        <v>1212</v>
      </c>
      <c r="C2347">
        <v>30.4</v>
      </c>
      <c r="D2347" t="s">
        <v>823</v>
      </c>
      <c r="E2347">
        <v>9.5</v>
      </c>
      <c r="F2347">
        <v>93</v>
      </c>
      <c r="G2347" s="9" t="s">
        <v>545</v>
      </c>
      <c r="H2347" s="9" t="s">
        <v>545</v>
      </c>
      <c r="I2347" s="9" t="s">
        <v>545</v>
      </c>
      <c r="K2347" t="s">
        <v>1255</v>
      </c>
      <c r="L2347" t="s">
        <v>1067</v>
      </c>
    </row>
    <row r="2348" spans="1:12" x14ac:dyDescent="0.3">
      <c r="A2348" s="1" t="s">
        <v>1028</v>
      </c>
      <c r="B2348" t="s">
        <v>1212</v>
      </c>
      <c r="C2348">
        <v>26.8</v>
      </c>
      <c r="D2348" t="s">
        <v>1840</v>
      </c>
      <c r="E2348">
        <v>0.4</v>
      </c>
      <c r="F2348" s="9" t="s">
        <v>545</v>
      </c>
      <c r="G2348" s="9" t="s">
        <v>545</v>
      </c>
      <c r="H2348" s="9" t="s">
        <v>545</v>
      </c>
      <c r="I2348" s="9" t="s">
        <v>545</v>
      </c>
      <c r="K2348" t="s">
        <v>1255</v>
      </c>
      <c r="L2348" t="s">
        <v>1067</v>
      </c>
    </row>
    <row r="2349" spans="1:12" x14ac:dyDescent="0.3">
      <c r="A2349" s="1" t="s">
        <v>1028</v>
      </c>
      <c r="B2349" t="s">
        <v>1212</v>
      </c>
      <c r="C2349">
        <v>17.2</v>
      </c>
      <c r="D2349" t="s">
        <v>566</v>
      </c>
      <c r="E2349">
        <v>7.2</v>
      </c>
      <c r="F2349">
        <v>92</v>
      </c>
      <c r="G2349" s="9" t="s">
        <v>545</v>
      </c>
      <c r="H2349" s="9" t="s">
        <v>545</v>
      </c>
      <c r="I2349" s="9" t="s">
        <v>545</v>
      </c>
      <c r="K2349" t="s">
        <v>1255</v>
      </c>
      <c r="L2349" t="s">
        <v>1067</v>
      </c>
    </row>
    <row r="2350" spans="1:12" x14ac:dyDescent="0.3">
      <c r="A2350" s="1" t="s">
        <v>1028</v>
      </c>
      <c r="B2350" t="s">
        <v>1212</v>
      </c>
      <c r="C2350">
        <v>16.3</v>
      </c>
      <c r="D2350" t="s">
        <v>823</v>
      </c>
      <c r="E2350">
        <v>7.3</v>
      </c>
      <c r="F2350">
        <v>108</v>
      </c>
      <c r="G2350" s="9" t="s">
        <v>545</v>
      </c>
      <c r="H2350" s="9" t="s">
        <v>545</v>
      </c>
      <c r="I2350" s="9" t="s">
        <v>545</v>
      </c>
      <c r="K2350" t="s">
        <v>1255</v>
      </c>
      <c r="L2350" t="s">
        <v>1067</v>
      </c>
    </row>
    <row r="2351" spans="1:12" x14ac:dyDescent="0.3">
      <c r="A2351" s="1" t="s">
        <v>1028</v>
      </c>
      <c r="B2351" t="s">
        <v>1212</v>
      </c>
      <c r="C2351">
        <v>14.1</v>
      </c>
      <c r="D2351" t="s">
        <v>823</v>
      </c>
      <c r="E2351">
        <v>1.1000000000000001</v>
      </c>
      <c r="F2351" s="9" t="s">
        <v>545</v>
      </c>
      <c r="G2351" s="9" t="s">
        <v>545</v>
      </c>
      <c r="H2351" s="9" t="s">
        <v>545</v>
      </c>
      <c r="I2351" s="9" t="s">
        <v>545</v>
      </c>
      <c r="K2351" t="s">
        <v>1255</v>
      </c>
      <c r="L2351" t="s">
        <v>1067</v>
      </c>
    </row>
    <row r="2352" spans="1:12" x14ac:dyDescent="0.3">
      <c r="A2352" s="1" t="s">
        <v>1028</v>
      </c>
      <c r="B2352" t="s">
        <v>1212</v>
      </c>
      <c r="C2352">
        <v>13.7</v>
      </c>
      <c r="D2352" t="s">
        <v>566</v>
      </c>
      <c r="E2352">
        <v>2.1</v>
      </c>
      <c r="F2352">
        <v>24</v>
      </c>
      <c r="G2352" s="9" t="s">
        <v>545</v>
      </c>
      <c r="H2352" s="9" t="s">
        <v>545</v>
      </c>
      <c r="I2352" s="9" t="s">
        <v>545</v>
      </c>
      <c r="K2352" t="s">
        <v>1255</v>
      </c>
      <c r="L2352" t="s">
        <v>1067</v>
      </c>
    </row>
    <row r="2353" spans="1:12" x14ac:dyDescent="0.3">
      <c r="A2353" s="1" t="s">
        <v>1028</v>
      </c>
      <c r="B2353" t="s">
        <v>1212</v>
      </c>
      <c r="C2353">
        <v>13</v>
      </c>
      <c r="D2353" t="s">
        <v>566</v>
      </c>
      <c r="E2353">
        <v>1.2</v>
      </c>
      <c r="F2353" s="9" t="s">
        <v>545</v>
      </c>
      <c r="G2353" s="9" t="s">
        <v>545</v>
      </c>
      <c r="H2353" s="9" t="s">
        <v>545</v>
      </c>
      <c r="I2353" s="9" t="s">
        <v>545</v>
      </c>
      <c r="K2353" t="s">
        <v>1255</v>
      </c>
      <c r="L2353" t="s">
        <v>1067</v>
      </c>
    </row>
    <row r="2354" spans="1:12" x14ac:dyDescent="0.3">
      <c r="A2354" s="1" t="s">
        <v>1028</v>
      </c>
      <c r="B2354" t="s">
        <v>1212</v>
      </c>
      <c r="C2354">
        <v>3.7</v>
      </c>
      <c r="D2354" t="s">
        <v>1586</v>
      </c>
      <c r="E2354" s="9" t="s">
        <v>545</v>
      </c>
      <c r="F2354" s="9" t="s">
        <v>545</v>
      </c>
      <c r="G2354">
        <v>2</v>
      </c>
      <c r="H2354" s="9" t="s">
        <v>545</v>
      </c>
      <c r="I2354" s="9" t="s">
        <v>545</v>
      </c>
      <c r="K2354" t="s">
        <v>1255</v>
      </c>
      <c r="L2354" t="s">
        <v>1236</v>
      </c>
    </row>
    <row r="2355" spans="1:12" x14ac:dyDescent="0.3">
      <c r="A2355" s="1" t="s">
        <v>1028</v>
      </c>
      <c r="B2355" t="s">
        <v>1212</v>
      </c>
      <c r="C2355">
        <v>2</v>
      </c>
      <c r="D2355" t="s">
        <v>1586</v>
      </c>
      <c r="E2355" s="9" t="s">
        <v>545</v>
      </c>
      <c r="F2355" s="9" t="s">
        <v>545</v>
      </c>
      <c r="G2355">
        <v>9</v>
      </c>
      <c r="H2355" s="9" t="s">
        <v>545</v>
      </c>
      <c r="I2355" s="9" t="s">
        <v>545</v>
      </c>
      <c r="K2355" t="s">
        <v>1255</v>
      </c>
      <c r="L2355" t="s">
        <v>1236</v>
      </c>
    </row>
    <row r="2356" spans="1:12" x14ac:dyDescent="0.3">
      <c r="A2356" s="1" t="s">
        <v>1028</v>
      </c>
      <c r="B2356" t="s">
        <v>1212</v>
      </c>
      <c r="C2356">
        <v>1</v>
      </c>
      <c r="D2356" t="s">
        <v>1586</v>
      </c>
      <c r="E2356" s="9" t="s">
        <v>545</v>
      </c>
      <c r="F2356" s="9" t="s">
        <v>545</v>
      </c>
      <c r="G2356">
        <v>9</v>
      </c>
      <c r="H2356" s="9" t="s">
        <v>545</v>
      </c>
      <c r="I2356" s="9" t="s">
        <v>545</v>
      </c>
      <c r="K2356" t="s">
        <v>1255</v>
      </c>
      <c r="L2356" t="s">
        <v>1236</v>
      </c>
    </row>
    <row r="2357" spans="1:12" x14ac:dyDescent="0.3">
      <c r="A2357" s="1" t="s">
        <v>1028</v>
      </c>
      <c r="B2357" t="s">
        <v>1212</v>
      </c>
      <c r="C2357">
        <v>1</v>
      </c>
      <c r="D2357" t="s">
        <v>1586</v>
      </c>
      <c r="E2357" s="9" t="s">
        <v>545</v>
      </c>
      <c r="F2357" s="9" t="s">
        <v>545</v>
      </c>
      <c r="G2357">
        <v>16</v>
      </c>
      <c r="H2357" s="9" t="s">
        <v>545</v>
      </c>
      <c r="I2357" s="9" t="s">
        <v>545</v>
      </c>
      <c r="K2357" t="s">
        <v>1255</v>
      </c>
      <c r="L2357" t="s">
        <v>1236</v>
      </c>
    </row>
    <row r="2358" spans="1:12" x14ac:dyDescent="0.3">
      <c r="A2358" s="1" t="s">
        <v>1028</v>
      </c>
      <c r="B2358" t="s">
        <v>1212</v>
      </c>
      <c r="C2358">
        <v>0</v>
      </c>
      <c r="D2358" t="s">
        <v>1586</v>
      </c>
      <c r="E2358" s="9" t="s">
        <v>545</v>
      </c>
      <c r="F2358" s="9" t="s">
        <v>545</v>
      </c>
      <c r="G2358">
        <v>16</v>
      </c>
      <c r="H2358" s="9" t="s">
        <v>545</v>
      </c>
      <c r="I2358" s="9" t="s">
        <v>545</v>
      </c>
      <c r="K2358" t="s">
        <v>1255</v>
      </c>
      <c r="L2358" t="s">
        <v>1236</v>
      </c>
    </row>
    <row r="2359" spans="1:12" x14ac:dyDescent="0.3">
      <c r="A2359" s="1" t="s">
        <v>1028</v>
      </c>
      <c r="B2359" t="s">
        <v>1212</v>
      </c>
      <c r="C2359">
        <v>16</v>
      </c>
      <c r="D2359" t="s">
        <v>1586</v>
      </c>
      <c r="E2359">
        <v>1.8</v>
      </c>
      <c r="F2359">
        <v>15</v>
      </c>
      <c r="G2359" s="9" t="s">
        <v>545</v>
      </c>
      <c r="H2359" s="9" t="s">
        <v>545</v>
      </c>
      <c r="I2359" s="9" t="s">
        <v>545</v>
      </c>
      <c r="K2359" t="s">
        <v>1255</v>
      </c>
      <c r="L2359" t="s">
        <v>1236</v>
      </c>
    </row>
    <row r="2360" spans="1:12" x14ac:dyDescent="0.3">
      <c r="A2360" s="1" t="s">
        <v>1028</v>
      </c>
      <c r="B2360" t="s">
        <v>1212</v>
      </c>
      <c r="C2360">
        <v>2</v>
      </c>
      <c r="D2360" t="s">
        <v>1586</v>
      </c>
      <c r="E2360">
        <v>1.4</v>
      </c>
      <c r="F2360" s="9" t="s">
        <v>545</v>
      </c>
      <c r="G2360" s="9" t="s">
        <v>545</v>
      </c>
      <c r="H2360" s="9" t="s">
        <v>545</v>
      </c>
      <c r="I2360" s="9" t="s">
        <v>545</v>
      </c>
      <c r="K2360" t="s">
        <v>1255</v>
      </c>
      <c r="L2360" t="s">
        <v>1236</v>
      </c>
    </row>
    <row r="2361" spans="1:12" x14ac:dyDescent="0.3">
      <c r="A2361" s="1" t="s">
        <v>1028</v>
      </c>
      <c r="B2361" t="s">
        <v>1212</v>
      </c>
      <c r="C2361">
        <v>49.3</v>
      </c>
      <c r="D2361" t="s">
        <v>385</v>
      </c>
      <c r="E2361" s="9" t="s">
        <v>545</v>
      </c>
      <c r="F2361" s="9" t="s">
        <v>545</v>
      </c>
      <c r="G2361">
        <v>1</v>
      </c>
      <c r="H2361" s="9" t="s">
        <v>545</v>
      </c>
      <c r="I2361" s="9" t="s">
        <v>545</v>
      </c>
      <c r="K2361" t="s">
        <v>1076</v>
      </c>
      <c r="L2361" t="s">
        <v>1257</v>
      </c>
    </row>
    <row r="2362" spans="1:12" x14ac:dyDescent="0.3">
      <c r="A2362" s="1" t="s">
        <v>1028</v>
      </c>
      <c r="B2362" t="s">
        <v>1212</v>
      </c>
      <c r="C2362">
        <v>8.9</v>
      </c>
      <c r="D2362" t="s">
        <v>385</v>
      </c>
      <c r="E2362" s="9" t="s">
        <v>545</v>
      </c>
      <c r="F2362" s="9" t="s">
        <v>545</v>
      </c>
      <c r="G2362">
        <v>1</v>
      </c>
      <c r="H2362" s="9" t="s">
        <v>545</v>
      </c>
      <c r="I2362" s="9" t="s">
        <v>545</v>
      </c>
      <c r="K2362" t="s">
        <v>1076</v>
      </c>
      <c r="L2362" t="s">
        <v>1257</v>
      </c>
    </row>
    <row r="2363" spans="1:12" x14ac:dyDescent="0.3">
      <c r="A2363" s="1" t="s">
        <v>1028</v>
      </c>
      <c r="B2363" t="s">
        <v>1212</v>
      </c>
      <c r="C2363">
        <v>9</v>
      </c>
      <c r="D2363" t="s">
        <v>385</v>
      </c>
      <c r="E2363" s="9" t="s">
        <v>545</v>
      </c>
      <c r="F2363" s="9" t="s">
        <v>545</v>
      </c>
      <c r="G2363" s="9" t="s">
        <v>545</v>
      </c>
      <c r="H2363" s="9" t="s">
        <v>545</v>
      </c>
      <c r="I2363" s="9" t="s">
        <v>545</v>
      </c>
      <c r="J2363" t="s">
        <v>1687</v>
      </c>
      <c r="K2363" t="s">
        <v>1076</v>
      </c>
      <c r="L2363" t="s">
        <v>1257</v>
      </c>
    </row>
    <row r="2364" spans="1:12" x14ac:dyDescent="0.3">
      <c r="A2364" s="1" t="s">
        <v>1028</v>
      </c>
      <c r="B2364" t="s">
        <v>1212</v>
      </c>
      <c r="C2364">
        <v>4.8</v>
      </c>
      <c r="D2364" t="s">
        <v>385</v>
      </c>
      <c r="E2364" s="9" t="s">
        <v>545</v>
      </c>
      <c r="F2364" s="9" t="s">
        <v>545</v>
      </c>
      <c r="G2364" s="9" t="s">
        <v>545</v>
      </c>
      <c r="H2364" s="9" t="s">
        <v>545</v>
      </c>
      <c r="I2364" s="9" t="s">
        <v>545</v>
      </c>
      <c r="J2364" t="s">
        <v>1687</v>
      </c>
      <c r="K2364" t="s">
        <v>1076</v>
      </c>
      <c r="L2364" t="s">
        <v>1257</v>
      </c>
    </row>
    <row r="2365" spans="1:12" x14ac:dyDescent="0.3">
      <c r="A2365" s="1" t="s">
        <v>1028</v>
      </c>
      <c r="B2365" t="s">
        <v>1212</v>
      </c>
      <c r="C2365">
        <v>7.8</v>
      </c>
      <c r="D2365" t="s">
        <v>1682</v>
      </c>
      <c r="E2365" s="9" t="s">
        <v>545</v>
      </c>
      <c r="F2365" s="9" t="s">
        <v>545</v>
      </c>
      <c r="G2365" s="9" t="s">
        <v>545</v>
      </c>
      <c r="H2365" s="9" t="s">
        <v>545</v>
      </c>
      <c r="I2365" s="9" t="s">
        <v>545</v>
      </c>
      <c r="J2365" t="s">
        <v>1683</v>
      </c>
      <c r="K2365" t="s">
        <v>1076</v>
      </c>
      <c r="L2365" t="s">
        <v>1257</v>
      </c>
    </row>
    <row r="2366" spans="1:12" x14ac:dyDescent="0.3">
      <c r="A2366" s="1" t="s">
        <v>1028</v>
      </c>
      <c r="B2366" t="s">
        <v>1212</v>
      </c>
      <c r="C2366">
        <v>49.6</v>
      </c>
      <c r="D2366" t="s">
        <v>0</v>
      </c>
      <c r="E2366" t="s">
        <v>2110</v>
      </c>
      <c r="F2366" s="9" t="s">
        <v>545</v>
      </c>
      <c r="G2366" s="9" t="s">
        <v>545</v>
      </c>
      <c r="H2366" s="9" t="s">
        <v>545</v>
      </c>
      <c r="I2366" s="9" t="s">
        <v>545</v>
      </c>
      <c r="K2366" t="s">
        <v>697</v>
      </c>
      <c r="L2366" t="s">
        <v>1067</v>
      </c>
    </row>
    <row r="2367" spans="1:12" x14ac:dyDescent="0.3">
      <c r="A2367" s="1" t="s">
        <v>1028</v>
      </c>
      <c r="B2367" t="s">
        <v>1212</v>
      </c>
      <c r="C2367">
        <v>49</v>
      </c>
      <c r="D2367" t="s">
        <v>0</v>
      </c>
      <c r="E2367" s="9" t="s">
        <v>545</v>
      </c>
      <c r="F2367" s="9" t="s">
        <v>545</v>
      </c>
      <c r="G2367" s="9" t="s">
        <v>545</v>
      </c>
      <c r="H2367" s="9" t="s">
        <v>545</v>
      </c>
      <c r="I2367" s="9" t="s">
        <v>545</v>
      </c>
      <c r="K2367" t="s">
        <v>697</v>
      </c>
      <c r="L2367" t="s">
        <v>1067</v>
      </c>
    </row>
    <row r="2368" spans="1:12" x14ac:dyDescent="0.3">
      <c r="A2368" s="1" t="s">
        <v>1028</v>
      </c>
      <c r="B2368" t="s">
        <v>1212</v>
      </c>
      <c r="C2368">
        <v>48.4</v>
      </c>
      <c r="D2368" t="s">
        <v>0</v>
      </c>
      <c r="E2368" s="9" t="s">
        <v>545</v>
      </c>
      <c r="F2368" s="9" t="s">
        <v>545</v>
      </c>
      <c r="G2368" s="9" t="s">
        <v>545</v>
      </c>
      <c r="H2368" s="9" t="s">
        <v>545</v>
      </c>
      <c r="I2368" s="9" t="s">
        <v>545</v>
      </c>
      <c r="K2368" t="s">
        <v>697</v>
      </c>
      <c r="L2368" t="s">
        <v>1067</v>
      </c>
    </row>
    <row r="2369" spans="1:12" x14ac:dyDescent="0.3">
      <c r="A2369" s="1" t="s">
        <v>1028</v>
      </c>
      <c r="B2369" t="s">
        <v>1212</v>
      </c>
      <c r="C2369">
        <v>34</v>
      </c>
      <c r="D2369" t="s">
        <v>0</v>
      </c>
      <c r="E2369">
        <v>0.1</v>
      </c>
      <c r="F2369" s="9" t="s">
        <v>545</v>
      </c>
      <c r="G2369" s="9" t="s">
        <v>545</v>
      </c>
      <c r="H2369" s="9" t="s">
        <v>545</v>
      </c>
      <c r="I2369" s="9" t="s">
        <v>545</v>
      </c>
      <c r="K2369" t="s">
        <v>697</v>
      </c>
      <c r="L2369" t="s">
        <v>1067</v>
      </c>
    </row>
    <row r="2370" spans="1:12" x14ac:dyDescent="0.3">
      <c r="A2370" s="1" t="s">
        <v>1028</v>
      </c>
      <c r="B2370" t="s">
        <v>1212</v>
      </c>
      <c r="C2370">
        <v>26</v>
      </c>
      <c r="D2370" t="s">
        <v>0</v>
      </c>
      <c r="E2370">
        <v>0.1</v>
      </c>
      <c r="F2370" s="9" t="s">
        <v>545</v>
      </c>
      <c r="G2370" s="9" t="s">
        <v>545</v>
      </c>
      <c r="H2370" s="9" t="s">
        <v>545</v>
      </c>
      <c r="I2370" s="9" t="s">
        <v>545</v>
      </c>
      <c r="K2370" t="s">
        <v>697</v>
      </c>
      <c r="L2370" t="s">
        <v>1067</v>
      </c>
    </row>
    <row r="2371" spans="1:12" x14ac:dyDescent="0.3">
      <c r="A2371" s="1" t="s">
        <v>1028</v>
      </c>
      <c r="B2371" t="s">
        <v>1212</v>
      </c>
      <c r="C2371">
        <v>25.6</v>
      </c>
      <c r="D2371" t="s">
        <v>0</v>
      </c>
      <c r="E2371" t="s">
        <v>2110</v>
      </c>
      <c r="F2371" s="9" t="s">
        <v>545</v>
      </c>
      <c r="G2371" s="9" t="s">
        <v>545</v>
      </c>
      <c r="H2371" s="9" t="s">
        <v>545</v>
      </c>
      <c r="I2371" s="9" t="s">
        <v>545</v>
      </c>
      <c r="K2371" t="s">
        <v>697</v>
      </c>
      <c r="L2371" t="s">
        <v>1067</v>
      </c>
    </row>
    <row r="2372" spans="1:12" x14ac:dyDescent="0.3">
      <c r="A2372" s="1" t="s">
        <v>1028</v>
      </c>
      <c r="B2372" t="s">
        <v>1212</v>
      </c>
      <c r="C2372">
        <v>24.5</v>
      </c>
      <c r="D2372" t="s">
        <v>0</v>
      </c>
      <c r="E2372">
        <v>0.1</v>
      </c>
      <c r="F2372" s="9" t="s">
        <v>545</v>
      </c>
      <c r="G2372" s="9" t="s">
        <v>545</v>
      </c>
      <c r="H2372" s="9" t="s">
        <v>545</v>
      </c>
      <c r="I2372" s="9" t="s">
        <v>545</v>
      </c>
      <c r="K2372" t="s">
        <v>697</v>
      </c>
      <c r="L2372" t="s">
        <v>1067</v>
      </c>
    </row>
    <row r="2373" spans="1:12" x14ac:dyDescent="0.3">
      <c r="A2373" s="1" t="s">
        <v>1028</v>
      </c>
      <c r="B2373" t="s">
        <v>1212</v>
      </c>
      <c r="C2373">
        <v>21.8</v>
      </c>
      <c r="D2373" t="s">
        <v>0</v>
      </c>
      <c r="E2373">
        <v>0.1</v>
      </c>
      <c r="F2373" s="9" t="s">
        <v>545</v>
      </c>
      <c r="G2373" s="9" t="s">
        <v>545</v>
      </c>
      <c r="H2373" s="9" t="s">
        <v>545</v>
      </c>
      <c r="I2373" s="9" t="s">
        <v>545</v>
      </c>
      <c r="K2373" t="s">
        <v>697</v>
      </c>
      <c r="L2373" t="s">
        <v>1067</v>
      </c>
    </row>
    <row r="2374" spans="1:12" x14ac:dyDescent="0.3">
      <c r="A2374" s="1" t="s">
        <v>1028</v>
      </c>
      <c r="B2374" t="s">
        <v>1212</v>
      </c>
      <c r="C2374">
        <v>21.8</v>
      </c>
      <c r="D2374" t="s">
        <v>0</v>
      </c>
      <c r="E2374">
        <v>0.1</v>
      </c>
      <c r="F2374" s="9" t="s">
        <v>545</v>
      </c>
      <c r="G2374" s="9" t="s">
        <v>545</v>
      </c>
      <c r="H2374" s="9" t="s">
        <v>545</v>
      </c>
      <c r="I2374" s="9" t="s">
        <v>545</v>
      </c>
      <c r="J2374" t="s">
        <v>785</v>
      </c>
      <c r="K2374" t="s">
        <v>697</v>
      </c>
      <c r="L2374" t="s">
        <v>1067</v>
      </c>
    </row>
    <row r="2375" spans="1:12" x14ac:dyDescent="0.3">
      <c r="A2375" s="1" t="s">
        <v>1028</v>
      </c>
      <c r="B2375" t="s">
        <v>1212</v>
      </c>
      <c r="C2375">
        <v>18.3</v>
      </c>
      <c r="D2375" t="s">
        <v>0</v>
      </c>
      <c r="E2375" s="9" t="s">
        <v>545</v>
      </c>
      <c r="F2375" s="9" t="s">
        <v>545</v>
      </c>
      <c r="G2375" s="9" t="s">
        <v>545</v>
      </c>
      <c r="H2375" s="9" t="s">
        <v>545</v>
      </c>
      <c r="I2375" s="9" t="s">
        <v>545</v>
      </c>
      <c r="K2375" t="s">
        <v>697</v>
      </c>
      <c r="L2375" t="s">
        <v>1067</v>
      </c>
    </row>
    <row r="2376" spans="1:12" x14ac:dyDescent="0.3">
      <c r="A2376" s="1" t="s">
        <v>1028</v>
      </c>
      <c r="B2376" t="s">
        <v>1212</v>
      </c>
      <c r="C2376">
        <v>11.7</v>
      </c>
      <c r="D2376" t="s">
        <v>0</v>
      </c>
      <c r="E2376" s="9" t="s">
        <v>545</v>
      </c>
      <c r="F2376" s="9" t="s">
        <v>545</v>
      </c>
      <c r="G2376" s="9" t="s">
        <v>545</v>
      </c>
      <c r="H2376" s="9" t="s">
        <v>545</v>
      </c>
      <c r="I2376" s="9" t="s">
        <v>545</v>
      </c>
      <c r="J2376" t="s">
        <v>2022</v>
      </c>
      <c r="K2376" t="s">
        <v>697</v>
      </c>
      <c r="L2376" t="s">
        <v>1067</v>
      </c>
    </row>
    <row r="2377" spans="1:12" x14ac:dyDescent="0.3">
      <c r="A2377" s="1" t="s">
        <v>1028</v>
      </c>
      <c r="B2377" t="s">
        <v>1212</v>
      </c>
      <c r="C2377">
        <v>10.8</v>
      </c>
      <c r="D2377" t="s">
        <v>0</v>
      </c>
      <c r="E2377">
        <v>0.1</v>
      </c>
      <c r="F2377" s="9" t="s">
        <v>545</v>
      </c>
      <c r="G2377" s="9" t="s">
        <v>545</v>
      </c>
      <c r="H2377" s="9" t="s">
        <v>545</v>
      </c>
      <c r="I2377" s="9" t="s">
        <v>545</v>
      </c>
      <c r="K2377" t="s">
        <v>697</v>
      </c>
      <c r="L2377" t="s">
        <v>1067</v>
      </c>
    </row>
    <row r="2378" spans="1:12" x14ac:dyDescent="0.3">
      <c r="A2378" s="1" t="s">
        <v>1028</v>
      </c>
      <c r="B2378" t="s">
        <v>1212</v>
      </c>
      <c r="C2378">
        <v>10.6</v>
      </c>
      <c r="D2378" t="s">
        <v>0</v>
      </c>
      <c r="E2378">
        <v>0.2</v>
      </c>
      <c r="F2378" s="9" t="s">
        <v>545</v>
      </c>
      <c r="G2378" s="9" t="s">
        <v>545</v>
      </c>
      <c r="H2378" s="9" t="s">
        <v>545</v>
      </c>
      <c r="I2378" s="9" t="s">
        <v>545</v>
      </c>
      <c r="K2378" t="s">
        <v>697</v>
      </c>
      <c r="L2378" t="s">
        <v>1067</v>
      </c>
    </row>
    <row r="2379" spans="1:12" x14ac:dyDescent="0.3">
      <c r="A2379" s="1" t="s">
        <v>1028</v>
      </c>
      <c r="B2379" t="s">
        <v>1212</v>
      </c>
      <c r="C2379">
        <v>36.9</v>
      </c>
      <c r="D2379" t="s">
        <v>1163</v>
      </c>
      <c r="E2379">
        <v>4.4000000000000004</v>
      </c>
      <c r="F2379">
        <v>67</v>
      </c>
      <c r="G2379" s="9" t="s">
        <v>545</v>
      </c>
      <c r="H2379" s="9" t="s">
        <v>545</v>
      </c>
      <c r="I2379" s="9" t="s">
        <v>545</v>
      </c>
      <c r="K2379" t="s">
        <v>1255</v>
      </c>
      <c r="L2379" t="s">
        <v>1236</v>
      </c>
    </row>
    <row r="2380" spans="1:12" x14ac:dyDescent="0.3">
      <c r="A2380" s="1" t="s">
        <v>1028</v>
      </c>
      <c r="B2380" t="s">
        <v>1212</v>
      </c>
      <c r="C2380">
        <v>25.3</v>
      </c>
      <c r="D2380" t="s">
        <v>783</v>
      </c>
      <c r="E2380" s="9" t="s">
        <v>545</v>
      </c>
      <c r="F2380" s="9" t="s">
        <v>545</v>
      </c>
      <c r="G2380" s="9" t="s">
        <v>545</v>
      </c>
      <c r="H2380" s="9" t="s">
        <v>545</v>
      </c>
      <c r="I2380" s="9" t="s">
        <v>545</v>
      </c>
      <c r="K2380" t="s">
        <v>905</v>
      </c>
      <c r="L2380" t="s">
        <v>1290</v>
      </c>
    </row>
    <row r="2381" spans="1:12" x14ac:dyDescent="0.3">
      <c r="A2381" s="1" t="s">
        <v>1028</v>
      </c>
      <c r="B2381" t="s">
        <v>1212</v>
      </c>
      <c r="C2381">
        <v>25</v>
      </c>
      <c r="D2381" t="s">
        <v>784</v>
      </c>
      <c r="E2381" s="9" t="s">
        <v>545</v>
      </c>
      <c r="F2381" s="9" t="s">
        <v>545</v>
      </c>
      <c r="G2381" s="9" t="s">
        <v>545</v>
      </c>
      <c r="H2381" s="9" t="s">
        <v>545</v>
      </c>
      <c r="I2381" s="9" t="s">
        <v>545</v>
      </c>
      <c r="K2381" t="s">
        <v>2735</v>
      </c>
      <c r="L2381" t="s">
        <v>1289</v>
      </c>
    </row>
    <row r="2382" spans="1:12" x14ac:dyDescent="0.3">
      <c r="A2382" s="1" t="s">
        <v>1379</v>
      </c>
      <c r="B2382" t="s">
        <v>1213</v>
      </c>
      <c r="C2382">
        <v>40</v>
      </c>
      <c r="D2382" t="s">
        <v>1758</v>
      </c>
      <c r="E2382">
        <v>2</v>
      </c>
      <c r="F2382">
        <v>13</v>
      </c>
      <c r="G2382" s="9" t="s">
        <v>545</v>
      </c>
      <c r="H2382" s="9" t="s">
        <v>545</v>
      </c>
      <c r="I2382" s="9" t="s">
        <v>545</v>
      </c>
      <c r="K2382" t="s">
        <v>2527</v>
      </c>
      <c r="L2382" t="s">
        <v>1236</v>
      </c>
    </row>
    <row r="2383" spans="1:12" x14ac:dyDescent="0.3">
      <c r="A2383" s="1" t="s">
        <v>1379</v>
      </c>
      <c r="B2383" t="s">
        <v>1213</v>
      </c>
      <c r="C2383">
        <v>39.799999999999997</v>
      </c>
      <c r="D2383" t="s">
        <v>1758</v>
      </c>
      <c r="E2383">
        <v>1.4</v>
      </c>
      <c r="F2383" s="9" t="s">
        <v>545</v>
      </c>
      <c r="G2383" s="9" t="s">
        <v>545</v>
      </c>
      <c r="H2383" s="9" t="s">
        <v>545</v>
      </c>
      <c r="I2383" s="9" t="s">
        <v>545</v>
      </c>
      <c r="J2383" t="s">
        <v>303</v>
      </c>
      <c r="K2383" t="s">
        <v>2527</v>
      </c>
      <c r="L2383" t="s">
        <v>1236</v>
      </c>
    </row>
    <row r="2384" spans="1:12" x14ac:dyDescent="0.3">
      <c r="A2384" s="1" t="s">
        <v>1379</v>
      </c>
      <c r="B2384" t="s">
        <v>1213</v>
      </c>
      <c r="C2384">
        <v>37.200000000000003</v>
      </c>
      <c r="D2384" t="s">
        <v>1758</v>
      </c>
      <c r="E2384">
        <v>0.3</v>
      </c>
      <c r="F2384" s="9" t="s">
        <v>545</v>
      </c>
      <c r="G2384" s="9" t="s">
        <v>545</v>
      </c>
      <c r="H2384" s="9" t="s">
        <v>545</v>
      </c>
      <c r="I2384" s="9" t="s">
        <v>545</v>
      </c>
      <c r="K2384" t="s">
        <v>2527</v>
      </c>
      <c r="L2384" t="s">
        <v>1236</v>
      </c>
    </row>
    <row r="2385" spans="1:12" x14ac:dyDescent="0.3">
      <c r="A2385" s="1" t="s">
        <v>1379</v>
      </c>
      <c r="B2385" t="s">
        <v>1213</v>
      </c>
      <c r="C2385">
        <v>21.2</v>
      </c>
      <c r="D2385" t="s">
        <v>1758</v>
      </c>
      <c r="E2385">
        <v>3.2</v>
      </c>
      <c r="F2385" t="s">
        <v>1168</v>
      </c>
      <c r="G2385" s="9" t="s">
        <v>545</v>
      </c>
      <c r="H2385" s="9" t="s">
        <v>545</v>
      </c>
      <c r="I2385" s="9" t="s">
        <v>545</v>
      </c>
      <c r="K2385" t="s">
        <v>2527</v>
      </c>
      <c r="L2385" t="s">
        <v>1236</v>
      </c>
    </row>
    <row r="2386" spans="1:12" x14ac:dyDescent="0.3">
      <c r="A2386" s="1" t="s">
        <v>1379</v>
      </c>
      <c r="B2386" t="s">
        <v>1213</v>
      </c>
      <c r="C2386">
        <v>15.1</v>
      </c>
      <c r="D2386" t="s">
        <v>52</v>
      </c>
      <c r="E2386" s="9" t="s">
        <v>545</v>
      </c>
      <c r="F2386" s="9" t="s">
        <v>545</v>
      </c>
      <c r="G2386" s="9" t="s">
        <v>545</v>
      </c>
      <c r="H2386" s="9" t="s">
        <v>545</v>
      </c>
      <c r="I2386" s="9" t="s">
        <v>545</v>
      </c>
      <c r="K2386" t="s">
        <v>1290</v>
      </c>
      <c r="L2386" t="s">
        <v>1290</v>
      </c>
    </row>
    <row r="2387" spans="1:12" x14ac:dyDescent="0.3">
      <c r="A2387" s="1" t="s">
        <v>1379</v>
      </c>
      <c r="B2387" t="s">
        <v>1213</v>
      </c>
      <c r="C2387">
        <v>24</v>
      </c>
      <c r="D2387" t="s">
        <v>986</v>
      </c>
      <c r="E2387" s="9" t="s">
        <v>545</v>
      </c>
      <c r="F2387" s="9" t="s">
        <v>545</v>
      </c>
      <c r="G2387">
        <v>1</v>
      </c>
      <c r="H2387" s="9" t="s">
        <v>545</v>
      </c>
      <c r="I2387" s="9" t="s">
        <v>545</v>
      </c>
      <c r="K2387" t="s">
        <v>1076</v>
      </c>
      <c r="L2387" t="s">
        <v>1257</v>
      </c>
    </row>
    <row r="2388" spans="1:12" x14ac:dyDescent="0.3">
      <c r="A2388" s="1" t="s">
        <v>1379</v>
      </c>
      <c r="B2388" t="s">
        <v>1213</v>
      </c>
      <c r="C2388">
        <v>17.399999999999999</v>
      </c>
      <c r="D2388" t="s">
        <v>579</v>
      </c>
      <c r="E2388" s="9" t="s">
        <v>545</v>
      </c>
      <c r="F2388" s="9" t="s">
        <v>545</v>
      </c>
      <c r="G2388">
        <v>1</v>
      </c>
      <c r="H2388" s="9" t="s">
        <v>545</v>
      </c>
      <c r="I2388" s="9" t="s">
        <v>545</v>
      </c>
      <c r="K2388" t="s">
        <v>1076</v>
      </c>
      <c r="L2388" t="s">
        <v>1257</v>
      </c>
    </row>
    <row r="2389" spans="1:12" x14ac:dyDescent="0.3">
      <c r="A2389" s="1" t="s">
        <v>1379</v>
      </c>
      <c r="B2389" t="s">
        <v>1213</v>
      </c>
      <c r="C2389">
        <v>7.7</v>
      </c>
      <c r="D2389" t="s">
        <v>44</v>
      </c>
      <c r="E2389" s="9" t="s">
        <v>545</v>
      </c>
      <c r="F2389" s="9" t="s">
        <v>545</v>
      </c>
      <c r="G2389">
        <v>1</v>
      </c>
      <c r="H2389" s="9" t="s">
        <v>545</v>
      </c>
      <c r="I2389" s="9" t="s">
        <v>545</v>
      </c>
      <c r="K2389" t="s">
        <v>1076</v>
      </c>
      <c r="L2389" t="s">
        <v>1257</v>
      </c>
    </row>
    <row r="2390" spans="1:12" x14ac:dyDescent="0.3">
      <c r="A2390" s="1" t="s">
        <v>1379</v>
      </c>
      <c r="B2390" t="s">
        <v>1213</v>
      </c>
      <c r="C2390">
        <v>7.1</v>
      </c>
      <c r="D2390" t="s">
        <v>2274</v>
      </c>
      <c r="E2390" s="9" t="s">
        <v>545</v>
      </c>
      <c r="F2390" s="9" t="s">
        <v>545</v>
      </c>
      <c r="G2390">
        <v>1</v>
      </c>
      <c r="H2390" s="9" t="s">
        <v>545</v>
      </c>
      <c r="I2390" s="9" t="s">
        <v>545</v>
      </c>
      <c r="K2390" t="s">
        <v>1076</v>
      </c>
      <c r="L2390" t="s">
        <v>1257</v>
      </c>
    </row>
    <row r="2391" spans="1:12" x14ac:dyDescent="0.3">
      <c r="A2391" s="1" t="s">
        <v>1379</v>
      </c>
      <c r="B2391" t="s">
        <v>1213</v>
      </c>
      <c r="C2391">
        <v>7</v>
      </c>
      <c r="D2391" t="s">
        <v>2274</v>
      </c>
      <c r="E2391" s="9" t="s">
        <v>545</v>
      </c>
      <c r="F2391" s="9" t="s">
        <v>545</v>
      </c>
      <c r="G2391">
        <v>1</v>
      </c>
      <c r="H2391" s="9" t="s">
        <v>545</v>
      </c>
      <c r="I2391" s="9" t="s">
        <v>545</v>
      </c>
      <c r="K2391" t="s">
        <v>1076</v>
      </c>
      <c r="L2391" t="s">
        <v>1257</v>
      </c>
    </row>
    <row r="2392" spans="1:12" x14ac:dyDescent="0.3">
      <c r="A2392" s="1" t="s">
        <v>1379</v>
      </c>
      <c r="B2392" t="s">
        <v>1213</v>
      </c>
      <c r="C2392">
        <v>5.0999999999999996</v>
      </c>
      <c r="D2392" t="s">
        <v>2274</v>
      </c>
      <c r="E2392" s="9" t="s">
        <v>545</v>
      </c>
      <c r="F2392" s="9" t="s">
        <v>545</v>
      </c>
      <c r="G2392">
        <v>1</v>
      </c>
      <c r="H2392" s="9" t="s">
        <v>545</v>
      </c>
      <c r="I2392" s="9" t="s">
        <v>545</v>
      </c>
      <c r="K2392" t="s">
        <v>1076</v>
      </c>
      <c r="L2392" t="s">
        <v>1257</v>
      </c>
    </row>
    <row r="2393" spans="1:12" x14ac:dyDescent="0.3">
      <c r="A2393" s="1" t="s">
        <v>1379</v>
      </c>
      <c r="B2393" t="s">
        <v>1213</v>
      </c>
      <c r="C2393">
        <v>4.4000000000000004</v>
      </c>
      <c r="D2393" t="s">
        <v>986</v>
      </c>
      <c r="E2393" s="9" t="s">
        <v>545</v>
      </c>
      <c r="F2393" s="9" t="s">
        <v>545</v>
      </c>
      <c r="G2393">
        <v>1</v>
      </c>
      <c r="H2393" s="9" t="s">
        <v>545</v>
      </c>
      <c r="I2393" s="9" t="s">
        <v>545</v>
      </c>
      <c r="K2393" t="s">
        <v>1076</v>
      </c>
      <c r="L2393" t="s">
        <v>1257</v>
      </c>
    </row>
    <row r="2394" spans="1:12" x14ac:dyDescent="0.3">
      <c r="A2394" s="1" t="s">
        <v>1379</v>
      </c>
      <c r="B2394" t="s">
        <v>1213</v>
      </c>
      <c r="C2394">
        <v>4.2</v>
      </c>
      <c r="D2394" t="s">
        <v>2274</v>
      </c>
      <c r="E2394" s="9" t="s">
        <v>545</v>
      </c>
      <c r="F2394" s="9" t="s">
        <v>545</v>
      </c>
      <c r="G2394">
        <v>1</v>
      </c>
      <c r="H2394" s="9" t="s">
        <v>545</v>
      </c>
      <c r="I2394" s="9" t="s">
        <v>545</v>
      </c>
      <c r="K2394" t="s">
        <v>1076</v>
      </c>
      <c r="L2394" t="s">
        <v>1257</v>
      </c>
    </row>
    <row r="2395" spans="1:12" x14ac:dyDescent="0.3">
      <c r="A2395" s="1" t="s">
        <v>1379</v>
      </c>
      <c r="B2395" t="s">
        <v>1213</v>
      </c>
      <c r="C2395">
        <v>0.8</v>
      </c>
      <c r="D2395" t="s">
        <v>2653</v>
      </c>
      <c r="E2395" s="9" t="s">
        <v>545</v>
      </c>
      <c r="F2395" s="9" t="s">
        <v>545</v>
      </c>
      <c r="G2395">
        <v>1</v>
      </c>
      <c r="H2395" s="9" t="s">
        <v>545</v>
      </c>
      <c r="I2395" s="9" t="s">
        <v>545</v>
      </c>
      <c r="K2395" t="s">
        <v>1076</v>
      </c>
      <c r="L2395" t="s">
        <v>1257</v>
      </c>
    </row>
    <row r="2396" spans="1:12" x14ac:dyDescent="0.3">
      <c r="A2396" s="1" t="s">
        <v>1379</v>
      </c>
      <c r="B2396" t="s">
        <v>1213</v>
      </c>
      <c r="C2396">
        <v>0.3</v>
      </c>
      <c r="D2396" t="s">
        <v>2274</v>
      </c>
      <c r="E2396" s="9" t="s">
        <v>545</v>
      </c>
      <c r="F2396" s="9" t="s">
        <v>545</v>
      </c>
      <c r="G2396">
        <v>1</v>
      </c>
      <c r="H2396" s="9" t="s">
        <v>545</v>
      </c>
      <c r="I2396" s="9" t="s">
        <v>545</v>
      </c>
      <c r="K2396" t="s">
        <v>1076</v>
      </c>
      <c r="L2396" t="s">
        <v>1257</v>
      </c>
    </row>
    <row r="2397" spans="1:12" x14ac:dyDescent="0.3">
      <c r="A2397" s="1" t="s">
        <v>1379</v>
      </c>
      <c r="B2397" t="s">
        <v>1213</v>
      </c>
      <c r="C2397">
        <v>24.5</v>
      </c>
      <c r="D2397" t="s">
        <v>44</v>
      </c>
      <c r="E2397" s="9" t="s">
        <v>545</v>
      </c>
      <c r="F2397" s="9" t="s">
        <v>545</v>
      </c>
      <c r="G2397">
        <v>2</v>
      </c>
      <c r="H2397" s="9" t="s">
        <v>545</v>
      </c>
      <c r="I2397" s="9" t="s">
        <v>545</v>
      </c>
      <c r="K2397" t="s">
        <v>1076</v>
      </c>
      <c r="L2397" t="s">
        <v>1257</v>
      </c>
    </row>
    <row r="2398" spans="1:12" x14ac:dyDescent="0.3">
      <c r="A2398" s="1" t="s">
        <v>1379</v>
      </c>
      <c r="B2398" t="s">
        <v>1213</v>
      </c>
      <c r="C2398">
        <v>17.7</v>
      </c>
      <c r="D2398" t="s">
        <v>44</v>
      </c>
      <c r="E2398" s="9" t="s">
        <v>545</v>
      </c>
      <c r="F2398" s="9" t="s">
        <v>545</v>
      </c>
      <c r="G2398">
        <v>2</v>
      </c>
      <c r="H2398" s="9" t="s">
        <v>545</v>
      </c>
      <c r="I2398" s="9" t="s">
        <v>545</v>
      </c>
      <c r="K2398" t="s">
        <v>1076</v>
      </c>
      <c r="L2398" t="s">
        <v>1257</v>
      </c>
    </row>
    <row r="2399" spans="1:12" x14ac:dyDescent="0.3">
      <c r="A2399" s="1" t="s">
        <v>1379</v>
      </c>
      <c r="B2399" t="s">
        <v>1213</v>
      </c>
      <c r="C2399">
        <v>6</v>
      </c>
      <c r="D2399" t="s">
        <v>2274</v>
      </c>
      <c r="E2399" s="9" t="s">
        <v>545</v>
      </c>
      <c r="F2399" s="9" t="s">
        <v>545</v>
      </c>
      <c r="G2399">
        <v>2</v>
      </c>
      <c r="H2399" s="9" t="s">
        <v>545</v>
      </c>
      <c r="I2399" s="9" t="s">
        <v>545</v>
      </c>
      <c r="K2399" t="s">
        <v>1076</v>
      </c>
      <c r="L2399" t="s">
        <v>1257</v>
      </c>
    </row>
    <row r="2400" spans="1:12" x14ac:dyDescent="0.3">
      <c r="A2400" s="1" t="s">
        <v>1379</v>
      </c>
      <c r="B2400" t="s">
        <v>1213</v>
      </c>
      <c r="C2400">
        <v>6.7</v>
      </c>
      <c r="D2400" t="s">
        <v>2274</v>
      </c>
      <c r="E2400" s="9" t="s">
        <v>545</v>
      </c>
      <c r="F2400" s="9" t="s">
        <v>545</v>
      </c>
      <c r="G2400">
        <v>3</v>
      </c>
      <c r="H2400" s="9" t="s">
        <v>545</v>
      </c>
      <c r="I2400" s="9" t="s">
        <v>545</v>
      </c>
      <c r="K2400" t="s">
        <v>1076</v>
      </c>
      <c r="L2400" t="s">
        <v>1257</v>
      </c>
    </row>
    <row r="2401" spans="1:12" x14ac:dyDescent="0.3">
      <c r="A2401" s="1" t="s">
        <v>1379</v>
      </c>
      <c r="B2401" t="s">
        <v>1213</v>
      </c>
      <c r="C2401">
        <v>5.4</v>
      </c>
      <c r="D2401" t="s">
        <v>44</v>
      </c>
      <c r="E2401" s="9" t="s">
        <v>545</v>
      </c>
      <c r="F2401" s="9" t="s">
        <v>545</v>
      </c>
      <c r="G2401" s="9" t="s">
        <v>545</v>
      </c>
      <c r="H2401" s="9" t="s">
        <v>545</v>
      </c>
      <c r="I2401" s="9" t="s">
        <v>545</v>
      </c>
      <c r="J2401" t="s">
        <v>2106</v>
      </c>
      <c r="K2401" t="s">
        <v>1076</v>
      </c>
      <c r="L2401" t="s">
        <v>1257</v>
      </c>
    </row>
    <row r="2402" spans="1:12" x14ac:dyDescent="0.3">
      <c r="A2402" s="1" t="s">
        <v>1379</v>
      </c>
      <c r="B2402" t="s">
        <v>1213</v>
      </c>
      <c r="C2402">
        <v>6.2</v>
      </c>
      <c r="D2402" t="s">
        <v>2274</v>
      </c>
      <c r="E2402">
        <v>1.4</v>
      </c>
      <c r="F2402" s="9" t="s">
        <v>545</v>
      </c>
      <c r="G2402" s="9" t="s">
        <v>545</v>
      </c>
      <c r="H2402" s="9" t="s">
        <v>545</v>
      </c>
      <c r="I2402" t="s">
        <v>2446</v>
      </c>
      <c r="K2402" t="s">
        <v>1076</v>
      </c>
      <c r="L2402" t="s">
        <v>1257</v>
      </c>
    </row>
    <row r="2403" spans="1:12" x14ac:dyDescent="0.3">
      <c r="A2403" s="1" t="s">
        <v>1379</v>
      </c>
      <c r="B2403" t="s">
        <v>1213</v>
      </c>
      <c r="C2403">
        <v>25.9</v>
      </c>
      <c r="D2403" t="s">
        <v>741</v>
      </c>
      <c r="E2403" s="9" t="s">
        <v>545</v>
      </c>
      <c r="F2403" s="9" t="s">
        <v>545</v>
      </c>
      <c r="G2403" s="9" t="s">
        <v>545</v>
      </c>
      <c r="H2403" s="9" t="s">
        <v>545</v>
      </c>
      <c r="I2403" s="9" t="s">
        <v>545</v>
      </c>
      <c r="J2403" t="s">
        <v>1159</v>
      </c>
      <c r="K2403" t="s">
        <v>706</v>
      </c>
      <c r="L2403" t="s">
        <v>1257</v>
      </c>
    </row>
    <row r="2404" spans="1:12" x14ac:dyDescent="0.3">
      <c r="A2404" s="1" t="s">
        <v>1379</v>
      </c>
      <c r="B2404" t="s">
        <v>1213</v>
      </c>
      <c r="C2404">
        <v>26</v>
      </c>
      <c r="D2404" t="s">
        <v>741</v>
      </c>
      <c r="E2404" s="9" t="s">
        <v>545</v>
      </c>
      <c r="F2404" s="9" t="s">
        <v>545</v>
      </c>
      <c r="G2404" s="9" t="s">
        <v>545</v>
      </c>
      <c r="H2404" s="9" t="s">
        <v>545</v>
      </c>
      <c r="I2404" s="9" t="s">
        <v>545</v>
      </c>
      <c r="J2404" t="s">
        <v>1334</v>
      </c>
      <c r="K2404" t="s">
        <v>706</v>
      </c>
      <c r="L2404" t="s">
        <v>1257</v>
      </c>
    </row>
    <row r="2405" spans="1:12" x14ac:dyDescent="0.3">
      <c r="A2405" s="1" t="s">
        <v>1379</v>
      </c>
      <c r="B2405" t="s">
        <v>1213</v>
      </c>
      <c r="C2405">
        <v>25</v>
      </c>
      <c r="D2405" t="s">
        <v>741</v>
      </c>
      <c r="E2405" s="9" t="s">
        <v>545</v>
      </c>
      <c r="F2405" s="9" t="s">
        <v>545</v>
      </c>
      <c r="G2405" s="9" t="s">
        <v>545</v>
      </c>
      <c r="H2405" s="9" t="s">
        <v>545</v>
      </c>
      <c r="I2405" s="9" t="s">
        <v>545</v>
      </c>
      <c r="K2405" t="s">
        <v>706</v>
      </c>
      <c r="L2405" t="s">
        <v>1257</v>
      </c>
    </row>
    <row r="2406" spans="1:12" x14ac:dyDescent="0.3">
      <c r="A2406" s="1" t="s">
        <v>1379</v>
      </c>
      <c r="B2406" t="s">
        <v>1213</v>
      </c>
      <c r="C2406">
        <v>24.9</v>
      </c>
      <c r="D2406" t="s">
        <v>741</v>
      </c>
      <c r="E2406" s="9" t="s">
        <v>545</v>
      </c>
      <c r="F2406" s="9" t="s">
        <v>545</v>
      </c>
      <c r="G2406" s="9" t="s">
        <v>545</v>
      </c>
      <c r="H2406" s="9" t="s">
        <v>545</v>
      </c>
      <c r="I2406" s="9" t="s">
        <v>545</v>
      </c>
      <c r="J2406" t="s">
        <v>1160</v>
      </c>
      <c r="K2406" t="s">
        <v>706</v>
      </c>
      <c r="L2406" t="s">
        <v>1257</v>
      </c>
    </row>
    <row r="2407" spans="1:12" x14ac:dyDescent="0.3">
      <c r="A2407" s="1" t="s">
        <v>1379</v>
      </c>
      <c r="B2407" t="s">
        <v>1213</v>
      </c>
      <c r="C2407">
        <v>24.3</v>
      </c>
      <c r="D2407" t="s">
        <v>741</v>
      </c>
      <c r="E2407" s="9" t="s">
        <v>545</v>
      </c>
      <c r="F2407" s="9" t="s">
        <v>545</v>
      </c>
      <c r="G2407" s="9" t="s">
        <v>545</v>
      </c>
      <c r="H2407" s="9" t="s">
        <v>545</v>
      </c>
      <c r="I2407" s="9" t="s">
        <v>545</v>
      </c>
      <c r="J2407" t="s">
        <v>880</v>
      </c>
      <c r="K2407" t="s">
        <v>706</v>
      </c>
      <c r="L2407" t="s">
        <v>1257</v>
      </c>
    </row>
    <row r="2408" spans="1:12" x14ac:dyDescent="0.3">
      <c r="A2408" s="1" t="s">
        <v>1379</v>
      </c>
      <c r="B2408" t="s">
        <v>1213</v>
      </c>
      <c r="C2408">
        <v>19.5</v>
      </c>
      <c r="D2408" t="s">
        <v>1169</v>
      </c>
      <c r="E2408">
        <v>2.2999999999999998</v>
      </c>
      <c r="F2408">
        <v>189</v>
      </c>
      <c r="G2408" s="9" t="s">
        <v>545</v>
      </c>
      <c r="H2408" s="9" t="s">
        <v>545</v>
      </c>
      <c r="I2408" s="9" t="s">
        <v>545</v>
      </c>
      <c r="J2408" t="s">
        <v>992</v>
      </c>
    </row>
    <row r="2409" spans="1:12" x14ac:dyDescent="0.3">
      <c r="A2409" s="1" t="s">
        <v>1379</v>
      </c>
      <c r="B2409" t="s">
        <v>1213</v>
      </c>
      <c r="C2409">
        <v>26.9</v>
      </c>
      <c r="D2409" t="s">
        <v>1676</v>
      </c>
      <c r="E2409" s="9" t="s">
        <v>545</v>
      </c>
      <c r="F2409" s="9" t="s">
        <v>545</v>
      </c>
      <c r="G2409" s="9" t="s">
        <v>545</v>
      </c>
      <c r="H2409" s="9" t="s">
        <v>545</v>
      </c>
      <c r="I2409" s="9" t="s">
        <v>545</v>
      </c>
    </row>
    <row r="2410" spans="1:12" x14ac:dyDescent="0.3">
      <c r="A2410" s="1" t="s">
        <v>1379</v>
      </c>
      <c r="B2410" t="s">
        <v>1213</v>
      </c>
      <c r="C2410">
        <v>38.299999999999997</v>
      </c>
      <c r="D2410" t="s">
        <v>50</v>
      </c>
      <c r="E2410" s="9" t="s">
        <v>545</v>
      </c>
      <c r="F2410" s="9" t="s">
        <v>545</v>
      </c>
      <c r="G2410" s="9" t="s">
        <v>545</v>
      </c>
      <c r="H2410" s="9" t="s">
        <v>545</v>
      </c>
      <c r="I2410" s="9" t="s">
        <v>545</v>
      </c>
    </row>
    <row r="2411" spans="1:12" x14ac:dyDescent="0.3">
      <c r="A2411" s="1" t="s">
        <v>1379</v>
      </c>
      <c r="B2411" t="s">
        <v>1213</v>
      </c>
      <c r="C2411">
        <v>23.1</v>
      </c>
      <c r="D2411" t="s">
        <v>50</v>
      </c>
      <c r="E2411" s="9" t="s">
        <v>545</v>
      </c>
      <c r="F2411" s="9" t="s">
        <v>545</v>
      </c>
      <c r="G2411" s="9" t="s">
        <v>545</v>
      </c>
      <c r="H2411" s="9" t="s">
        <v>545</v>
      </c>
      <c r="I2411" s="9" t="s">
        <v>545</v>
      </c>
    </row>
    <row r="2412" spans="1:12" x14ac:dyDescent="0.3">
      <c r="A2412" s="1" t="s">
        <v>1379</v>
      </c>
      <c r="B2412" t="s">
        <v>1213</v>
      </c>
      <c r="C2412">
        <v>1.4</v>
      </c>
      <c r="D2412" t="s">
        <v>2263</v>
      </c>
      <c r="E2412" s="9" t="s">
        <v>545</v>
      </c>
      <c r="F2412" s="9" t="s">
        <v>545</v>
      </c>
      <c r="G2412" s="9" t="s">
        <v>545</v>
      </c>
      <c r="H2412" s="9" t="s">
        <v>545</v>
      </c>
      <c r="I2412" s="9" t="s">
        <v>545</v>
      </c>
    </row>
    <row r="2413" spans="1:12" x14ac:dyDescent="0.3">
      <c r="A2413" s="1" t="s">
        <v>1379</v>
      </c>
      <c r="B2413" t="s">
        <v>1213</v>
      </c>
      <c r="C2413">
        <v>9.6</v>
      </c>
      <c r="D2413" t="s">
        <v>2266</v>
      </c>
      <c r="E2413" s="9" t="s">
        <v>545</v>
      </c>
      <c r="F2413" s="9" t="s">
        <v>545</v>
      </c>
      <c r="G2413" s="9" t="s">
        <v>545</v>
      </c>
      <c r="H2413" s="9" t="s">
        <v>545</v>
      </c>
      <c r="I2413" t="s">
        <v>1076</v>
      </c>
    </row>
    <row r="2414" spans="1:12" x14ac:dyDescent="0.3">
      <c r="A2414" s="1" t="s">
        <v>1379</v>
      </c>
      <c r="B2414" t="s">
        <v>1213</v>
      </c>
      <c r="C2414">
        <v>43.5</v>
      </c>
      <c r="D2414" t="s">
        <v>1504</v>
      </c>
      <c r="E2414" s="9" t="s">
        <v>545</v>
      </c>
      <c r="F2414" s="9" t="s">
        <v>545</v>
      </c>
      <c r="G2414" s="9" t="s">
        <v>545</v>
      </c>
      <c r="H2414" s="9" t="s">
        <v>545</v>
      </c>
      <c r="I2414" s="9" t="s">
        <v>545</v>
      </c>
    </row>
    <row r="2415" spans="1:12" x14ac:dyDescent="0.3">
      <c r="A2415" s="1" t="s">
        <v>1379</v>
      </c>
      <c r="B2415" t="s">
        <v>1213</v>
      </c>
      <c r="C2415">
        <v>43.5</v>
      </c>
      <c r="D2415" t="s">
        <v>1507</v>
      </c>
      <c r="E2415" s="9" t="s">
        <v>545</v>
      </c>
      <c r="F2415" s="9" t="s">
        <v>545</v>
      </c>
      <c r="G2415" s="9" t="s">
        <v>545</v>
      </c>
      <c r="H2415" s="9" t="s">
        <v>545</v>
      </c>
      <c r="I2415" s="9" t="s">
        <v>545</v>
      </c>
    </row>
    <row r="2416" spans="1:12" x14ac:dyDescent="0.3">
      <c r="A2416" s="1" t="s">
        <v>1379</v>
      </c>
      <c r="B2416" t="s">
        <v>1213</v>
      </c>
      <c r="C2416">
        <v>13.5</v>
      </c>
      <c r="D2416" t="s">
        <v>1673</v>
      </c>
      <c r="E2416" s="9" t="s">
        <v>545</v>
      </c>
      <c r="F2416" s="9" t="s">
        <v>545</v>
      </c>
      <c r="G2416" s="9" t="s">
        <v>545</v>
      </c>
      <c r="H2416" s="9" t="s">
        <v>545</v>
      </c>
      <c r="I2416" s="9" t="s">
        <v>545</v>
      </c>
      <c r="J2416" t="s">
        <v>1747</v>
      </c>
    </row>
    <row r="2417" spans="1:10" x14ac:dyDescent="0.3">
      <c r="A2417" s="1" t="s">
        <v>1379</v>
      </c>
      <c r="B2417" t="s">
        <v>1213</v>
      </c>
      <c r="C2417">
        <v>22</v>
      </c>
      <c r="D2417" t="s">
        <v>810</v>
      </c>
      <c r="E2417" s="9" t="s">
        <v>545</v>
      </c>
      <c r="F2417" s="9" t="s">
        <v>545</v>
      </c>
      <c r="G2417" s="9" t="s">
        <v>545</v>
      </c>
      <c r="H2417" s="9" t="s">
        <v>545</v>
      </c>
      <c r="I2417" s="9" t="s">
        <v>545</v>
      </c>
    </row>
    <row r="2418" spans="1:10" x14ac:dyDescent="0.3">
      <c r="A2418" s="1" t="s">
        <v>1379</v>
      </c>
      <c r="B2418" t="s">
        <v>1213</v>
      </c>
      <c r="C2418">
        <v>46</v>
      </c>
      <c r="D2418" t="s">
        <v>12</v>
      </c>
      <c r="E2418" s="9" t="s">
        <v>545</v>
      </c>
      <c r="F2418" s="9" t="s">
        <v>545</v>
      </c>
      <c r="G2418">
        <v>1</v>
      </c>
      <c r="H2418" s="9" t="s">
        <v>545</v>
      </c>
      <c r="I2418" s="9" t="s">
        <v>545</v>
      </c>
    </row>
    <row r="2419" spans="1:10" x14ac:dyDescent="0.3">
      <c r="A2419" s="1" t="s">
        <v>1379</v>
      </c>
      <c r="B2419" t="s">
        <v>1213</v>
      </c>
      <c r="C2419">
        <v>44.3</v>
      </c>
      <c r="D2419" t="s">
        <v>1164</v>
      </c>
      <c r="E2419" s="9" t="s">
        <v>545</v>
      </c>
      <c r="F2419" s="9" t="s">
        <v>545</v>
      </c>
      <c r="G2419">
        <v>1</v>
      </c>
      <c r="H2419" s="9" t="s">
        <v>545</v>
      </c>
      <c r="I2419" s="9" t="s">
        <v>545</v>
      </c>
    </row>
    <row r="2420" spans="1:10" x14ac:dyDescent="0.3">
      <c r="A2420" s="1" t="s">
        <v>1379</v>
      </c>
      <c r="B2420" t="s">
        <v>1213</v>
      </c>
      <c r="C2420">
        <v>48</v>
      </c>
      <c r="D2420" t="s">
        <v>12</v>
      </c>
      <c r="E2420" s="9" t="s">
        <v>545</v>
      </c>
      <c r="F2420" s="9" t="s">
        <v>545</v>
      </c>
      <c r="G2420" s="9" t="s">
        <v>545</v>
      </c>
      <c r="H2420" s="9" t="s">
        <v>545</v>
      </c>
      <c r="I2420" s="9" t="s">
        <v>545</v>
      </c>
      <c r="J2420" t="s">
        <v>1844</v>
      </c>
    </row>
    <row r="2421" spans="1:10" x14ac:dyDescent="0.3">
      <c r="A2421" s="1" t="s">
        <v>1379</v>
      </c>
      <c r="B2421" t="s">
        <v>1213</v>
      </c>
      <c r="C2421">
        <v>40.1</v>
      </c>
      <c r="D2421" t="s">
        <v>1508</v>
      </c>
      <c r="E2421" s="9" t="s">
        <v>545</v>
      </c>
      <c r="F2421" s="9" t="s">
        <v>545</v>
      </c>
      <c r="G2421" s="9" t="s">
        <v>545</v>
      </c>
      <c r="H2421" s="9" t="s">
        <v>545</v>
      </c>
      <c r="I2421" s="9" t="s">
        <v>545</v>
      </c>
      <c r="J2421" t="s">
        <v>1264</v>
      </c>
    </row>
    <row r="2422" spans="1:10" x14ac:dyDescent="0.3">
      <c r="A2422" s="1" t="s">
        <v>1379</v>
      </c>
      <c r="B2422" t="s">
        <v>1213</v>
      </c>
      <c r="C2422">
        <v>34.299999999999997</v>
      </c>
      <c r="D2422" t="s">
        <v>1271</v>
      </c>
      <c r="E2422" s="9" t="s">
        <v>545</v>
      </c>
      <c r="F2422" s="9" t="s">
        <v>545</v>
      </c>
      <c r="G2422" s="9" t="s">
        <v>545</v>
      </c>
      <c r="H2422" s="9" t="s">
        <v>545</v>
      </c>
      <c r="I2422" s="9" t="s">
        <v>545</v>
      </c>
    </row>
    <row r="2423" spans="1:10" x14ac:dyDescent="0.3">
      <c r="A2423" s="1" t="s">
        <v>1379</v>
      </c>
      <c r="B2423" t="s">
        <v>1213</v>
      </c>
      <c r="C2423">
        <v>17.399999999999999</v>
      </c>
      <c r="D2423" t="s">
        <v>1508</v>
      </c>
      <c r="E2423" s="9" t="s">
        <v>545</v>
      </c>
      <c r="F2423" s="9" t="s">
        <v>545</v>
      </c>
      <c r="G2423" s="9" t="s">
        <v>545</v>
      </c>
      <c r="H2423" s="9" t="s">
        <v>545</v>
      </c>
      <c r="I2423" s="9" t="s">
        <v>545</v>
      </c>
      <c r="J2423" t="s">
        <v>1264</v>
      </c>
    </row>
    <row r="2424" spans="1:10" x14ac:dyDescent="0.3">
      <c r="A2424" s="1" t="s">
        <v>1379</v>
      </c>
      <c r="B2424" t="s">
        <v>1213</v>
      </c>
      <c r="C2424">
        <v>17</v>
      </c>
      <c r="D2424" t="s">
        <v>1085</v>
      </c>
      <c r="E2424" s="9" t="s">
        <v>545</v>
      </c>
      <c r="F2424" s="9" t="s">
        <v>545</v>
      </c>
      <c r="G2424" s="9" t="s">
        <v>545</v>
      </c>
      <c r="H2424" s="9" t="s">
        <v>545</v>
      </c>
      <c r="I2424" s="9" t="s">
        <v>545</v>
      </c>
      <c r="J2424" t="s">
        <v>1086</v>
      </c>
    </row>
    <row r="2425" spans="1:10" x14ac:dyDescent="0.3">
      <c r="A2425" s="1" t="s">
        <v>1379</v>
      </c>
      <c r="B2425" t="s">
        <v>1213</v>
      </c>
      <c r="C2425">
        <v>40.299999999999997</v>
      </c>
      <c r="D2425" t="s">
        <v>727</v>
      </c>
      <c r="E2425" s="9" t="s">
        <v>545</v>
      </c>
      <c r="F2425" s="9" t="s">
        <v>545</v>
      </c>
      <c r="G2425" s="9" t="s">
        <v>545</v>
      </c>
      <c r="H2425" s="9" t="s">
        <v>545</v>
      </c>
      <c r="I2425" s="9" t="s">
        <v>545</v>
      </c>
      <c r="J2425" t="s">
        <v>1166</v>
      </c>
    </row>
    <row r="2426" spans="1:10" x14ac:dyDescent="0.3">
      <c r="A2426" s="1" t="s">
        <v>1379</v>
      </c>
      <c r="B2426" t="s">
        <v>1213</v>
      </c>
      <c r="C2426">
        <v>48</v>
      </c>
      <c r="D2426" t="s">
        <v>1516</v>
      </c>
      <c r="E2426">
        <v>0.9</v>
      </c>
      <c r="F2426" s="9" t="s">
        <v>545</v>
      </c>
      <c r="G2426" s="9" t="s">
        <v>545</v>
      </c>
      <c r="H2426" s="9" t="s">
        <v>545</v>
      </c>
      <c r="I2426" s="9" t="s">
        <v>545</v>
      </c>
    </row>
    <row r="2427" spans="1:10" x14ac:dyDescent="0.3">
      <c r="A2427" s="1" t="s">
        <v>1379</v>
      </c>
      <c r="B2427" t="s">
        <v>1213</v>
      </c>
      <c r="C2427">
        <v>44.8</v>
      </c>
      <c r="D2427" t="s">
        <v>1516</v>
      </c>
      <c r="E2427">
        <v>0.2</v>
      </c>
      <c r="F2427" s="9" t="s">
        <v>545</v>
      </c>
      <c r="G2427" s="9" t="s">
        <v>545</v>
      </c>
      <c r="H2427" s="9" t="s">
        <v>545</v>
      </c>
      <c r="I2427" s="9" t="s">
        <v>545</v>
      </c>
    </row>
    <row r="2428" spans="1:10" x14ac:dyDescent="0.3">
      <c r="A2428" s="1" t="s">
        <v>1379</v>
      </c>
      <c r="B2428" t="s">
        <v>1213</v>
      </c>
      <c r="C2428">
        <v>43.1</v>
      </c>
      <c r="D2428" t="s">
        <v>501</v>
      </c>
      <c r="E2428">
        <v>0.45</v>
      </c>
      <c r="F2428" s="9" t="s">
        <v>545</v>
      </c>
      <c r="G2428" s="9" t="s">
        <v>545</v>
      </c>
      <c r="H2428" s="9" t="s">
        <v>545</v>
      </c>
      <c r="I2428" s="9" t="s">
        <v>545</v>
      </c>
    </row>
    <row r="2429" spans="1:10" x14ac:dyDescent="0.3">
      <c r="A2429" s="1" t="s">
        <v>1379</v>
      </c>
      <c r="B2429" t="s">
        <v>1213</v>
      </c>
      <c r="C2429">
        <v>43</v>
      </c>
      <c r="D2429" t="s">
        <v>501</v>
      </c>
      <c r="E2429">
        <v>0.6</v>
      </c>
      <c r="F2429" s="9" t="s">
        <v>545</v>
      </c>
      <c r="G2429" s="9" t="s">
        <v>545</v>
      </c>
      <c r="H2429" s="9" t="s">
        <v>545</v>
      </c>
      <c r="I2429" s="9" t="s">
        <v>545</v>
      </c>
    </row>
    <row r="2430" spans="1:10" x14ac:dyDescent="0.3">
      <c r="A2430" s="1" t="s">
        <v>1379</v>
      </c>
      <c r="B2430" t="s">
        <v>1213</v>
      </c>
      <c r="C2430">
        <v>42.3</v>
      </c>
      <c r="D2430" t="s">
        <v>501</v>
      </c>
      <c r="E2430">
        <v>0.3</v>
      </c>
      <c r="F2430" s="9" t="s">
        <v>545</v>
      </c>
      <c r="G2430" s="9" t="s">
        <v>545</v>
      </c>
      <c r="H2430" s="9" t="s">
        <v>545</v>
      </c>
      <c r="I2430" s="9" t="s">
        <v>545</v>
      </c>
    </row>
    <row r="2431" spans="1:10" x14ac:dyDescent="0.3">
      <c r="A2431" s="1" t="s">
        <v>1379</v>
      </c>
      <c r="B2431" t="s">
        <v>1213</v>
      </c>
      <c r="C2431">
        <v>41.7</v>
      </c>
      <c r="D2431" t="s">
        <v>501</v>
      </c>
      <c r="E2431">
        <v>0.5</v>
      </c>
      <c r="F2431" s="9" t="s">
        <v>545</v>
      </c>
      <c r="G2431" s="9" t="s">
        <v>545</v>
      </c>
      <c r="H2431" s="9" t="s">
        <v>545</v>
      </c>
      <c r="I2431" s="9" t="s">
        <v>545</v>
      </c>
    </row>
    <row r="2432" spans="1:10" x14ac:dyDescent="0.3">
      <c r="A2432" s="1" t="s">
        <v>1379</v>
      </c>
      <c r="B2432" t="s">
        <v>1213</v>
      </c>
      <c r="C2432">
        <v>23.7</v>
      </c>
      <c r="D2432" t="s">
        <v>501</v>
      </c>
      <c r="E2432">
        <v>0.8</v>
      </c>
      <c r="F2432" s="9" t="s">
        <v>545</v>
      </c>
      <c r="G2432" s="9" t="s">
        <v>545</v>
      </c>
      <c r="H2432" s="9" t="s">
        <v>545</v>
      </c>
      <c r="I2432" s="9" t="s">
        <v>545</v>
      </c>
    </row>
    <row r="2433" spans="1:9" x14ac:dyDescent="0.3">
      <c r="A2433" s="1" t="s">
        <v>1379</v>
      </c>
      <c r="B2433" t="s">
        <v>1213</v>
      </c>
      <c r="C2433">
        <v>9.6</v>
      </c>
      <c r="D2433" t="s">
        <v>2264</v>
      </c>
      <c r="E2433">
        <v>2.7</v>
      </c>
      <c r="F2433" t="s">
        <v>2265</v>
      </c>
      <c r="G2433" s="9" t="s">
        <v>545</v>
      </c>
      <c r="H2433" s="9" t="s">
        <v>545</v>
      </c>
      <c r="I2433" s="9" t="s">
        <v>545</v>
      </c>
    </row>
    <row r="2434" spans="1:9" x14ac:dyDescent="0.3">
      <c r="A2434" s="1" t="s">
        <v>1379</v>
      </c>
      <c r="B2434" t="s">
        <v>1213</v>
      </c>
      <c r="C2434">
        <v>1.8</v>
      </c>
      <c r="D2434" t="s">
        <v>2264</v>
      </c>
      <c r="E2434">
        <v>0.5</v>
      </c>
      <c r="F2434" s="9" t="s">
        <v>545</v>
      </c>
      <c r="G2434" s="9" t="s">
        <v>545</v>
      </c>
      <c r="H2434" s="9" t="s">
        <v>545</v>
      </c>
      <c r="I2434" s="9" t="s">
        <v>545</v>
      </c>
    </row>
    <row r="2435" spans="1:9" x14ac:dyDescent="0.3">
      <c r="A2435" s="1" t="s">
        <v>1379</v>
      </c>
      <c r="B2435" t="s">
        <v>1213</v>
      </c>
      <c r="C2435">
        <v>24.5</v>
      </c>
      <c r="D2435" t="s">
        <v>1610</v>
      </c>
      <c r="E2435" s="9" t="s">
        <v>545</v>
      </c>
      <c r="F2435" s="9" t="s">
        <v>545</v>
      </c>
      <c r="G2435">
        <v>1</v>
      </c>
      <c r="H2435" s="9" t="s">
        <v>545</v>
      </c>
      <c r="I2435" s="9" t="s">
        <v>545</v>
      </c>
    </row>
    <row r="2436" spans="1:9" x14ac:dyDescent="0.3">
      <c r="A2436" s="1" t="s">
        <v>1379</v>
      </c>
      <c r="B2436" t="s">
        <v>1213</v>
      </c>
      <c r="C2436">
        <v>24.3</v>
      </c>
      <c r="D2436" t="s">
        <v>1845</v>
      </c>
      <c r="E2436" s="9" t="s">
        <v>545</v>
      </c>
      <c r="F2436" s="9" t="s">
        <v>545</v>
      </c>
      <c r="G2436">
        <v>1</v>
      </c>
      <c r="H2436" s="9" t="s">
        <v>545</v>
      </c>
      <c r="I2436" s="9" t="s">
        <v>545</v>
      </c>
    </row>
    <row r="2437" spans="1:9" x14ac:dyDescent="0.3">
      <c r="A2437" s="1" t="s">
        <v>1379</v>
      </c>
      <c r="B2437" t="s">
        <v>1213</v>
      </c>
      <c r="C2437">
        <v>24.1</v>
      </c>
      <c r="D2437" t="s">
        <v>1845</v>
      </c>
      <c r="E2437" s="9" t="s">
        <v>545</v>
      </c>
      <c r="F2437" s="9" t="s">
        <v>545</v>
      </c>
      <c r="G2437">
        <v>1</v>
      </c>
      <c r="H2437" s="9" t="s">
        <v>545</v>
      </c>
      <c r="I2437" s="9" t="s">
        <v>545</v>
      </c>
    </row>
    <row r="2438" spans="1:9" x14ac:dyDescent="0.3">
      <c r="A2438" s="1" t="s">
        <v>1379</v>
      </c>
      <c r="B2438" t="s">
        <v>1213</v>
      </c>
      <c r="C2438">
        <v>22.6</v>
      </c>
      <c r="D2438" t="s">
        <v>809</v>
      </c>
      <c r="E2438" s="9" t="s">
        <v>545</v>
      </c>
      <c r="F2438" s="9" t="s">
        <v>545</v>
      </c>
      <c r="G2438">
        <v>1</v>
      </c>
      <c r="H2438" s="9" t="s">
        <v>545</v>
      </c>
      <c r="I2438" s="9" t="s">
        <v>545</v>
      </c>
    </row>
    <row r="2439" spans="1:9" x14ac:dyDescent="0.3">
      <c r="A2439" s="1" t="s">
        <v>1379</v>
      </c>
      <c r="B2439" t="s">
        <v>1213</v>
      </c>
      <c r="C2439">
        <v>20.5</v>
      </c>
      <c r="D2439" t="s">
        <v>1610</v>
      </c>
      <c r="E2439" s="9" t="s">
        <v>545</v>
      </c>
      <c r="F2439" s="9" t="s">
        <v>545</v>
      </c>
      <c r="G2439">
        <v>1</v>
      </c>
      <c r="H2439" s="9" t="s">
        <v>545</v>
      </c>
      <c r="I2439" s="9" t="s">
        <v>545</v>
      </c>
    </row>
    <row r="2440" spans="1:9" x14ac:dyDescent="0.3">
      <c r="A2440" s="1" t="s">
        <v>1379</v>
      </c>
      <c r="B2440" t="s">
        <v>1213</v>
      </c>
      <c r="C2440">
        <v>5</v>
      </c>
      <c r="D2440" t="s">
        <v>2095</v>
      </c>
      <c r="E2440" s="9" t="s">
        <v>545</v>
      </c>
      <c r="F2440" s="9" t="s">
        <v>545</v>
      </c>
      <c r="G2440">
        <v>1</v>
      </c>
      <c r="H2440" s="9" t="s">
        <v>545</v>
      </c>
      <c r="I2440" s="9" t="s">
        <v>545</v>
      </c>
    </row>
    <row r="2441" spans="1:9" x14ac:dyDescent="0.3">
      <c r="A2441" s="1" t="s">
        <v>1379</v>
      </c>
      <c r="B2441" t="s">
        <v>1213</v>
      </c>
      <c r="C2441">
        <v>47.6</v>
      </c>
      <c r="D2441" t="s">
        <v>1845</v>
      </c>
      <c r="E2441">
        <v>5.0999999999999996</v>
      </c>
      <c r="F2441" t="s">
        <v>1681</v>
      </c>
      <c r="G2441" s="9" t="s">
        <v>545</v>
      </c>
      <c r="H2441" s="9" t="s">
        <v>545</v>
      </c>
      <c r="I2441" s="9" t="s">
        <v>545</v>
      </c>
    </row>
    <row r="2442" spans="1:9" x14ac:dyDescent="0.3">
      <c r="A2442" s="1" t="s">
        <v>1379</v>
      </c>
      <c r="B2442" t="s">
        <v>1213</v>
      </c>
      <c r="C2442">
        <v>48.2</v>
      </c>
      <c r="D2442" t="s">
        <v>1610</v>
      </c>
      <c r="E2442">
        <v>3.7</v>
      </c>
      <c r="F2442">
        <v>39</v>
      </c>
      <c r="G2442" s="9" t="s">
        <v>545</v>
      </c>
      <c r="H2442" s="9" t="s">
        <v>545</v>
      </c>
      <c r="I2442" s="9" t="s">
        <v>545</v>
      </c>
    </row>
    <row r="2443" spans="1:9" x14ac:dyDescent="0.3">
      <c r="A2443" s="1" t="s">
        <v>1379</v>
      </c>
      <c r="B2443" t="s">
        <v>1213</v>
      </c>
      <c r="C2443">
        <v>46.2</v>
      </c>
      <c r="D2443" t="s">
        <v>1610</v>
      </c>
      <c r="E2443">
        <v>3.9</v>
      </c>
      <c r="F2443">
        <v>38</v>
      </c>
      <c r="G2443" s="9" t="s">
        <v>545</v>
      </c>
      <c r="H2443" s="9" t="s">
        <v>545</v>
      </c>
      <c r="I2443" s="9" t="s">
        <v>545</v>
      </c>
    </row>
    <row r="2444" spans="1:9" x14ac:dyDescent="0.3">
      <c r="A2444" s="1" t="s">
        <v>1379</v>
      </c>
      <c r="B2444" t="s">
        <v>1213</v>
      </c>
      <c r="C2444">
        <v>46.1</v>
      </c>
      <c r="D2444" t="s">
        <v>1610</v>
      </c>
      <c r="E2444">
        <v>7.5</v>
      </c>
      <c r="F2444">
        <v>107</v>
      </c>
      <c r="G2444" s="9" t="s">
        <v>545</v>
      </c>
      <c r="H2444" s="9" t="s">
        <v>545</v>
      </c>
      <c r="I2444" s="9" t="s">
        <v>545</v>
      </c>
    </row>
    <row r="2445" spans="1:9" x14ac:dyDescent="0.3">
      <c r="A2445" s="1" t="s">
        <v>1379</v>
      </c>
      <c r="B2445" t="s">
        <v>1213</v>
      </c>
      <c r="C2445">
        <v>45.7</v>
      </c>
      <c r="D2445" t="s">
        <v>1610</v>
      </c>
      <c r="E2445">
        <v>2</v>
      </c>
      <c r="F2445">
        <v>19</v>
      </c>
      <c r="G2445" s="9" t="s">
        <v>545</v>
      </c>
      <c r="H2445" s="9" t="s">
        <v>545</v>
      </c>
      <c r="I2445" s="9" t="s">
        <v>545</v>
      </c>
    </row>
    <row r="2446" spans="1:9" x14ac:dyDescent="0.3">
      <c r="A2446" s="1" t="s">
        <v>1379</v>
      </c>
      <c r="B2446" t="s">
        <v>1213</v>
      </c>
      <c r="C2446">
        <v>15</v>
      </c>
      <c r="D2446" t="s">
        <v>1845</v>
      </c>
      <c r="E2446">
        <v>2.4</v>
      </c>
      <c r="F2446">
        <v>21</v>
      </c>
      <c r="G2446" s="9" t="s">
        <v>545</v>
      </c>
      <c r="H2446" s="9" t="s">
        <v>545</v>
      </c>
      <c r="I2446" s="9" t="s">
        <v>545</v>
      </c>
    </row>
    <row r="2447" spans="1:9" x14ac:dyDescent="0.3">
      <c r="A2447" s="1" t="s">
        <v>1379</v>
      </c>
      <c r="B2447" t="s">
        <v>1213</v>
      </c>
      <c r="C2447">
        <v>13.9</v>
      </c>
      <c r="D2447" t="s">
        <v>1740</v>
      </c>
      <c r="E2447">
        <v>2.2999999999999998</v>
      </c>
      <c r="F2447" t="s">
        <v>1741</v>
      </c>
      <c r="G2447" s="9" t="s">
        <v>545</v>
      </c>
      <c r="H2447" s="9" t="s">
        <v>545</v>
      </c>
      <c r="I2447" s="9" t="s">
        <v>545</v>
      </c>
    </row>
    <row r="2448" spans="1:9" x14ac:dyDescent="0.3">
      <c r="A2448" s="1" t="s">
        <v>1379</v>
      </c>
      <c r="B2448" t="s">
        <v>1213</v>
      </c>
      <c r="C2448">
        <v>11.6</v>
      </c>
      <c r="D2448" t="s">
        <v>2095</v>
      </c>
      <c r="E2448">
        <v>1.9</v>
      </c>
      <c r="F2448">
        <v>23</v>
      </c>
      <c r="G2448" s="9" t="s">
        <v>545</v>
      </c>
      <c r="H2448" s="9" t="s">
        <v>545</v>
      </c>
      <c r="I2448" s="9" t="s">
        <v>545</v>
      </c>
    </row>
    <row r="2449" spans="1:10" x14ac:dyDescent="0.3">
      <c r="A2449" s="1" t="s">
        <v>1379</v>
      </c>
      <c r="B2449" t="s">
        <v>1213</v>
      </c>
      <c r="C2449">
        <v>4.4000000000000004</v>
      </c>
      <c r="D2449" t="s">
        <v>2095</v>
      </c>
      <c r="E2449">
        <v>4.0999999999999996</v>
      </c>
      <c r="F2449">
        <v>41</v>
      </c>
      <c r="G2449" s="9" t="s">
        <v>545</v>
      </c>
      <c r="H2449" s="9" t="s">
        <v>545</v>
      </c>
      <c r="I2449" s="9" t="s">
        <v>545</v>
      </c>
    </row>
    <row r="2450" spans="1:10" x14ac:dyDescent="0.3">
      <c r="A2450" s="1" t="s">
        <v>1379</v>
      </c>
      <c r="B2450" t="s">
        <v>1213</v>
      </c>
      <c r="C2450">
        <v>4.0999999999999996</v>
      </c>
      <c r="D2450" t="s">
        <v>2095</v>
      </c>
      <c r="E2450">
        <v>2.2000000000000002</v>
      </c>
      <c r="F2450">
        <v>21</v>
      </c>
      <c r="G2450" s="9" t="s">
        <v>545</v>
      </c>
      <c r="H2450" s="9" t="s">
        <v>545</v>
      </c>
      <c r="I2450" s="9" t="s">
        <v>545</v>
      </c>
    </row>
    <row r="2451" spans="1:10" x14ac:dyDescent="0.3">
      <c r="A2451" s="1" t="s">
        <v>1379</v>
      </c>
      <c r="B2451" t="s">
        <v>1213</v>
      </c>
      <c r="C2451">
        <v>3.7</v>
      </c>
      <c r="D2451" t="s">
        <v>1740</v>
      </c>
      <c r="E2451" s="9" t="s">
        <v>545</v>
      </c>
      <c r="F2451" s="9" t="s">
        <v>545</v>
      </c>
      <c r="G2451" s="9" t="s">
        <v>545</v>
      </c>
      <c r="H2451" s="9" t="s">
        <v>545</v>
      </c>
      <c r="I2451" s="9" t="s">
        <v>545</v>
      </c>
      <c r="J2451" t="s">
        <v>2480</v>
      </c>
    </row>
    <row r="2452" spans="1:10" x14ac:dyDescent="0.3">
      <c r="A2452" s="1" t="s">
        <v>1379</v>
      </c>
      <c r="B2452" t="s">
        <v>1213</v>
      </c>
      <c r="C2452">
        <v>3.3</v>
      </c>
      <c r="D2452" t="s">
        <v>2095</v>
      </c>
      <c r="E2452">
        <v>3.7</v>
      </c>
      <c r="F2452">
        <v>39</v>
      </c>
      <c r="G2452" s="9" t="s">
        <v>545</v>
      </c>
      <c r="H2452" s="9" t="s">
        <v>545</v>
      </c>
      <c r="I2452" s="9" t="s">
        <v>545</v>
      </c>
      <c r="J2452" t="s">
        <v>1497</v>
      </c>
    </row>
    <row r="2453" spans="1:10" x14ac:dyDescent="0.3">
      <c r="A2453" s="1" t="s">
        <v>1379</v>
      </c>
      <c r="B2453" t="s">
        <v>1213</v>
      </c>
      <c r="C2453">
        <v>3</v>
      </c>
      <c r="D2453" t="s">
        <v>2095</v>
      </c>
      <c r="E2453">
        <v>2.4</v>
      </c>
      <c r="F2453">
        <v>22</v>
      </c>
      <c r="G2453" s="9" t="s">
        <v>545</v>
      </c>
      <c r="H2453" s="9" t="s">
        <v>545</v>
      </c>
      <c r="I2453" s="9" t="s">
        <v>545</v>
      </c>
    </row>
    <row r="2454" spans="1:10" x14ac:dyDescent="0.3">
      <c r="A2454" s="1" t="s">
        <v>1379</v>
      </c>
      <c r="B2454" t="s">
        <v>1213</v>
      </c>
      <c r="C2454">
        <v>37.799999999999997</v>
      </c>
      <c r="D2454" t="s">
        <v>1158</v>
      </c>
      <c r="E2454" s="9" t="s">
        <v>545</v>
      </c>
      <c r="F2454" s="9" t="s">
        <v>545</v>
      </c>
      <c r="G2454">
        <v>2</v>
      </c>
      <c r="H2454" s="9" t="s">
        <v>545</v>
      </c>
      <c r="I2454" s="9" t="s">
        <v>545</v>
      </c>
    </row>
    <row r="2455" spans="1:10" x14ac:dyDescent="0.3">
      <c r="A2455" s="1" t="s">
        <v>1379</v>
      </c>
      <c r="B2455" t="s">
        <v>1213</v>
      </c>
      <c r="C2455">
        <v>33.200000000000003</v>
      </c>
      <c r="D2455" t="s">
        <v>1574</v>
      </c>
      <c r="E2455" s="9" t="s">
        <v>545</v>
      </c>
      <c r="F2455" s="9" t="s">
        <v>545</v>
      </c>
      <c r="G2455">
        <v>2</v>
      </c>
      <c r="H2455" s="9" t="s">
        <v>545</v>
      </c>
      <c r="I2455" s="9" t="s">
        <v>545</v>
      </c>
    </row>
    <row r="2456" spans="1:10" x14ac:dyDescent="0.3">
      <c r="A2456" s="1" t="s">
        <v>1379</v>
      </c>
      <c r="B2456" t="s">
        <v>1213</v>
      </c>
      <c r="C2456">
        <v>36.799999999999997</v>
      </c>
      <c r="D2456" t="s">
        <v>1158</v>
      </c>
      <c r="E2456" s="9" t="s">
        <v>545</v>
      </c>
      <c r="F2456" s="9" t="s">
        <v>545</v>
      </c>
      <c r="G2456">
        <v>3</v>
      </c>
      <c r="H2456" s="9" t="s">
        <v>545</v>
      </c>
      <c r="I2456" s="9" t="s">
        <v>545</v>
      </c>
    </row>
    <row r="2457" spans="1:10" x14ac:dyDescent="0.3">
      <c r="A2457" s="1" t="s">
        <v>1379</v>
      </c>
      <c r="B2457" t="s">
        <v>1213</v>
      </c>
      <c r="C2457">
        <v>31.9</v>
      </c>
      <c r="D2457" t="s">
        <v>1574</v>
      </c>
      <c r="E2457" s="9" t="s">
        <v>545</v>
      </c>
      <c r="F2457" s="9" t="s">
        <v>545</v>
      </c>
      <c r="G2457">
        <v>3</v>
      </c>
      <c r="H2457" s="9" t="s">
        <v>545</v>
      </c>
      <c r="I2457" s="9" t="s">
        <v>545</v>
      </c>
    </row>
    <row r="2458" spans="1:10" x14ac:dyDescent="0.3">
      <c r="A2458" s="1" t="s">
        <v>1379</v>
      </c>
      <c r="B2458" t="s">
        <v>1213</v>
      </c>
      <c r="C2458">
        <v>37.700000000000003</v>
      </c>
      <c r="D2458" t="s">
        <v>1574</v>
      </c>
      <c r="E2458">
        <v>3</v>
      </c>
      <c r="F2458" t="s">
        <v>1585</v>
      </c>
      <c r="G2458" s="9" t="s">
        <v>545</v>
      </c>
      <c r="H2458" s="9" t="s">
        <v>545</v>
      </c>
      <c r="I2458" s="9" t="s">
        <v>545</v>
      </c>
    </row>
    <row r="2459" spans="1:10" x14ac:dyDescent="0.3">
      <c r="A2459" s="1" t="s">
        <v>1379</v>
      </c>
      <c r="B2459" t="s">
        <v>1213</v>
      </c>
      <c r="C2459">
        <v>37.799999999999997</v>
      </c>
      <c r="D2459" t="s">
        <v>1574</v>
      </c>
      <c r="E2459">
        <v>2.2000000000000002</v>
      </c>
      <c r="F2459" t="s">
        <v>1157</v>
      </c>
      <c r="G2459" s="9" t="s">
        <v>545</v>
      </c>
      <c r="H2459" s="9" t="s">
        <v>545</v>
      </c>
      <c r="I2459" s="9" t="s">
        <v>545</v>
      </c>
    </row>
    <row r="2460" spans="1:10" x14ac:dyDescent="0.3">
      <c r="A2460" s="1" t="s">
        <v>1379</v>
      </c>
      <c r="B2460" t="s">
        <v>1213</v>
      </c>
      <c r="C2460">
        <v>37.5</v>
      </c>
      <c r="D2460" t="s">
        <v>1158</v>
      </c>
      <c r="E2460">
        <v>0.6</v>
      </c>
      <c r="F2460" s="9" t="s">
        <v>545</v>
      </c>
      <c r="G2460" s="9" t="s">
        <v>545</v>
      </c>
      <c r="H2460" s="9" t="s">
        <v>545</v>
      </c>
      <c r="I2460" s="9" t="s">
        <v>545</v>
      </c>
    </row>
    <row r="2461" spans="1:10" x14ac:dyDescent="0.3">
      <c r="A2461" s="1" t="s">
        <v>1379</v>
      </c>
      <c r="B2461" t="s">
        <v>1213</v>
      </c>
      <c r="C2461">
        <v>36.9</v>
      </c>
      <c r="D2461" t="s">
        <v>1574</v>
      </c>
      <c r="E2461">
        <v>0.3</v>
      </c>
      <c r="F2461" s="9" t="s">
        <v>545</v>
      </c>
      <c r="G2461" s="9" t="s">
        <v>545</v>
      </c>
      <c r="H2461" s="9" t="s">
        <v>545</v>
      </c>
      <c r="I2461" s="9" t="s">
        <v>545</v>
      </c>
    </row>
    <row r="2462" spans="1:10" x14ac:dyDescent="0.3">
      <c r="A2462" s="1" t="s">
        <v>1379</v>
      </c>
      <c r="B2462" t="s">
        <v>1213</v>
      </c>
      <c r="C2462">
        <v>36.6</v>
      </c>
      <c r="D2462" t="s">
        <v>1586</v>
      </c>
      <c r="E2462">
        <v>0.5</v>
      </c>
      <c r="F2462" s="9" t="s">
        <v>545</v>
      </c>
      <c r="G2462" s="9" t="s">
        <v>545</v>
      </c>
      <c r="H2462" s="9" t="s">
        <v>545</v>
      </c>
      <c r="I2462" s="9" t="s">
        <v>545</v>
      </c>
    </row>
    <row r="2463" spans="1:10" x14ac:dyDescent="0.3">
      <c r="A2463" s="1" t="s">
        <v>1379</v>
      </c>
      <c r="B2463" t="s">
        <v>1213</v>
      </c>
      <c r="C2463">
        <v>36.4</v>
      </c>
      <c r="D2463" t="s">
        <v>1586</v>
      </c>
      <c r="E2463">
        <v>0.7</v>
      </c>
      <c r="F2463" s="9" t="s">
        <v>545</v>
      </c>
      <c r="G2463" s="9" t="s">
        <v>545</v>
      </c>
      <c r="H2463" s="9" t="s">
        <v>545</v>
      </c>
      <c r="I2463" s="9" t="s">
        <v>545</v>
      </c>
    </row>
    <row r="2464" spans="1:10" x14ac:dyDescent="0.3">
      <c r="A2464" s="1" t="s">
        <v>1379</v>
      </c>
      <c r="B2464" t="s">
        <v>1213</v>
      </c>
      <c r="C2464">
        <v>35.4</v>
      </c>
      <c r="D2464" t="s">
        <v>1574</v>
      </c>
      <c r="E2464">
        <v>2.7</v>
      </c>
      <c r="F2464">
        <v>16</v>
      </c>
      <c r="G2464" s="9" t="s">
        <v>545</v>
      </c>
      <c r="H2464" s="9" t="s">
        <v>545</v>
      </c>
      <c r="I2464" s="9" t="s">
        <v>545</v>
      </c>
    </row>
    <row r="2465" spans="1:9" x14ac:dyDescent="0.3">
      <c r="A2465" s="1" t="s">
        <v>1379</v>
      </c>
      <c r="B2465" t="s">
        <v>1213</v>
      </c>
      <c r="C2465">
        <v>35.1</v>
      </c>
      <c r="D2465" t="s">
        <v>1574</v>
      </c>
      <c r="E2465">
        <v>1.4</v>
      </c>
      <c r="F2465" s="9" t="s">
        <v>545</v>
      </c>
      <c r="G2465" s="9" t="s">
        <v>545</v>
      </c>
      <c r="H2465" s="9" t="s">
        <v>545</v>
      </c>
      <c r="I2465" s="9" t="s">
        <v>545</v>
      </c>
    </row>
    <row r="2466" spans="1:9" x14ac:dyDescent="0.3">
      <c r="A2466" s="1" t="s">
        <v>1379</v>
      </c>
      <c r="B2466" t="s">
        <v>1213</v>
      </c>
      <c r="C2466">
        <v>34.9</v>
      </c>
      <c r="D2466" t="s">
        <v>1574</v>
      </c>
      <c r="E2466">
        <v>0.45</v>
      </c>
      <c r="F2466" s="9" t="s">
        <v>545</v>
      </c>
      <c r="G2466" s="9" t="s">
        <v>545</v>
      </c>
      <c r="H2466" s="9" t="s">
        <v>545</v>
      </c>
      <c r="I2466" s="9" t="s">
        <v>545</v>
      </c>
    </row>
    <row r="2467" spans="1:9" x14ac:dyDescent="0.3">
      <c r="A2467" s="1" t="s">
        <v>1379</v>
      </c>
      <c r="B2467" t="s">
        <v>1213</v>
      </c>
      <c r="C2467">
        <v>34.299999999999997</v>
      </c>
      <c r="D2467" t="s">
        <v>1158</v>
      </c>
      <c r="E2467">
        <v>0.5</v>
      </c>
      <c r="F2467" s="9" t="s">
        <v>545</v>
      </c>
      <c r="G2467" s="9" t="s">
        <v>545</v>
      </c>
      <c r="H2467" s="9" t="s">
        <v>545</v>
      </c>
      <c r="I2467" s="9" t="s">
        <v>545</v>
      </c>
    </row>
    <row r="2468" spans="1:9" x14ac:dyDescent="0.3">
      <c r="A2468" s="1" t="s">
        <v>1379</v>
      </c>
      <c r="B2468" t="s">
        <v>1213</v>
      </c>
      <c r="C2468">
        <v>34</v>
      </c>
      <c r="D2468" t="s">
        <v>1158</v>
      </c>
      <c r="E2468">
        <v>1</v>
      </c>
      <c r="F2468" s="9" t="s">
        <v>545</v>
      </c>
      <c r="G2468" s="9" t="s">
        <v>545</v>
      </c>
      <c r="H2468" s="9" t="s">
        <v>545</v>
      </c>
      <c r="I2468" s="9" t="s">
        <v>545</v>
      </c>
    </row>
    <row r="2469" spans="1:9" x14ac:dyDescent="0.3">
      <c r="A2469" s="1" t="s">
        <v>1379</v>
      </c>
      <c r="B2469" t="s">
        <v>1213</v>
      </c>
      <c r="C2469">
        <v>33.6</v>
      </c>
      <c r="D2469" t="s">
        <v>1586</v>
      </c>
      <c r="E2469">
        <v>3.2</v>
      </c>
      <c r="F2469" t="s">
        <v>1500</v>
      </c>
      <c r="G2469" s="9" t="s">
        <v>545</v>
      </c>
      <c r="H2469" s="9" t="s">
        <v>545</v>
      </c>
      <c r="I2469" s="9" t="s">
        <v>545</v>
      </c>
    </row>
    <row r="2470" spans="1:9" x14ac:dyDescent="0.3">
      <c r="A2470" s="1" t="s">
        <v>1379</v>
      </c>
      <c r="B2470" t="s">
        <v>1213</v>
      </c>
      <c r="C2470">
        <v>33.200000000000003</v>
      </c>
      <c r="D2470" t="s">
        <v>1574</v>
      </c>
      <c r="E2470">
        <v>1.5</v>
      </c>
      <c r="F2470">
        <v>18</v>
      </c>
      <c r="G2470" s="9" t="s">
        <v>545</v>
      </c>
      <c r="H2470" s="9" t="s">
        <v>545</v>
      </c>
      <c r="I2470" s="9" t="s">
        <v>545</v>
      </c>
    </row>
    <row r="2471" spans="1:9" x14ac:dyDescent="0.3">
      <c r="A2471" s="1" t="s">
        <v>1379</v>
      </c>
      <c r="B2471" t="s">
        <v>1213</v>
      </c>
      <c r="C2471">
        <v>32.299999999999997</v>
      </c>
      <c r="D2471" t="s">
        <v>1574</v>
      </c>
      <c r="E2471">
        <v>1.6</v>
      </c>
      <c r="F2471">
        <v>8</v>
      </c>
      <c r="G2471" s="9" t="s">
        <v>545</v>
      </c>
      <c r="H2471" s="9" t="s">
        <v>545</v>
      </c>
      <c r="I2471" s="9" t="s">
        <v>545</v>
      </c>
    </row>
    <row r="2472" spans="1:9" x14ac:dyDescent="0.3">
      <c r="A2472" s="1" t="s">
        <v>1379</v>
      </c>
      <c r="B2472" t="s">
        <v>1213</v>
      </c>
      <c r="C2472">
        <v>32.1</v>
      </c>
      <c r="D2472" t="s">
        <v>1158</v>
      </c>
      <c r="E2472">
        <v>2.8</v>
      </c>
      <c r="F2472">
        <v>23</v>
      </c>
      <c r="G2472" s="9" t="s">
        <v>545</v>
      </c>
      <c r="H2472" s="9" t="s">
        <v>545</v>
      </c>
      <c r="I2472" s="9" t="s">
        <v>545</v>
      </c>
    </row>
    <row r="2473" spans="1:9" x14ac:dyDescent="0.3">
      <c r="A2473" s="1" t="s">
        <v>1379</v>
      </c>
      <c r="B2473" t="s">
        <v>1213</v>
      </c>
      <c r="C2473">
        <v>39.799999999999997</v>
      </c>
      <c r="D2473" t="s">
        <v>1576</v>
      </c>
      <c r="E2473" s="9" t="s">
        <v>545</v>
      </c>
      <c r="F2473" s="9" t="s">
        <v>545</v>
      </c>
      <c r="G2473">
        <v>1</v>
      </c>
      <c r="H2473" s="9" t="s">
        <v>545</v>
      </c>
      <c r="I2473" s="9" t="s">
        <v>545</v>
      </c>
    </row>
    <row r="2474" spans="1:9" x14ac:dyDescent="0.3">
      <c r="A2474" s="1" t="s">
        <v>1379</v>
      </c>
      <c r="B2474" t="s">
        <v>1213</v>
      </c>
      <c r="C2474">
        <v>37.299999999999997</v>
      </c>
      <c r="D2474" t="s">
        <v>385</v>
      </c>
      <c r="E2474" s="9" t="s">
        <v>545</v>
      </c>
      <c r="F2474" s="9" t="s">
        <v>545</v>
      </c>
      <c r="G2474">
        <v>1</v>
      </c>
      <c r="H2474" s="9" t="s">
        <v>545</v>
      </c>
      <c r="I2474" s="9" t="s">
        <v>545</v>
      </c>
    </row>
    <row r="2475" spans="1:9" x14ac:dyDescent="0.3">
      <c r="A2475" s="1" t="s">
        <v>1379</v>
      </c>
      <c r="B2475" t="s">
        <v>1213</v>
      </c>
      <c r="C2475">
        <v>27.7</v>
      </c>
      <c r="D2475" t="s">
        <v>1675</v>
      </c>
      <c r="E2475" s="9" t="s">
        <v>545</v>
      </c>
      <c r="F2475" s="9" t="s">
        <v>545</v>
      </c>
      <c r="G2475">
        <v>1</v>
      </c>
      <c r="H2475" s="9" t="s">
        <v>545</v>
      </c>
      <c r="I2475" s="9" t="s">
        <v>545</v>
      </c>
    </row>
    <row r="2476" spans="1:9" x14ac:dyDescent="0.3">
      <c r="A2476" s="1" t="s">
        <v>1379</v>
      </c>
      <c r="B2476" t="s">
        <v>1213</v>
      </c>
      <c r="C2476">
        <v>23.8</v>
      </c>
      <c r="D2476" t="s">
        <v>385</v>
      </c>
      <c r="E2476" s="9" t="s">
        <v>545</v>
      </c>
      <c r="F2476" s="9" t="s">
        <v>545</v>
      </c>
      <c r="G2476">
        <v>1</v>
      </c>
      <c r="H2476" s="9" t="s">
        <v>545</v>
      </c>
      <c r="I2476" s="9" t="s">
        <v>545</v>
      </c>
    </row>
    <row r="2477" spans="1:9" x14ac:dyDescent="0.3">
      <c r="A2477" s="1" t="s">
        <v>1379</v>
      </c>
      <c r="B2477" t="s">
        <v>1213</v>
      </c>
      <c r="C2477">
        <v>17.3</v>
      </c>
      <c r="D2477" t="s">
        <v>385</v>
      </c>
      <c r="E2477" s="9" t="s">
        <v>545</v>
      </c>
      <c r="F2477" s="9" t="s">
        <v>545</v>
      </c>
      <c r="G2477">
        <v>1</v>
      </c>
      <c r="H2477" s="9" t="s">
        <v>545</v>
      </c>
      <c r="I2477" s="9" t="s">
        <v>545</v>
      </c>
    </row>
    <row r="2478" spans="1:9" x14ac:dyDescent="0.3">
      <c r="A2478" s="1" t="s">
        <v>1379</v>
      </c>
      <c r="B2478" t="s">
        <v>1213</v>
      </c>
      <c r="C2478">
        <v>16.7</v>
      </c>
      <c r="D2478" t="s">
        <v>385</v>
      </c>
      <c r="E2478" s="9" t="s">
        <v>545</v>
      </c>
      <c r="F2478" s="9" t="s">
        <v>545</v>
      </c>
      <c r="G2478">
        <v>1</v>
      </c>
      <c r="H2478" s="9" t="s">
        <v>545</v>
      </c>
      <c r="I2478" s="9" t="s">
        <v>545</v>
      </c>
    </row>
    <row r="2479" spans="1:9" x14ac:dyDescent="0.3">
      <c r="A2479" s="1" t="s">
        <v>1379</v>
      </c>
      <c r="B2479" t="s">
        <v>1213</v>
      </c>
      <c r="C2479">
        <v>7.7</v>
      </c>
      <c r="D2479" t="s">
        <v>2103</v>
      </c>
      <c r="E2479" s="9" t="s">
        <v>545</v>
      </c>
      <c r="F2479" s="9" t="s">
        <v>545</v>
      </c>
      <c r="G2479">
        <v>1</v>
      </c>
      <c r="H2479" s="9" t="s">
        <v>545</v>
      </c>
      <c r="I2479" s="9" t="s">
        <v>545</v>
      </c>
    </row>
    <row r="2480" spans="1:9" x14ac:dyDescent="0.3">
      <c r="A2480" s="1" t="s">
        <v>1379</v>
      </c>
      <c r="B2480" t="s">
        <v>1213</v>
      </c>
      <c r="C2480">
        <v>6.5</v>
      </c>
      <c r="D2480" t="s">
        <v>2275</v>
      </c>
      <c r="E2480" s="9" t="s">
        <v>545</v>
      </c>
      <c r="F2480" s="9" t="s">
        <v>545</v>
      </c>
      <c r="G2480">
        <v>1</v>
      </c>
      <c r="H2480" s="9" t="s">
        <v>545</v>
      </c>
      <c r="I2480" s="9" t="s">
        <v>545</v>
      </c>
    </row>
    <row r="2481" spans="1:10" x14ac:dyDescent="0.3">
      <c r="A2481" s="1" t="s">
        <v>1379</v>
      </c>
      <c r="B2481" t="s">
        <v>1213</v>
      </c>
      <c r="C2481">
        <v>2.5</v>
      </c>
      <c r="D2481" t="s">
        <v>2516</v>
      </c>
      <c r="E2481" s="9" t="s">
        <v>545</v>
      </c>
      <c r="F2481" s="9" t="s">
        <v>545</v>
      </c>
      <c r="G2481">
        <v>1</v>
      </c>
      <c r="H2481" s="9" t="s">
        <v>545</v>
      </c>
      <c r="I2481" s="9" t="s">
        <v>545</v>
      </c>
    </row>
    <row r="2482" spans="1:10" x14ac:dyDescent="0.3">
      <c r="A2482" s="1" t="s">
        <v>1379</v>
      </c>
      <c r="B2482" t="s">
        <v>1213</v>
      </c>
      <c r="C2482">
        <v>2</v>
      </c>
      <c r="D2482" t="s">
        <v>2091</v>
      </c>
      <c r="E2482" s="9" t="s">
        <v>545</v>
      </c>
      <c r="F2482" s="9" t="s">
        <v>545</v>
      </c>
      <c r="G2482">
        <v>1</v>
      </c>
      <c r="H2482" s="9" t="s">
        <v>545</v>
      </c>
      <c r="I2482" s="9" t="s">
        <v>545</v>
      </c>
    </row>
    <row r="2483" spans="1:10" x14ac:dyDescent="0.3">
      <c r="A2483" s="1" t="s">
        <v>1379</v>
      </c>
      <c r="B2483" t="s">
        <v>1213</v>
      </c>
      <c r="C2483">
        <v>0.7</v>
      </c>
      <c r="D2483" t="s">
        <v>2516</v>
      </c>
      <c r="E2483" s="9" t="s">
        <v>545</v>
      </c>
      <c r="F2483" s="9" t="s">
        <v>545</v>
      </c>
      <c r="G2483">
        <v>1</v>
      </c>
      <c r="H2483" s="9" t="s">
        <v>545</v>
      </c>
      <c r="I2483" s="9" t="s">
        <v>545</v>
      </c>
    </row>
    <row r="2484" spans="1:10" x14ac:dyDescent="0.3">
      <c r="A2484" s="1" t="s">
        <v>1379</v>
      </c>
      <c r="B2484" t="s">
        <v>1213</v>
      </c>
      <c r="C2484">
        <v>48.1</v>
      </c>
      <c r="D2484" t="s">
        <v>1682</v>
      </c>
      <c r="E2484" s="9" t="s">
        <v>545</v>
      </c>
      <c r="F2484" s="9" t="s">
        <v>545</v>
      </c>
      <c r="G2484">
        <v>1</v>
      </c>
      <c r="H2484" s="9" t="s">
        <v>545</v>
      </c>
      <c r="I2484" s="9" t="s">
        <v>545</v>
      </c>
    </row>
    <row r="2485" spans="1:10" x14ac:dyDescent="0.3">
      <c r="A2485" s="1" t="s">
        <v>1379</v>
      </c>
      <c r="B2485" t="s">
        <v>1213</v>
      </c>
      <c r="C2485">
        <v>12.7</v>
      </c>
      <c r="D2485" t="s">
        <v>1443</v>
      </c>
      <c r="E2485" s="9" t="s">
        <v>545</v>
      </c>
      <c r="F2485" s="9" t="s">
        <v>545</v>
      </c>
      <c r="G2485" s="9" t="s">
        <v>545</v>
      </c>
      <c r="H2485" s="9" t="s">
        <v>545</v>
      </c>
      <c r="I2485" s="9" t="s">
        <v>545</v>
      </c>
      <c r="J2485" t="s">
        <v>2094</v>
      </c>
    </row>
    <row r="2486" spans="1:10" x14ac:dyDescent="0.3">
      <c r="A2486" s="1" t="s">
        <v>1379</v>
      </c>
      <c r="B2486" t="s">
        <v>1213</v>
      </c>
      <c r="C2486">
        <v>12</v>
      </c>
      <c r="D2486" t="s">
        <v>1753</v>
      </c>
      <c r="E2486" s="9" t="s">
        <v>545</v>
      </c>
      <c r="F2486" s="9" t="s">
        <v>545</v>
      </c>
      <c r="G2486" s="9" t="s">
        <v>545</v>
      </c>
      <c r="H2486" s="9" t="s">
        <v>545</v>
      </c>
      <c r="I2486" s="9" t="s">
        <v>545</v>
      </c>
    </row>
    <row r="2487" spans="1:10" x14ac:dyDescent="0.3">
      <c r="A2487" s="1" t="s">
        <v>1379</v>
      </c>
      <c r="B2487" t="s">
        <v>1213</v>
      </c>
      <c r="C2487">
        <v>10.5</v>
      </c>
      <c r="D2487" t="s">
        <v>1753</v>
      </c>
      <c r="E2487" s="9" t="s">
        <v>545</v>
      </c>
      <c r="F2487" s="9" t="s">
        <v>545</v>
      </c>
      <c r="G2487" s="9" t="s">
        <v>545</v>
      </c>
      <c r="H2487" s="9" t="s">
        <v>545</v>
      </c>
      <c r="I2487" s="9" t="s">
        <v>545</v>
      </c>
    </row>
    <row r="2488" spans="1:10" x14ac:dyDescent="0.3">
      <c r="A2488" s="1" t="s">
        <v>1379</v>
      </c>
      <c r="B2488" t="s">
        <v>1213</v>
      </c>
      <c r="C2488">
        <v>17.3</v>
      </c>
      <c r="D2488" t="s">
        <v>1084</v>
      </c>
      <c r="E2488" s="9" t="s">
        <v>545</v>
      </c>
      <c r="F2488" s="9" t="s">
        <v>545</v>
      </c>
      <c r="G2488" s="9" t="s">
        <v>545</v>
      </c>
      <c r="H2488" s="9" t="s">
        <v>545</v>
      </c>
      <c r="I2488" s="9" t="s">
        <v>545</v>
      </c>
    </row>
    <row r="2489" spans="1:10" x14ac:dyDescent="0.3">
      <c r="A2489" s="1" t="s">
        <v>1379</v>
      </c>
      <c r="B2489" t="s">
        <v>1213</v>
      </c>
      <c r="C2489">
        <v>26.9</v>
      </c>
      <c r="D2489" t="s">
        <v>1677</v>
      </c>
      <c r="E2489" s="9" t="s">
        <v>545</v>
      </c>
      <c r="F2489" s="9" t="s">
        <v>545</v>
      </c>
      <c r="G2489" s="9" t="s">
        <v>545</v>
      </c>
      <c r="H2489" s="9" t="s">
        <v>545</v>
      </c>
      <c r="I2489" s="9" t="s">
        <v>545</v>
      </c>
      <c r="J2489" t="s">
        <v>1333</v>
      </c>
    </row>
    <row r="2490" spans="1:10" x14ac:dyDescent="0.3">
      <c r="A2490" s="1" t="s">
        <v>1379</v>
      </c>
      <c r="B2490" t="s">
        <v>1213</v>
      </c>
      <c r="C2490">
        <v>16.8</v>
      </c>
      <c r="D2490" t="s">
        <v>222</v>
      </c>
      <c r="E2490" s="9" t="s">
        <v>545</v>
      </c>
      <c r="F2490" s="9" t="s">
        <v>545</v>
      </c>
      <c r="G2490" s="9" t="s">
        <v>545</v>
      </c>
      <c r="H2490" s="9" t="s">
        <v>545</v>
      </c>
      <c r="I2490" s="9" t="s">
        <v>545</v>
      </c>
    </row>
    <row r="2491" spans="1:10" x14ac:dyDescent="0.3">
      <c r="A2491" s="1" t="s">
        <v>1379</v>
      </c>
      <c r="B2491" t="s">
        <v>1213</v>
      </c>
      <c r="C2491">
        <v>8</v>
      </c>
      <c r="D2491" t="s">
        <v>1677</v>
      </c>
      <c r="E2491" s="9" t="s">
        <v>545</v>
      </c>
      <c r="F2491" s="9" t="s">
        <v>545</v>
      </c>
      <c r="G2491" s="9" t="s">
        <v>545</v>
      </c>
      <c r="H2491" s="9" t="s">
        <v>545</v>
      </c>
      <c r="I2491" s="9" t="s">
        <v>545</v>
      </c>
    </row>
    <row r="2492" spans="1:10" x14ac:dyDescent="0.3">
      <c r="A2492" s="1" t="s">
        <v>1379</v>
      </c>
      <c r="B2492" t="s">
        <v>1213</v>
      </c>
      <c r="C2492">
        <v>35</v>
      </c>
      <c r="D2492" t="s">
        <v>808</v>
      </c>
      <c r="E2492" s="9" t="s">
        <v>545</v>
      </c>
      <c r="F2492" s="9" t="s">
        <v>545</v>
      </c>
      <c r="G2492" s="9" t="s">
        <v>545</v>
      </c>
      <c r="H2492" s="9" t="s">
        <v>545</v>
      </c>
      <c r="I2492" s="9" t="s">
        <v>545</v>
      </c>
    </row>
    <row r="2493" spans="1:10" x14ac:dyDescent="0.3">
      <c r="A2493" s="1" t="s">
        <v>1379</v>
      </c>
      <c r="B2493" t="s">
        <v>1213</v>
      </c>
      <c r="C2493">
        <v>33</v>
      </c>
      <c r="D2493" t="s">
        <v>808</v>
      </c>
      <c r="E2493" s="9" t="s">
        <v>545</v>
      </c>
      <c r="F2493" s="9" t="s">
        <v>545</v>
      </c>
      <c r="G2493" s="9" t="s">
        <v>545</v>
      </c>
      <c r="H2493" s="9" t="s">
        <v>545</v>
      </c>
      <c r="I2493" s="9" t="s">
        <v>545</v>
      </c>
    </row>
    <row r="2494" spans="1:10" x14ac:dyDescent="0.3">
      <c r="A2494" s="1" t="s">
        <v>1379</v>
      </c>
      <c r="B2494" t="s">
        <v>1213</v>
      </c>
      <c r="C2494">
        <v>7.7</v>
      </c>
      <c r="D2494" t="s">
        <v>808</v>
      </c>
      <c r="E2494" s="9" t="s">
        <v>545</v>
      </c>
      <c r="F2494" s="9" t="s">
        <v>545</v>
      </c>
      <c r="G2494" s="9" t="s">
        <v>545</v>
      </c>
      <c r="H2494" s="9" t="s">
        <v>545</v>
      </c>
      <c r="I2494" s="9" t="s">
        <v>545</v>
      </c>
    </row>
    <row r="2495" spans="1:10" x14ac:dyDescent="0.3">
      <c r="A2495" s="1" t="s">
        <v>1379</v>
      </c>
      <c r="B2495" t="s">
        <v>1213</v>
      </c>
      <c r="C2495">
        <v>39.5</v>
      </c>
      <c r="D2495" t="s">
        <v>49</v>
      </c>
      <c r="E2495" s="9" t="s">
        <v>545</v>
      </c>
      <c r="F2495" s="9" t="s">
        <v>545</v>
      </c>
      <c r="G2495" s="9" t="s">
        <v>545</v>
      </c>
      <c r="H2495" s="9" t="s">
        <v>545</v>
      </c>
      <c r="I2495" s="9" t="s">
        <v>545</v>
      </c>
    </row>
    <row r="2496" spans="1:10" x14ac:dyDescent="0.3">
      <c r="A2496" s="1" t="s">
        <v>1379</v>
      </c>
      <c r="B2496" t="s">
        <v>1213</v>
      </c>
      <c r="C2496">
        <v>31.7</v>
      </c>
      <c r="D2496" t="s">
        <v>1501</v>
      </c>
      <c r="E2496" s="9" t="s">
        <v>545</v>
      </c>
      <c r="F2496" s="9" t="s">
        <v>545</v>
      </c>
      <c r="G2496" s="9" t="s">
        <v>545</v>
      </c>
      <c r="H2496" s="9" t="s">
        <v>545</v>
      </c>
      <c r="I2496" s="9" t="s">
        <v>545</v>
      </c>
      <c r="J2496" t="s">
        <v>1674</v>
      </c>
    </row>
    <row r="2497" spans="1:10" x14ac:dyDescent="0.3">
      <c r="A2497" s="1" t="s">
        <v>1379</v>
      </c>
      <c r="B2497" t="s">
        <v>1213</v>
      </c>
      <c r="C2497">
        <v>40.9</v>
      </c>
      <c r="D2497" t="s">
        <v>246</v>
      </c>
      <c r="E2497">
        <v>0.5</v>
      </c>
      <c r="F2497" s="9" t="s">
        <v>545</v>
      </c>
      <c r="G2497" s="9" t="s">
        <v>545</v>
      </c>
      <c r="H2497" s="9" t="s">
        <v>545</v>
      </c>
      <c r="I2497" s="9" t="s">
        <v>545</v>
      </c>
    </row>
    <row r="2498" spans="1:10" x14ac:dyDescent="0.3">
      <c r="A2498" s="1" t="s">
        <v>1379</v>
      </c>
      <c r="B2498" t="s">
        <v>683</v>
      </c>
      <c r="C2498">
        <v>18.899999999999999</v>
      </c>
      <c r="D2498" t="s">
        <v>246</v>
      </c>
      <c r="E2498">
        <v>0.25</v>
      </c>
      <c r="F2498" s="9" t="s">
        <v>545</v>
      </c>
      <c r="G2498" s="9" t="s">
        <v>545</v>
      </c>
      <c r="H2498" s="9" t="s">
        <v>545</v>
      </c>
      <c r="I2498" s="9" t="s">
        <v>545</v>
      </c>
    </row>
    <row r="2499" spans="1:10" x14ac:dyDescent="0.3">
      <c r="A2499" s="1" t="s">
        <v>1379</v>
      </c>
      <c r="B2499" t="s">
        <v>1383</v>
      </c>
      <c r="C2499">
        <v>40.1</v>
      </c>
      <c r="D2499" t="s">
        <v>1448</v>
      </c>
      <c r="E2499" s="9" t="s">
        <v>545</v>
      </c>
      <c r="F2499" s="9" t="s">
        <v>545</v>
      </c>
      <c r="G2499">
        <v>1</v>
      </c>
      <c r="H2499" s="9" t="s">
        <v>545</v>
      </c>
      <c r="I2499" s="9" t="s">
        <v>545</v>
      </c>
    </row>
    <row r="2500" spans="1:10" x14ac:dyDescent="0.3">
      <c r="A2500" s="1" t="s">
        <v>1379</v>
      </c>
      <c r="B2500" t="s">
        <v>1383</v>
      </c>
      <c r="C2500">
        <v>43.5</v>
      </c>
      <c r="D2500" t="s">
        <v>1758</v>
      </c>
      <c r="E2500">
        <v>6.7</v>
      </c>
      <c r="F2500">
        <v>74</v>
      </c>
      <c r="G2500" s="9" t="s">
        <v>545</v>
      </c>
      <c r="H2500" s="9" t="s">
        <v>545</v>
      </c>
      <c r="I2500" s="9" t="s">
        <v>545</v>
      </c>
    </row>
    <row r="2501" spans="1:10" x14ac:dyDescent="0.3">
      <c r="A2501" s="1" t="s">
        <v>1379</v>
      </c>
      <c r="B2501" t="s">
        <v>1383</v>
      </c>
      <c r="C2501">
        <v>48.3</v>
      </c>
      <c r="D2501" t="s">
        <v>1948</v>
      </c>
      <c r="E2501">
        <v>2.2000000000000002</v>
      </c>
      <c r="F2501">
        <v>210</v>
      </c>
      <c r="G2501" s="9" t="s">
        <v>545</v>
      </c>
      <c r="H2501" s="9" t="s">
        <v>545</v>
      </c>
      <c r="I2501" s="9" t="s">
        <v>545</v>
      </c>
    </row>
    <row r="2502" spans="1:10" x14ac:dyDescent="0.3">
      <c r="A2502" s="1" t="s">
        <v>1379</v>
      </c>
      <c r="B2502" t="s">
        <v>1383</v>
      </c>
      <c r="C2502">
        <v>44.2</v>
      </c>
      <c r="D2502" t="s">
        <v>1950</v>
      </c>
      <c r="E2502" s="9" t="s">
        <v>545</v>
      </c>
      <c r="F2502" s="9" t="s">
        <v>545</v>
      </c>
      <c r="G2502" s="9" t="s">
        <v>545</v>
      </c>
      <c r="H2502" s="9" t="s">
        <v>545</v>
      </c>
      <c r="I2502" s="9" t="s">
        <v>545</v>
      </c>
    </row>
    <row r="2503" spans="1:10" x14ac:dyDescent="0.3">
      <c r="A2503" s="1" t="s">
        <v>1379</v>
      </c>
      <c r="B2503" t="s">
        <v>1383</v>
      </c>
      <c r="C2503">
        <v>18</v>
      </c>
      <c r="D2503" t="s">
        <v>1676</v>
      </c>
      <c r="E2503" s="9" t="s">
        <v>545</v>
      </c>
      <c r="F2503" s="9" t="s">
        <v>545</v>
      </c>
      <c r="G2503" s="9" t="s">
        <v>545</v>
      </c>
      <c r="H2503" s="9" t="s">
        <v>545</v>
      </c>
      <c r="I2503" s="9" t="s">
        <v>545</v>
      </c>
      <c r="J2503" t="s">
        <v>1181</v>
      </c>
    </row>
    <row r="2504" spans="1:10" x14ac:dyDescent="0.3">
      <c r="A2504" s="1" t="s">
        <v>1379</v>
      </c>
      <c r="B2504" t="s">
        <v>1383</v>
      </c>
      <c r="C2504">
        <v>40.799999999999997</v>
      </c>
      <c r="D2504" t="s">
        <v>1625</v>
      </c>
      <c r="E2504">
        <v>0.5</v>
      </c>
      <c r="F2504" s="9" t="s">
        <v>545</v>
      </c>
      <c r="G2504" s="9" t="s">
        <v>545</v>
      </c>
      <c r="H2504" t="s">
        <v>2202</v>
      </c>
      <c r="I2504" s="9" t="s">
        <v>545</v>
      </c>
      <c r="J2504" t="s">
        <v>1447</v>
      </c>
    </row>
    <row r="2505" spans="1:10" x14ac:dyDescent="0.3">
      <c r="A2505" s="1" t="s">
        <v>1379</v>
      </c>
      <c r="B2505" t="s">
        <v>1383</v>
      </c>
      <c r="C2505">
        <v>40.700000000000003</v>
      </c>
      <c r="D2505" t="s">
        <v>1625</v>
      </c>
      <c r="E2505">
        <v>0.5</v>
      </c>
      <c r="F2505" s="9" t="s">
        <v>545</v>
      </c>
      <c r="G2505" s="9" t="s">
        <v>545</v>
      </c>
      <c r="H2505" t="s">
        <v>2568</v>
      </c>
      <c r="I2505" s="9" t="s">
        <v>545</v>
      </c>
    </row>
    <row r="2506" spans="1:10" x14ac:dyDescent="0.3">
      <c r="A2506" s="1" t="s">
        <v>1379</v>
      </c>
      <c r="B2506" t="s">
        <v>1383</v>
      </c>
      <c r="C2506">
        <v>40.6</v>
      </c>
      <c r="D2506" t="s">
        <v>1625</v>
      </c>
      <c r="E2506">
        <v>0.5</v>
      </c>
      <c r="F2506" s="9" t="s">
        <v>545</v>
      </c>
      <c r="G2506" s="9" t="s">
        <v>545</v>
      </c>
      <c r="H2506" t="s">
        <v>2202</v>
      </c>
      <c r="I2506" s="9" t="s">
        <v>545</v>
      </c>
    </row>
    <row r="2507" spans="1:10" x14ac:dyDescent="0.3">
      <c r="A2507" s="1" t="s">
        <v>1379</v>
      </c>
      <c r="B2507" t="s">
        <v>1383</v>
      </c>
      <c r="C2507">
        <v>40.4</v>
      </c>
      <c r="D2507" t="s">
        <v>1625</v>
      </c>
      <c r="E2507">
        <v>0.5</v>
      </c>
      <c r="F2507" s="9" t="s">
        <v>545</v>
      </c>
      <c r="G2507" s="9" t="s">
        <v>545</v>
      </c>
      <c r="H2507" t="s">
        <v>2202</v>
      </c>
      <c r="I2507" s="9" t="s">
        <v>545</v>
      </c>
    </row>
    <row r="2508" spans="1:10" x14ac:dyDescent="0.3">
      <c r="A2508" s="1" t="s">
        <v>1379</v>
      </c>
      <c r="B2508" t="s">
        <v>1383</v>
      </c>
      <c r="C2508">
        <v>16.899999999999999</v>
      </c>
      <c r="D2508" t="s">
        <v>1673</v>
      </c>
      <c r="E2508" s="9" t="s">
        <v>545</v>
      </c>
      <c r="F2508" s="9" t="s">
        <v>545</v>
      </c>
      <c r="G2508" s="9" t="s">
        <v>545</v>
      </c>
      <c r="H2508" s="9" t="s">
        <v>545</v>
      </c>
      <c r="I2508" s="9" t="s">
        <v>545</v>
      </c>
      <c r="J2508" t="s">
        <v>1499</v>
      </c>
    </row>
    <row r="2509" spans="1:10" x14ac:dyDescent="0.3">
      <c r="A2509" s="1" t="s">
        <v>1379</v>
      </c>
      <c r="B2509" t="s">
        <v>1383</v>
      </c>
      <c r="C2509">
        <v>7.9</v>
      </c>
      <c r="D2509" t="s">
        <v>1164</v>
      </c>
      <c r="E2509" s="9" t="s">
        <v>545</v>
      </c>
      <c r="F2509" s="9" t="s">
        <v>545</v>
      </c>
      <c r="G2509">
        <v>1</v>
      </c>
      <c r="H2509" s="9" t="s">
        <v>545</v>
      </c>
      <c r="I2509" s="9" t="s">
        <v>545</v>
      </c>
    </row>
    <row r="2510" spans="1:10" x14ac:dyDescent="0.3">
      <c r="A2510" s="1" t="s">
        <v>1379</v>
      </c>
      <c r="B2510" t="s">
        <v>1383</v>
      </c>
      <c r="C2510">
        <v>15.6</v>
      </c>
      <c r="D2510" t="s">
        <v>668</v>
      </c>
      <c r="E2510" s="9" t="s">
        <v>545</v>
      </c>
      <c r="F2510" s="9" t="s">
        <v>545</v>
      </c>
      <c r="G2510" s="9" t="s">
        <v>545</v>
      </c>
      <c r="H2510" s="9" t="s">
        <v>545</v>
      </c>
      <c r="I2510" s="9" t="s">
        <v>545</v>
      </c>
    </row>
    <row r="2511" spans="1:10" x14ac:dyDescent="0.3">
      <c r="A2511" s="1" t="s">
        <v>1379</v>
      </c>
      <c r="B2511" t="s">
        <v>1383</v>
      </c>
      <c r="C2511">
        <v>15.3</v>
      </c>
      <c r="D2511" t="s">
        <v>1508</v>
      </c>
      <c r="E2511" s="9" t="s">
        <v>545</v>
      </c>
      <c r="F2511" s="9" t="s">
        <v>545</v>
      </c>
      <c r="G2511" s="9" t="s">
        <v>545</v>
      </c>
      <c r="H2511" s="9" t="s">
        <v>545</v>
      </c>
      <c r="I2511" s="9" t="s">
        <v>545</v>
      </c>
      <c r="J2511" t="s">
        <v>670</v>
      </c>
    </row>
    <row r="2512" spans="1:10" x14ac:dyDescent="0.3">
      <c r="A2512" s="1" t="s">
        <v>1379</v>
      </c>
      <c r="B2512" t="s">
        <v>1383</v>
      </c>
      <c r="C2512">
        <v>43.1</v>
      </c>
      <c r="D2512" t="s">
        <v>1951</v>
      </c>
      <c r="E2512">
        <v>0.3</v>
      </c>
      <c r="F2512" s="9" t="s">
        <v>545</v>
      </c>
      <c r="G2512" s="9" t="s">
        <v>545</v>
      </c>
      <c r="H2512" s="9" t="s">
        <v>545</v>
      </c>
      <c r="I2512" s="9" t="s">
        <v>545</v>
      </c>
    </row>
    <row r="2513" spans="1:10" x14ac:dyDescent="0.3">
      <c r="A2513" s="1" t="s">
        <v>1379</v>
      </c>
      <c r="B2513" t="s">
        <v>1383</v>
      </c>
      <c r="C2513">
        <v>42.9</v>
      </c>
      <c r="D2513" t="s">
        <v>1516</v>
      </c>
      <c r="E2513">
        <v>0.4</v>
      </c>
      <c r="F2513" s="9" t="s">
        <v>545</v>
      </c>
      <c r="G2513" s="9" t="s">
        <v>545</v>
      </c>
      <c r="H2513" s="9" t="s">
        <v>545</v>
      </c>
      <c r="I2513" s="9" t="s">
        <v>545</v>
      </c>
    </row>
    <row r="2514" spans="1:10" x14ac:dyDescent="0.3">
      <c r="A2514" s="1" t="s">
        <v>1379</v>
      </c>
      <c r="B2514" t="s">
        <v>1383</v>
      </c>
      <c r="C2514">
        <v>41.9</v>
      </c>
      <c r="D2514" t="s">
        <v>1790</v>
      </c>
      <c r="E2514">
        <v>2.2000000000000002</v>
      </c>
      <c r="F2514">
        <v>14</v>
      </c>
      <c r="G2514" s="9" t="s">
        <v>545</v>
      </c>
      <c r="H2514" s="9" t="s">
        <v>545</v>
      </c>
      <c r="I2514" s="9" t="s">
        <v>545</v>
      </c>
    </row>
    <row r="2515" spans="1:10" x14ac:dyDescent="0.3">
      <c r="A2515" s="1" t="s">
        <v>1379</v>
      </c>
      <c r="B2515" t="s">
        <v>1383</v>
      </c>
      <c r="C2515">
        <v>41.9</v>
      </c>
      <c r="D2515" t="s">
        <v>1623</v>
      </c>
      <c r="E2515">
        <v>0.5</v>
      </c>
      <c r="F2515" s="9" t="s">
        <v>545</v>
      </c>
      <c r="G2515" s="9" t="s">
        <v>545</v>
      </c>
      <c r="H2515" s="9" t="s">
        <v>545</v>
      </c>
      <c r="I2515" s="9" t="s">
        <v>545</v>
      </c>
    </row>
    <row r="2516" spans="1:10" x14ac:dyDescent="0.3">
      <c r="A2516" s="1" t="s">
        <v>1379</v>
      </c>
      <c r="B2516" t="s">
        <v>1383</v>
      </c>
      <c r="C2516">
        <v>41.2</v>
      </c>
      <c r="D2516" t="s">
        <v>1626</v>
      </c>
      <c r="E2516">
        <v>1.4</v>
      </c>
      <c r="F2516" s="9" t="s">
        <v>545</v>
      </c>
      <c r="G2516" s="9" t="s">
        <v>545</v>
      </c>
      <c r="H2516" s="9" t="s">
        <v>545</v>
      </c>
      <c r="I2516" s="9" t="s">
        <v>545</v>
      </c>
    </row>
    <row r="2517" spans="1:10" x14ac:dyDescent="0.3">
      <c r="A2517" s="1" t="s">
        <v>1379</v>
      </c>
      <c r="B2517" t="s">
        <v>1383</v>
      </c>
      <c r="C2517">
        <v>8.3000000000000007</v>
      </c>
      <c r="D2517" t="s">
        <v>1516</v>
      </c>
      <c r="E2517">
        <v>4</v>
      </c>
      <c r="F2517" t="s">
        <v>495</v>
      </c>
      <c r="G2517" s="9" t="s">
        <v>545</v>
      </c>
      <c r="H2517" s="9" t="s">
        <v>545</v>
      </c>
      <c r="I2517" s="9" t="s">
        <v>545</v>
      </c>
      <c r="J2517" t="s">
        <v>496</v>
      </c>
    </row>
    <row r="2518" spans="1:10" x14ac:dyDescent="0.3">
      <c r="A2518" s="1" t="s">
        <v>1379</v>
      </c>
      <c r="B2518" t="s">
        <v>1383</v>
      </c>
      <c r="C2518">
        <v>6.6</v>
      </c>
      <c r="D2518" t="s">
        <v>498</v>
      </c>
      <c r="E2518">
        <v>0.35</v>
      </c>
      <c r="F2518" s="9" t="s">
        <v>545</v>
      </c>
      <c r="G2518" s="9" t="s">
        <v>545</v>
      </c>
      <c r="H2518" s="9" t="s">
        <v>545</v>
      </c>
      <c r="I2518" s="9" t="s">
        <v>545</v>
      </c>
    </row>
    <row r="2519" spans="1:10" x14ac:dyDescent="0.3">
      <c r="A2519" s="1" t="s">
        <v>1379</v>
      </c>
      <c r="B2519" t="s">
        <v>1383</v>
      </c>
      <c r="C2519">
        <v>16.899999999999999</v>
      </c>
      <c r="D2519" t="s">
        <v>1532</v>
      </c>
      <c r="E2519" s="9" t="s">
        <v>545</v>
      </c>
      <c r="F2519" s="9" t="s">
        <v>545</v>
      </c>
      <c r="G2519">
        <v>2</v>
      </c>
      <c r="H2519" s="9" t="s">
        <v>545</v>
      </c>
      <c r="I2519" s="9" t="s">
        <v>545</v>
      </c>
    </row>
    <row r="2520" spans="1:10" x14ac:dyDescent="0.3">
      <c r="A2520" s="1" t="s">
        <v>1379</v>
      </c>
      <c r="B2520" t="s">
        <v>1383</v>
      </c>
      <c r="C2520">
        <v>20.9</v>
      </c>
      <c r="D2520" t="s">
        <v>1532</v>
      </c>
      <c r="E2520">
        <v>0.1</v>
      </c>
      <c r="F2520" s="9" t="s">
        <v>545</v>
      </c>
      <c r="G2520" s="9" t="s">
        <v>545</v>
      </c>
      <c r="H2520" s="9" t="s">
        <v>545</v>
      </c>
      <c r="I2520" s="9" t="s">
        <v>545</v>
      </c>
      <c r="J2520" t="s">
        <v>1359</v>
      </c>
    </row>
    <row r="2521" spans="1:10" x14ac:dyDescent="0.3">
      <c r="A2521" s="1" t="s">
        <v>1379</v>
      </c>
      <c r="B2521" t="s">
        <v>1383</v>
      </c>
      <c r="C2521">
        <v>39.6</v>
      </c>
      <c r="D2521" t="s">
        <v>809</v>
      </c>
      <c r="E2521" s="9" t="s">
        <v>545</v>
      </c>
      <c r="F2521" s="9" t="s">
        <v>545</v>
      </c>
      <c r="G2521">
        <v>1</v>
      </c>
      <c r="H2521" s="9" t="s">
        <v>545</v>
      </c>
      <c r="I2521" s="9" t="s">
        <v>545</v>
      </c>
    </row>
    <row r="2522" spans="1:10" x14ac:dyDescent="0.3">
      <c r="A2522" s="1" t="s">
        <v>1379</v>
      </c>
      <c r="B2522" t="s">
        <v>1383</v>
      </c>
      <c r="C2522">
        <v>33.200000000000003</v>
      </c>
      <c r="D2522" t="s">
        <v>2657</v>
      </c>
      <c r="E2522" s="9" t="s">
        <v>545</v>
      </c>
      <c r="F2522" s="9" t="s">
        <v>545</v>
      </c>
      <c r="G2522">
        <v>1</v>
      </c>
      <c r="H2522" s="9" t="s">
        <v>545</v>
      </c>
      <c r="I2522" s="9" t="s">
        <v>545</v>
      </c>
    </row>
    <row r="2523" spans="1:10" x14ac:dyDescent="0.3">
      <c r="A2523" s="1" t="s">
        <v>1379</v>
      </c>
      <c r="B2523" t="s">
        <v>1383</v>
      </c>
      <c r="C2523">
        <v>30.3</v>
      </c>
      <c r="D2523" t="s">
        <v>2657</v>
      </c>
      <c r="E2523" s="9" t="s">
        <v>545</v>
      </c>
      <c r="F2523" s="9" t="s">
        <v>545</v>
      </c>
      <c r="G2523">
        <v>1</v>
      </c>
      <c r="H2523" s="9" t="s">
        <v>545</v>
      </c>
      <c r="I2523" s="9" t="s">
        <v>545</v>
      </c>
    </row>
    <row r="2524" spans="1:10" x14ac:dyDescent="0.3">
      <c r="A2524" s="1" t="s">
        <v>1379</v>
      </c>
      <c r="B2524" t="s">
        <v>1383</v>
      </c>
      <c r="C2524">
        <v>24.2</v>
      </c>
      <c r="D2524" t="s">
        <v>2657</v>
      </c>
      <c r="E2524" s="9" t="s">
        <v>545</v>
      </c>
      <c r="F2524" s="9" t="s">
        <v>545</v>
      </c>
      <c r="G2524">
        <v>1</v>
      </c>
      <c r="H2524" s="9" t="s">
        <v>545</v>
      </c>
      <c r="I2524" s="9" t="s">
        <v>545</v>
      </c>
    </row>
    <row r="2525" spans="1:10" x14ac:dyDescent="0.3">
      <c r="A2525" s="1" t="s">
        <v>1379</v>
      </c>
      <c r="B2525" t="s">
        <v>1383</v>
      </c>
      <c r="C2525">
        <v>15.5</v>
      </c>
      <c r="D2525" t="s">
        <v>2657</v>
      </c>
      <c r="E2525" s="9" t="s">
        <v>545</v>
      </c>
      <c r="F2525" s="9" t="s">
        <v>545</v>
      </c>
      <c r="G2525">
        <v>1</v>
      </c>
      <c r="H2525" s="9" t="s">
        <v>545</v>
      </c>
      <c r="I2525" s="9" t="s">
        <v>545</v>
      </c>
    </row>
    <row r="2526" spans="1:10" x14ac:dyDescent="0.3">
      <c r="A2526" s="1" t="s">
        <v>1379</v>
      </c>
      <c r="B2526" t="s">
        <v>1383</v>
      </c>
      <c r="C2526">
        <v>13.7</v>
      </c>
      <c r="D2526" t="s">
        <v>809</v>
      </c>
      <c r="E2526" s="9" t="s">
        <v>545</v>
      </c>
      <c r="F2526" s="9" t="s">
        <v>545</v>
      </c>
      <c r="G2526">
        <v>1</v>
      </c>
      <c r="H2526" s="9" t="s">
        <v>545</v>
      </c>
      <c r="I2526" s="9" t="s">
        <v>545</v>
      </c>
    </row>
    <row r="2527" spans="1:10" x14ac:dyDescent="0.3">
      <c r="A2527" s="1" t="s">
        <v>1379</v>
      </c>
      <c r="B2527" t="s">
        <v>1383</v>
      </c>
      <c r="C2527">
        <v>13.4</v>
      </c>
      <c r="D2527" t="s">
        <v>809</v>
      </c>
      <c r="E2527" s="9" t="s">
        <v>545</v>
      </c>
      <c r="F2527" s="9" t="s">
        <v>545</v>
      </c>
      <c r="G2527">
        <v>1</v>
      </c>
      <c r="H2527" s="9" t="s">
        <v>545</v>
      </c>
      <c r="I2527" s="9" t="s">
        <v>545</v>
      </c>
    </row>
    <row r="2528" spans="1:10" x14ac:dyDescent="0.3">
      <c r="A2528" s="1" t="s">
        <v>1379</v>
      </c>
      <c r="B2528" t="s">
        <v>1383</v>
      </c>
      <c r="C2528">
        <v>11.8</v>
      </c>
      <c r="D2528" t="s">
        <v>809</v>
      </c>
      <c r="E2528" s="9" t="s">
        <v>545</v>
      </c>
      <c r="F2528" s="9" t="s">
        <v>545</v>
      </c>
      <c r="G2528">
        <v>1</v>
      </c>
      <c r="H2528" s="9" t="s">
        <v>545</v>
      </c>
      <c r="I2528" s="9" t="s">
        <v>545</v>
      </c>
    </row>
    <row r="2529" spans="1:9" x14ac:dyDescent="0.3">
      <c r="A2529" s="1" t="s">
        <v>1379</v>
      </c>
      <c r="B2529" t="s">
        <v>1383</v>
      </c>
      <c r="C2529">
        <v>10.9</v>
      </c>
      <c r="D2529" t="s">
        <v>809</v>
      </c>
      <c r="E2529" s="9" t="s">
        <v>545</v>
      </c>
      <c r="F2529" s="9" t="s">
        <v>545</v>
      </c>
      <c r="G2529">
        <v>1</v>
      </c>
      <c r="H2529" s="9" t="s">
        <v>545</v>
      </c>
      <c r="I2529" s="9" t="s">
        <v>545</v>
      </c>
    </row>
    <row r="2530" spans="1:9" x14ac:dyDescent="0.3">
      <c r="A2530" s="1" t="s">
        <v>1379</v>
      </c>
      <c r="B2530" t="s">
        <v>1383</v>
      </c>
      <c r="C2530">
        <v>10.6</v>
      </c>
      <c r="D2530" t="s">
        <v>809</v>
      </c>
      <c r="E2530" s="9" t="s">
        <v>545</v>
      </c>
      <c r="F2530" s="9" t="s">
        <v>545</v>
      </c>
      <c r="G2530">
        <v>1</v>
      </c>
      <c r="H2530" s="9" t="s">
        <v>545</v>
      </c>
      <c r="I2530" s="9" t="s">
        <v>545</v>
      </c>
    </row>
    <row r="2531" spans="1:9" x14ac:dyDescent="0.3">
      <c r="A2531" s="1" t="s">
        <v>1379</v>
      </c>
      <c r="B2531" t="s">
        <v>1383</v>
      </c>
      <c r="C2531">
        <v>7.2</v>
      </c>
      <c r="D2531" t="s">
        <v>809</v>
      </c>
      <c r="E2531" s="9" t="s">
        <v>545</v>
      </c>
      <c r="F2531" s="9" t="s">
        <v>545</v>
      </c>
      <c r="G2531">
        <v>1</v>
      </c>
      <c r="H2531" s="9" t="s">
        <v>545</v>
      </c>
      <c r="I2531" s="9" t="s">
        <v>545</v>
      </c>
    </row>
    <row r="2532" spans="1:9" x14ac:dyDescent="0.3">
      <c r="A2532" s="1" t="s">
        <v>1379</v>
      </c>
      <c r="B2532" t="s">
        <v>1383</v>
      </c>
      <c r="C2532">
        <v>1.1000000000000001</v>
      </c>
      <c r="D2532" t="s">
        <v>809</v>
      </c>
      <c r="E2532" s="9" t="s">
        <v>545</v>
      </c>
      <c r="F2532" s="9" t="s">
        <v>545</v>
      </c>
      <c r="G2532">
        <v>1</v>
      </c>
      <c r="H2532" s="9" t="s">
        <v>545</v>
      </c>
      <c r="I2532" s="9" t="s">
        <v>545</v>
      </c>
    </row>
    <row r="2533" spans="1:9" x14ac:dyDescent="0.3">
      <c r="A2533" s="1" t="s">
        <v>1379</v>
      </c>
      <c r="B2533" t="s">
        <v>1383</v>
      </c>
      <c r="C2533">
        <v>31</v>
      </c>
      <c r="D2533" t="s">
        <v>1533</v>
      </c>
      <c r="E2533" s="9" t="s">
        <v>545</v>
      </c>
      <c r="F2533" s="9" t="s">
        <v>545</v>
      </c>
      <c r="G2533">
        <v>2</v>
      </c>
      <c r="H2533" s="9" t="s">
        <v>545</v>
      </c>
      <c r="I2533" s="9" t="s">
        <v>545</v>
      </c>
    </row>
    <row r="2534" spans="1:9" x14ac:dyDescent="0.3">
      <c r="A2534" s="1" t="s">
        <v>1379</v>
      </c>
      <c r="B2534" t="s">
        <v>1383</v>
      </c>
      <c r="C2534">
        <v>30.9</v>
      </c>
      <c r="D2534" t="s">
        <v>1533</v>
      </c>
      <c r="E2534" s="9" t="s">
        <v>545</v>
      </c>
      <c r="F2534" s="9" t="s">
        <v>545</v>
      </c>
      <c r="G2534">
        <v>2</v>
      </c>
      <c r="H2534" s="9" t="s">
        <v>545</v>
      </c>
      <c r="I2534" s="9" t="s">
        <v>545</v>
      </c>
    </row>
    <row r="2535" spans="1:9" x14ac:dyDescent="0.3">
      <c r="A2535" s="1" t="s">
        <v>1379</v>
      </c>
      <c r="B2535" t="s">
        <v>1383</v>
      </c>
      <c r="C2535">
        <v>24.7</v>
      </c>
      <c r="D2535" t="s">
        <v>809</v>
      </c>
      <c r="E2535" s="9" t="s">
        <v>545</v>
      </c>
      <c r="F2535" s="9" t="s">
        <v>545</v>
      </c>
      <c r="G2535">
        <v>2</v>
      </c>
      <c r="H2535" s="9" t="s">
        <v>545</v>
      </c>
      <c r="I2535" s="9" t="s">
        <v>545</v>
      </c>
    </row>
    <row r="2536" spans="1:9" x14ac:dyDescent="0.3">
      <c r="A2536" s="1" t="s">
        <v>1379</v>
      </c>
      <c r="B2536" t="s">
        <v>1383</v>
      </c>
      <c r="C2536">
        <v>20.6</v>
      </c>
      <c r="D2536" t="s">
        <v>809</v>
      </c>
      <c r="E2536" s="9" t="s">
        <v>545</v>
      </c>
      <c r="F2536" s="9" t="s">
        <v>545</v>
      </c>
      <c r="G2536">
        <v>2</v>
      </c>
      <c r="H2536" s="9" t="s">
        <v>545</v>
      </c>
      <c r="I2536" s="9" t="s">
        <v>545</v>
      </c>
    </row>
    <row r="2537" spans="1:9" x14ac:dyDescent="0.3">
      <c r="A2537" s="1" t="s">
        <v>1379</v>
      </c>
      <c r="B2537" t="s">
        <v>1383</v>
      </c>
      <c r="C2537">
        <v>19.5</v>
      </c>
      <c r="D2537" t="s">
        <v>1360</v>
      </c>
      <c r="E2537" s="9" t="s">
        <v>545</v>
      </c>
      <c r="F2537" s="9" t="s">
        <v>545</v>
      </c>
      <c r="G2537">
        <v>5</v>
      </c>
      <c r="H2537" s="9" t="s">
        <v>545</v>
      </c>
      <c r="I2537" s="9" t="s">
        <v>545</v>
      </c>
    </row>
    <row r="2538" spans="1:9" x14ac:dyDescent="0.3">
      <c r="A2538" s="1" t="s">
        <v>1379</v>
      </c>
      <c r="B2538" t="s">
        <v>1383</v>
      </c>
      <c r="C2538">
        <v>48.4</v>
      </c>
      <c r="D2538" t="s">
        <v>2657</v>
      </c>
      <c r="E2538">
        <v>0.9</v>
      </c>
      <c r="F2538" s="9" t="s">
        <v>545</v>
      </c>
      <c r="G2538" s="9" t="s">
        <v>545</v>
      </c>
      <c r="H2538" s="9" t="s">
        <v>545</v>
      </c>
      <c r="I2538" s="9" t="s">
        <v>545</v>
      </c>
    </row>
    <row r="2539" spans="1:9" x14ac:dyDescent="0.3">
      <c r="A2539" s="1" t="s">
        <v>1379</v>
      </c>
      <c r="B2539" t="s">
        <v>1383</v>
      </c>
      <c r="C2539">
        <v>44</v>
      </c>
      <c r="D2539" t="s">
        <v>2657</v>
      </c>
      <c r="E2539">
        <v>2.9</v>
      </c>
      <c r="F2539">
        <v>30</v>
      </c>
      <c r="G2539" s="9" t="s">
        <v>545</v>
      </c>
      <c r="H2539" s="9" t="s">
        <v>545</v>
      </c>
      <c r="I2539" s="9" t="s">
        <v>545</v>
      </c>
    </row>
    <row r="2540" spans="1:9" x14ac:dyDescent="0.3">
      <c r="A2540" s="1" t="s">
        <v>1379</v>
      </c>
      <c r="B2540" t="s">
        <v>1383</v>
      </c>
      <c r="C2540">
        <v>37.9</v>
      </c>
      <c r="D2540" t="s">
        <v>2657</v>
      </c>
      <c r="E2540">
        <v>1.5</v>
      </c>
      <c r="F2540" s="9" t="s">
        <v>545</v>
      </c>
      <c r="G2540" s="9" t="s">
        <v>545</v>
      </c>
      <c r="H2540" s="9" t="s">
        <v>545</v>
      </c>
      <c r="I2540" s="9" t="s">
        <v>545</v>
      </c>
    </row>
    <row r="2541" spans="1:9" x14ac:dyDescent="0.3">
      <c r="A2541" s="1" t="s">
        <v>1379</v>
      </c>
      <c r="B2541" t="s">
        <v>1383</v>
      </c>
      <c r="C2541">
        <v>37.299999999999997</v>
      </c>
      <c r="D2541" t="s">
        <v>809</v>
      </c>
      <c r="E2541">
        <v>8.5</v>
      </c>
      <c r="F2541">
        <v>129</v>
      </c>
      <c r="G2541" s="9" t="s">
        <v>545</v>
      </c>
      <c r="H2541" s="9" t="s">
        <v>545</v>
      </c>
      <c r="I2541" s="9" t="s">
        <v>545</v>
      </c>
    </row>
    <row r="2542" spans="1:9" x14ac:dyDescent="0.3">
      <c r="A2542" s="1" t="s">
        <v>1379</v>
      </c>
      <c r="B2542" t="s">
        <v>1383</v>
      </c>
      <c r="C2542">
        <v>36.700000000000003</v>
      </c>
      <c r="D2542" t="s">
        <v>2657</v>
      </c>
      <c r="E2542">
        <v>6.4</v>
      </c>
      <c r="F2542">
        <v>64</v>
      </c>
      <c r="G2542" s="9" t="s">
        <v>545</v>
      </c>
      <c r="H2542" s="9" t="s">
        <v>545</v>
      </c>
      <c r="I2542" s="9" t="s">
        <v>545</v>
      </c>
    </row>
    <row r="2543" spans="1:9" x14ac:dyDescent="0.3">
      <c r="A2543" s="1" t="s">
        <v>1379</v>
      </c>
      <c r="B2543" t="s">
        <v>1383</v>
      </c>
      <c r="C2543">
        <v>35.9</v>
      </c>
      <c r="D2543" t="s">
        <v>809</v>
      </c>
      <c r="E2543">
        <v>2.2999999999999998</v>
      </c>
      <c r="F2543" t="s">
        <v>1705</v>
      </c>
      <c r="G2543" s="9" t="s">
        <v>545</v>
      </c>
      <c r="H2543" s="9" t="s">
        <v>545</v>
      </c>
      <c r="I2543" s="9" t="s">
        <v>545</v>
      </c>
    </row>
    <row r="2544" spans="1:9" x14ac:dyDescent="0.3">
      <c r="A2544" s="1" t="s">
        <v>1379</v>
      </c>
      <c r="B2544" t="s">
        <v>1383</v>
      </c>
      <c r="C2544">
        <v>35.4</v>
      </c>
      <c r="D2544" t="s">
        <v>2657</v>
      </c>
      <c r="E2544">
        <v>2.1</v>
      </c>
      <c r="F2544">
        <v>25</v>
      </c>
      <c r="G2544" s="9" t="s">
        <v>545</v>
      </c>
      <c r="H2544" s="9" t="s">
        <v>545</v>
      </c>
      <c r="I2544" s="9" t="s">
        <v>545</v>
      </c>
    </row>
    <row r="2545" spans="1:10" x14ac:dyDescent="0.3">
      <c r="A2545" s="1" t="s">
        <v>1379</v>
      </c>
      <c r="B2545" t="s">
        <v>1383</v>
      </c>
      <c r="C2545">
        <v>31.9</v>
      </c>
      <c r="D2545" t="s">
        <v>809</v>
      </c>
      <c r="E2545">
        <v>2.1</v>
      </c>
      <c r="F2545" t="s">
        <v>1710</v>
      </c>
      <c r="G2545" s="9" t="s">
        <v>545</v>
      </c>
      <c r="H2545" s="9" t="s">
        <v>545</v>
      </c>
      <c r="I2545" s="9" t="s">
        <v>545</v>
      </c>
    </row>
    <row r="2546" spans="1:10" x14ac:dyDescent="0.3">
      <c r="A2546" s="1" t="s">
        <v>1379</v>
      </c>
      <c r="B2546" t="s">
        <v>1383</v>
      </c>
      <c r="C2546">
        <v>28.7</v>
      </c>
      <c r="D2546" t="s">
        <v>2657</v>
      </c>
      <c r="E2546">
        <v>2.1</v>
      </c>
      <c r="F2546">
        <v>51</v>
      </c>
      <c r="G2546" s="9" t="s">
        <v>545</v>
      </c>
      <c r="H2546" s="9" t="s">
        <v>545</v>
      </c>
      <c r="I2546" s="9" t="s">
        <v>545</v>
      </c>
      <c r="J2546" t="s">
        <v>1008</v>
      </c>
    </row>
    <row r="2547" spans="1:10" x14ac:dyDescent="0.3">
      <c r="A2547" s="1" t="s">
        <v>1379</v>
      </c>
      <c r="B2547" t="s">
        <v>1383</v>
      </c>
      <c r="C2547">
        <v>28.1</v>
      </c>
      <c r="D2547" t="s">
        <v>809</v>
      </c>
      <c r="E2547">
        <v>1.7</v>
      </c>
      <c r="F2547">
        <v>15</v>
      </c>
      <c r="G2547" s="9" t="s">
        <v>545</v>
      </c>
      <c r="H2547" s="9" t="s">
        <v>545</v>
      </c>
      <c r="I2547" s="9" t="s">
        <v>545</v>
      </c>
    </row>
    <row r="2548" spans="1:10" x14ac:dyDescent="0.3">
      <c r="A2548" s="1" t="s">
        <v>1379</v>
      </c>
      <c r="B2548" t="s">
        <v>1383</v>
      </c>
      <c r="C2548">
        <v>20</v>
      </c>
      <c r="D2548" t="s">
        <v>1533</v>
      </c>
      <c r="E2548">
        <v>1</v>
      </c>
      <c r="F2548" s="9" t="s">
        <v>545</v>
      </c>
      <c r="G2548" s="9" t="s">
        <v>545</v>
      </c>
      <c r="H2548" s="9" t="s">
        <v>545</v>
      </c>
      <c r="I2548" s="9" t="s">
        <v>545</v>
      </c>
    </row>
    <row r="2549" spans="1:10" x14ac:dyDescent="0.3">
      <c r="A2549" s="1" t="s">
        <v>1379</v>
      </c>
      <c r="B2549" t="s">
        <v>1383</v>
      </c>
      <c r="C2549">
        <v>19.5</v>
      </c>
      <c r="D2549" t="s">
        <v>2657</v>
      </c>
      <c r="E2549">
        <v>1.2</v>
      </c>
      <c r="F2549" s="9" t="s">
        <v>545</v>
      </c>
      <c r="G2549" s="9" t="s">
        <v>545</v>
      </c>
      <c r="H2549" s="9" t="s">
        <v>545</v>
      </c>
      <c r="I2549" s="9" t="s">
        <v>545</v>
      </c>
    </row>
    <row r="2550" spans="1:10" x14ac:dyDescent="0.3">
      <c r="A2550" s="1" t="s">
        <v>1379</v>
      </c>
      <c r="B2550" t="s">
        <v>1383</v>
      </c>
      <c r="C2550">
        <v>19.3</v>
      </c>
      <c r="D2550" t="s">
        <v>1360</v>
      </c>
      <c r="E2550">
        <v>3.5</v>
      </c>
      <c r="F2550">
        <v>34</v>
      </c>
      <c r="G2550" s="9" t="s">
        <v>545</v>
      </c>
      <c r="H2550" s="9" t="s">
        <v>545</v>
      </c>
      <c r="I2550" s="9" t="s">
        <v>545</v>
      </c>
    </row>
    <row r="2551" spans="1:10" x14ac:dyDescent="0.3">
      <c r="A2551" s="1" t="s">
        <v>1379</v>
      </c>
      <c r="B2551" t="s">
        <v>1383</v>
      </c>
      <c r="C2551">
        <v>18.600000000000001</v>
      </c>
      <c r="D2551" t="s">
        <v>1358</v>
      </c>
      <c r="E2551">
        <v>5.3</v>
      </c>
      <c r="F2551">
        <v>59</v>
      </c>
      <c r="G2551" s="9" t="s">
        <v>545</v>
      </c>
      <c r="H2551" s="9" t="s">
        <v>545</v>
      </c>
      <c r="I2551" s="9" t="s">
        <v>545</v>
      </c>
    </row>
    <row r="2552" spans="1:10" x14ac:dyDescent="0.3">
      <c r="A2552" s="1" t="s">
        <v>1379</v>
      </c>
      <c r="B2552" t="s">
        <v>1383</v>
      </c>
      <c r="C2552">
        <v>17.399999999999999</v>
      </c>
      <c r="D2552" t="s">
        <v>809</v>
      </c>
      <c r="E2552">
        <v>2.2000000000000002</v>
      </c>
      <c r="F2552">
        <v>32</v>
      </c>
      <c r="G2552" s="9" t="s">
        <v>545</v>
      </c>
      <c r="H2552" s="9" t="s">
        <v>545</v>
      </c>
      <c r="I2552" s="9" t="s">
        <v>545</v>
      </c>
    </row>
    <row r="2553" spans="1:10" x14ac:dyDescent="0.3">
      <c r="A2553" s="1" t="s">
        <v>1379</v>
      </c>
      <c r="B2553" t="s">
        <v>1383</v>
      </c>
      <c r="C2553">
        <v>16.100000000000001</v>
      </c>
      <c r="D2553" t="s">
        <v>1360</v>
      </c>
      <c r="E2553">
        <v>4.0999999999999996</v>
      </c>
      <c r="F2553">
        <v>34</v>
      </c>
      <c r="G2553" s="9" t="s">
        <v>545</v>
      </c>
      <c r="H2553" s="9" t="s">
        <v>545</v>
      </c>
      <c r="I2553" s="9" t="s">
        <v>545</v>
      </c>
    </row>
    <row r="2554" spans="1:10" x14ac:dyDescent="0.3">
      <c r="A2554" s="1" t="s">
        <v>1379</v>
      </c>
      <c r="B2554" t="s">
        <v>1383</v>
      </c>
      <c r="C2554">
        <v>14</v>
      </c>
      <c r="D2554" t="s">
        <v>809</v>
      </c>
      <c r="E2554">
        <v>4.5</v>
      </c>
      <c r="F2554">
        <v>100</v>
      </c>
      <c r="G2554" s="9" t="s">
        <v>545</v>
      </c>
      <c r="H2554" s="9" t="s">
        <v>545</v>
      </c>
      <c r="I2554" t="s">
        <v>1084</v>
      </c>
    </row>
    <row r="2555" spans="1:10" x14ac:dyDescent="0.3">
      <c r="A2555" s="1" t="s">
        <v>1379</v>
      </c>
      <c r="B2555" t="s">
        <v>1383</v>
      </c>
      <c r="C2555">
        <v>10.1</v>
      </c>
      <c r="D2555" t="s">
        <v>1533</v>
      </c>
      <c r="E2555">
        <v>7.5</v>
      </c>
      <c r="F2555" t="s">
        <v>149</v>
      </c>
      <c r="G2555" s="9" t="s">
        <v>545</v>
      </c>
      <c r="H2555" s="9" t="s">
        <v>545</v>
      </c>
      <c r="I2555" s="9" t="s">
        <v>545</v>
      </c>
      <c r="J2555" t="s">
        <v>494</v>
      </c>
    </row>
    <row r="2556" spans="1:10" x14ac:dyDescent="0.3">
      <c r="A2556" s="1" t="s">
        <v>1379</v>
      </c>
      <c r="B2556" t="s">
        <v>1383</v>
      </c>
      <c r="C2556">
        <v>7.9</v>
      </c>
      <c r="D2556" t="s">
        <v>2657</v>
      </c>
      <c r="E2556">
        <v>6.5</v>
      </c>
      <c r="F2556">
        <v>54</v>
      </c>
      <c r="G2556" s="9" t="s">
        <v>545</v>
      </c>
      <c r="H2556" s="9" t="s">
        <v>545</v>
      </c>
      <c r="I2556" s="9" t="s">
        <v>545</v>
      </c>
    </row>
    <row r="2557" spans="1:10" x14ac:dyDescent="0.3">
      <c r="A2557" s="1" t="s">
        <v>1379</v>
      </c>
      <c r="B2557" t="s">
        <v>1383</v>
      </c>
      <c r="C2557">
        <v>5.8</v>
      </c>
      <c r="D2557" t="s">
        <v>408</v>
      </c>
      <c r="E2557">
        <v>2.2000000000000002</v>
      </c>
      <c r="F2557">
        <v>18</v>
      </c>
      <c r="G2557" s="9" t="s">
        <v>545</v>
      </c>
      <c r="H2557" s="9" t="s">
        <v>545</v>
      </c>
      <c r="I2557" s="9" t="s">
        <v>545</v>
      </c>
    </row>
    <row r="2558" spans="1:10" x14ac:dyDescent="0.3">
      <c r="A2558" s="1" t="s">
        <v>1379</v>
      </c>
      <c r="B2558" t="s">
        <v>1383</v>
      </c>
      <c r="C2558">
        <v>5.3</v>
      </c>
      <c r="D2558" t="s">
        <v>2657</v>
      </c>
      <c r="E2558">
        <v>4</v>
      </c>
      <c r="F2558" t="s">
        <v>409</v>
      </c>
      <c r="G2558" s="9" t="s">
        <v>545</v>
      </c>
      <c r="H2558" s="9" t="s">
        <v>545</v>
      </c>
      <c r="I2558" s="9" t="s">
        <v>545</v>
      </c>
    </row>
    <row r="2559" spans="1:10" x14ac:dyDescent="0.3">
      <c r="A2559" s="1" t="s">
        <v>1379</v>
      </c>
      <c r="B2559" t="s">
        <v>1383</v>
      </c>
      <c r="C2559">
        <v>5.3</v>
      </c>
      <c r="D2559" t="s">
        <v>2657</v>
      </c>
      <c r="E2559">
        <v>4.2</v>
      </c>
      <c r="F2559">
        <v>68</v>
      </c>
      <c r="G2559" s="9" t="s">
        <v>545</v>
      </c>
      <c r="H2559" s="9" t="s">
        <v>545</v>
      </c>
      <c r="I2559" t="s">
        <v>584</v>
      </c>
    </row>
    <row r="2560" spans="1:10" x14ac:dyDescent="0.3">
      <c r="A2560" s="1" t="s">
        <v>1379</v>
      </c>
      <c r="B2560" t="s">
        <v>1383</v>
      </c>
      <c r="C2560">
        <v>4.0999999999999996</v>
      </c>
      <c r="D2560" t="s">
        <v>2657</v>
      </c>
      <c r="E2560">
        <v>6</v>
      </c>
      <c r="F2560">
        <v>62</v>
      </c>
      <c r="G2560" s="9" t="s">
        <v>545</v>
      </c>
      <c r="H2560" s="9" t="s">
        <v>545</v>
      </c>
      <c r="I2560" t="s">
        <v>1497</v>
      </c>
    </row>
    <row r="2561" spans="1:10" x14ac:dyDescent="0.3">
      <c r="A2561" s="1" t="s">
        <v>1379</v>
      </c>
      <c r="B2561" t="s">
        <v>1383</v>
      </c>
      <c r="C2561">
        <v>3.7</v>
      </c>
      <c r="D2561" t="s">
        <v>2657</v>
      </c>
      <c r="E2561">
        <v>0.6</v>
      </c>
      <c r="F2561" s="9" t="s">
        <v>545</v>
      </c>
      <c r="G2561" s="9" t="s">
        <v>545</v>
      </c>
      <c r="H2561" s="9" t="s">
        <v>545</v>
      </c>
      <c r="I2561" s="9" t="s">
        <v>545</v>
      </c>
    </row>
    <row r="2562" spans="1:10" x14ac:dyDescent="0.3">
      <c r="A2562" s="1" t="s">
        <v>1379</v>
      </c>
      <c r="B2562" t="s">
        <v>1383</v>
      </c>
      <c r="C2562">
        <v>3.7</v>
      </c>
      <c r="D2562" t="s">
        <v>2657</v>
      </c>
      <c r="E2562">
        <v>1.3</v>
      </c>
      <c r="F2562" s="9" t="s">
        <v>545</v>
      </c>
      <c r="G2562" s="9" t="s">
        <v>545</v>
      </c>
      <c r="H2562" s="9" t="s">
        <v>545</v>
      </c>
      <c r="I2562" s="9" t="s">
        <v>545</v>
      </c>
      <c r="J2562" t="s">
        <v>303</v>
      </c>
    </row>
    <row r="2563" spans="1:10" x14ac:dyDescent="0.3">
      <c r="A2563" s="1" t="s">
        <v>1379</v>
      </c>
      <c r="B2563" t="s">
        <v>1383</v>
      </c>
      <c r="C2563">
        <v>3.5</v>
      </c>
      <c r="D2563" t="s">
        <v>2657</v>
      </c>
      <c r="E2563">
        <v>2.2999999999999998</v>
      </c>
      <c r="F2563" t="s">
        <v>585</v>
      </c>
      <c r="G2563" s="9" t="s">
        <v>545</v>
      </c>
      <c r="H2563" s="9" t="s">
        <v>545</v>
      </c>
      <c r="I2563" t="s">
        <v>586</v>
      </c>
    </row>
    <row r="2564" spans="1:10" x14ac:dyDescent="0.3">
      <c r="A2564" s="1" t="s">
        <v>1379</v>
      </c>
      <c r="B2564" t="s">
        <v>1383</v>
      </c>
      <c r="C2564">
        <v>1.4</v>
      </c>
      <c r="D2564" t="s">
        <v>809</v>
      </c>
      <c r="E2564">
        <v>1.7</v>
      </c>
      <c r="F2564">
        <v>16</v>
      </c>
      <c r="G2564" s="9" t="s">
        <v>545</v>
      </c>
      <c r="H2564" s="9" t="s">
        <v>545</v>
      </c>
      <c r="I2564" s="9" t="s">
        <v>545</v>
      </c>
    </row>
    <row r="2565" spans="1:10" x14ac:dyDescent="0.3">
      <c r="A2565" s="1" t="s">
        <v>1379</v>
      </c>
      <c r="B2565" t="s">
        <v>1383</v>
      </c>
      <c r="C2565">
        <v>15.8</v>
      </c>
      <c r="D2565" t="s">
        <v>1158</v>
      </c>
      <c r="E2565" s="9" t="s">
        <v>545</v>
      </c>
      <c r="F2565" s="9" t="s">
        <v>545</v>
      </c>
      <c r="G2565">
        <v>1</v>
      </c>
      <c r="H2565" s="9" t="s">
        <v>545</v>
      </c>
      <c r="I2565" s="9" t="s">
        <v>545</v>
      </c>
    </row>
    <row r="2566" spans="1:10" x14ac:dyDescent="0.3">
      <c r="A2566" s="1" t="s">
        <v>1379</v>
      </c>
      <c r="B2566" t="s">
        <v>1383</v>
      </c>
      <c r="C2566">
        <v>11.1</v>
      </c>
      <c r="D2566" t="s">
        <v>148</v>
      </c>
      <c r="E2566" s="9" t="s">
        <v>545</v>
      </c>
      <c r="F2566" s="9" t="s">
        <v>545</v>
      </c>
      <c r="G2566">
        <v>1</v>
      </c>
      <c r="H2566" s="9" t="s">
        <v>545</v>
      </c>
      <c r="I2566" s="9" t="s">
        <v>545</v>
      </c>
    </row>
    <row r="2567" spans="1:10" x14ac:dyDescent="0.3">
      <c r="A2567" s="1" t="s">
        <v>1379</v>
      </c>
      <c r="B2567" t="s">
        <v>1383</v>
      </c>
      <c r="C2567">
        <v>7.9</v>
      </c>
      <c r="D2567" t="s">
        <v>497</v>
      </c>
      <c r="E2567" s="9" t="s">
        <v>545</v>
      </c>
      <c r="F2567" s="9" t="s">
        <v>545</v>
      </c>
      <c r="G2567">
        <v>1</v>
      </c>
      <c r="H2567" s="9" t="s">
        <v>545</v>
      </c>
      <c r="I2567" s="9" t="s">
        <v>545</v>
      </c>
    </row>
    <row r="2568" spans="1:10" x14ac:dyDescent="0.3">
      <c r="A2568" s="1" t="s">
        <v>1379</v>
      </c>
      <c r="B2568" t="s">
        <v>1383</v>
      </c>
      <c r="C2568">
        <v>5.9</v>
      </c>
      <c r="D2568" t="s">
        <v>237</v>
      </c>
      <c r="E2568" s="9" t="s">
        <v>545</v>
      </c>
      <c r="F2568" s="9" t="s">
        <v>545</v>
      </c>
      <c r="G2568">
        <v>1</v>
      </c>
      <c r="H2568" s="9" t="s">
        <v>545</v>
      </c>
      <c r="I2568" s="9" t="s">
        <v>545</v>
      </c>
    </row>
    <row r="2569" spans="1:10" x14ac:dyDescent="0.3">
      <c r="A2569" s="1" t="s">
        <v>1379</v>
      </c>
      <c r="B2569" t="s">
        <v>1383</v>
      </c>
      <c r="C2569">
        <v>31</v>
      </c>
      <c r="D2569" t="s">
        <v>1158</v>
      </c>
      <c r="E2569" s="9" t="s">
        <v>545</v>
      </c>
      <c r="F2569" s="9" t="s">
        <v>545</v>
      </c>
      <c r="G2569">
        <v>3</v>
      </c>
      <c r="H2569" s="9" t="s">
        <v>545</v>
      </c>
      <c r="I2569" s="9" t="s">
        <v>545</v>
      </c>
    </row>
    <row r="2570" spans="1:10" x14ac:dyDescent="0.3">
      <c r="A2570" s="1" t="s">
        <v>1379</v>
      </c>
      <c r="B2570" t="s">
        <v>1383</v>
      </c>
      <c r="C2570">
        <v>37.799999999999997</v>
      </c>
      <c r="D2570" t="s">
        <v>1158</v>
      </c>
      <c r="E2570">
        <v>3.3</v>
      </c>
      <c r="F2570" t="s">
        <v>2404</v>
      </c>
      <c r="G2570" s="9" t="s">
        <v>545</v>
      </c>
      <c r="H2570" s="9" t="s">
        <v>545</v>
      </c>
      <c r="I2570" s="9" t="s">
        <v>545</v>
      </c>
    </row>
    <row r="2571" spans="1:10" x14ac:dyDescent="0.3">
      <c r="A2571" s="1" t="s">
        <v>1379</v>
      </c>
      <c r="B2571" t="s">
        <v>1383</v>
      </c>
      <c r="C2571">
        <v>18</v>
      </c>
      <c r="D2571" t="s">
        <v>1586</v>
      </c>
      <c r="E2571" s="9" t="s">
        <v>545</v>
      </c>
      <c r="F2571" s="9" t="s">
        <v>545</v>
      </c>
      <c r="G2571" s="9" t="s">
        <v>545</v>
      </c>
      <c r="H2571" s="9" t="s">
        <v>545</v>
      </c>
      <c r="I2571" s="9" t="s">
        <v>545</v>
      </c>
    </row>
    <row r="2572" spans="1:10" x14ac:dyDescent="0.3">
      <c r="A2572" s="1" t="s">
        <v>1379</v>
      </c>
      <c r="B2572" t="s">
        <v>1383</v>
      </c>
      <c r="C2572">
        <v>10.9</v>
      </c>
      <c r="D2572" t="s">
        <v>1158</v>
      </c>
      <c r="E2572">
        <v>0.35</v>
      </c>
      <c r="F2572" s="9" t="s">
        <v>545</v>
      </c>
      <c r="G2572" s="9" t="s">
        <v>545</v>
      </c>
      <c r="H2572" s="9" t="s">
        <v>545</v>
      </c>
      <c r="I2572" s="9" t="s">
        <v>545</v>
      </c>
    </row>
    <row r="2573" spans="1:10" x14ac:dyDescent="0.3">
      <c r="A2573" s="1" t="s">
        <v>1379</v>
      </c>
      <c r="B2573" t="s">
        <v>1383</v>
      </c>
      <c r="C2573">
        <v>23.9</v>
      </c>
      <c r="D2573" t="s">
        <v>1009</v>
      </c>
      <c r="E2573" s="9" t="s">
        <v>545</v>
      </c>
      <c r="F2573" s="9" t="s">
        <v>545</v>
      </c>
      <c r="G2573">
        <v>1</v>
      </c>
      <c r="H2573" s="9" t="s">
        <v>545</v>
      </c>
      <c r="I2573" s="9" t="s">
        <v>545</v>
      </c>
    </row>
    <row r="2574" spans="1:10" x14ac:dyDescent="0.3">
      <c r="A2574" s="1" t="s">
        <v>1379</v>
      </c>
      <c r="B2574" t="s">
        <v>1383</v>
      </c>
      <c r="C2574">
        <v>12.1</v>
      </c>
      <c r="D2574" t="s">
        <v>144</v>
      </c>
      <c r="E2574" s="9" t="s">
        <v>545</v>
      </c>
      <c r="F2574" s="9" t="s">
        <v>545</v>
      </c>
      <c r="G2574">
        <v>1</v>
      </c>
      <c r="H2574" s="9" t="s">
        <v>545</v>
      </c>
      <c r="I2574" s="9" t="s">
        <v>545</v>
      </c>
    </row>
    <row r="2575" spans="1:10" x14ac:dyDescent="0.3">
      <c r="A2575" s="1" t="s">
        <v>1379</v>
      </c>
      <c r="B2575" t="s">
        <v>1383</v>
      </c>
      <c r="C2575">
        <v>4.3</v>
      </c>
      <c r="D2575" t="s">
        <v>1682</v>
      </c>
      <c r="E2575" s="9" t="s">
        <v>545</v>
      </c>
      <c r="F2575" s="9" t="s">
        <v>545</v>
      </c>
      <c r="G2575">
        <v>1</v>
      </c>
      <c r="H2575" s="9" t="s">
        <v>545</v>
      </c>
      <c r="I2575" s="9" t="s">
        <v>545</v>
      </c>
    </row>
    <row r="2576" spans="1:10" x14ac:dyDescent="0.3">
      <c r="A2576" s="1" t="s">
        <v>1379</v>
      </c>
      <c r="B2576" t="s">
        <v>1383</v>
      </c>
      <c r="C2576">
        <v>45.1</v>
      </c>
      <c r="D2576" t="s">
        <v>1443</v>
      </c>
      <c r="E2576" s="9" t="s">
        <v>545</v>
      </c>
      <c r="F2576" s="9" t="s">
        <v>545</v>
      </c>
      <c r="G2576" s="9" t="s">
        <v>545</v>
      </c>
      <c r="H2576" s="9" t="s">
        <v>545</v>
      </c>
      <c r="I2576" s="9" t="s">
        <v>545</v>
      </c>
    </row>
    <row r="2577" spans="1:10" x14ac:dyDescent="0.3">
      <c r="A2577" s="1" t="s">
        <v>1379</v>
      </c>
      <c r="B2577" t="s">
        <v>1383</v>
      </c>
      <c r="C2577">
        <v>34.9</v>
      </c>
      <c r="D2577" t="s">
        <v>1698</v>
      </c>
      <c r="E2577" s="9" t="s">
        <v>545</v>
      </c>
      <c r="F2577" s="9" t="s">
        <v>545</v>
      </c>
      <c r="G2577" s="9" t="s">
        <v>545</v>
      </c>
      <c r="H2577" s="9" t="s">
        <v>545</v>
      </c>
      <c r="I2577" s="9" t="s">
        <v>545</v>
      </c>
      <c r="J2577" t="s">
        <v>1708</v>
      </c>
    </row>
    <row r="2578" spans="1:10" x14ac:dyDescent="0.3">
      <c r="A2578" s="1" t="s">
        <v>1379</v>
      </c>
      <c r="B2578" t="s">
        <v>1383</v>
      </c>
      <c r="C2578">
        <v>33.799999999999997</v>
      </c>
      <c r="D2578" t="s">
        <v>1872</v>
      </c>
      <c r="E2578" s="9" t="s">
        <v>545</v>
      </c>
      <c r="F2578" s="9" t="s">
        <v>545</v>
      </c>
      <c r="G2578" s="9" t="s">
        <v>545</v>
      </c>
      <c r="H2578" s="9" t="s">
        <v>545</v>
      </c>
      <c r="I2578" s="9" t="s">
        <v>545</v>
      </c>
      <c r="J2578" t="s">
        <v>1873</v>
      </c>
    </row>
    <row r="2579" spans="1:10" x14ac:dyDescent="0.3">
      <c r="A2579" s="1" t="s">
        <v>1379</v>
      </c>
      <c r="B2579" t="s">
        <v>1383</v>
      </c>
      <c r="C2579">
        <v>33</v>
      </c>
      <c r="D2579" t="s">
        <v>1709</v>
      </c>
      <c r="E2579" s="9" t="s">
        <v>545</v>
      </c>
      <c r="F2579" s="9" t="s">
        <v>545</v>
      </c>
      <c r="G2579" s="9" t="s">
        <v>545</v>
      </c>
      <c r="H2579" s="9" t="s">
        <v>545</v>
      </c>
      <c r="I2579" s="9" t="s">
        <v>545</v>
      </c>
      <c r="J2579" t="s">
        <v>1010</v>
      </c>
    </row>
    <row r="2580" spans="1:10" x14ac:dyDescent="0.3">
      <c r="A2580" s="1" t="s">
        <v>1379</v>
      </c>
      <c r="B2580" t="s">
        <v>1383</v>
      </c>
      <c r="C2580">
        <v>32</v>
      </c>
      <c r="D2580" t="s">
        <v>1709</v>
      </c>
      <c r="E2580" s="9" t="s">
        <v>545</v>
      </c>
      <c r="F2580" s="9" t="s">
        <v>545</v>
      </c>
      <c r="G2580" s="9" t="s">
        <v>545</v>
      </c>
      <c r="H2580" s="9" t="s">
        <v>545</v>
      </c>
      <c r="I2580" s="9" t="s">
        <v>545</v>
      </c>
      <c r="J2580" t="s">
        <v>1011</v>
      </c>
    </row>
    <row r="2581" spans="1:10" x14ac:dyDescent="0.3">
      <c r="A2581" s="1" t="s">
        <v>1379</v>
      </c>
      <c r="B2581" t="s">
        <v>1383</v>
      </c>
      <c r="C2581">
        <v>31</v>
      </c>
      <c r="D2581" t="s">
        <v>2041</v>
      </c>
      <c r="E2581" s="9" t="s">
        <v>545</v>
      </c>
      <c r="F2581" s="9" t="s">
        <v>545</v>
      </c>
      <c r="G2581" s="9" t="s">
        <v>545</v>
      </c>
      <c r="H2581" s="9" t="s">
        <v>545</v>
      </c>
      <c r="I2581" s="9" t="s">
        <v>545</v>
      </c>
    </row>
    <row r="2582" spans="1:10" x14ac:dyDescent="0.3">
      <c r="A2582" s="1" t="s">
        <v>1379</v>
      </c>
      <c r="B2582" t="s">
        <v>1383</v>
      </c>
      <c r="C2582">
        <v>30.2</v>
      </c>
      <c r="D2582" t="s">
        <v>2042</v>
      </c>
      <c r="E2582" s="9" t="s">
        <v>545</v>
      </c>
      <c r="F2582" s="9" t="s">
        <v>545</v>
      </c>
      <c r="G2582" s="9" t="s">
        <v>545</v>
      </c>
      <c r="H2582" s="9" t="s">
        <v>545</v>
      </c>
      <c r="I2582" s="9" t="s">
        <v>545</v>
      </c>
      <c r="J2582" t="s">
        <v>1010</v>
      </c>
    </row>
    <row r="2583" spans="1:10" x14ac:dyDescent="0.3">
      <c r="A2583" s="1" t="s">
        <v>1379</v>
      </c>
      <c r="B2583" t="s">
        <v>1383</v>
      </c>
      <c r="C2583">
        <v>29.4</v>
      </c>
      <c r="D2583" t="s">
        <v>2041</v>
      </c>
      <c r="E2583" s="9" t="s">
        <v>545</v>
      </c>
      <c r="F2583" s="9" t="s">
        <v>545</v>
      </c>
      <c r="G2583" s="9" t="s">
        <v>545</v>
      </c>
      <c r="H2583" s="9" t="s">
        <v>545</v>
      </c>
      <c r="I2583" s="9" t="s">
        <v>545</v>
      </c>
      <c r="J2583" t="s">
        <v>1012</v>
      </c>
    </row>
    <row r="2584" spans="1:10" x14ac:dyDescent="0.3">
      <c r="A2584" s="1" t="s">
        <v>1379</v>
      </c>
      <c r="B2584" t="s">
        <v>1383</v>
      </c>
      <c r="C2584">
        <v>4.3</v>
      </c>
      <c r="D2584" t="s">
        <v>2041</v>
      </c>
      <c r="E2584" s="9" t="s">
        <v>545</v>
      </c>
      <c r="F2584" s="9" t="s">
        <v>545</v>
      </c>
      <c r="G2584" s="9" t="s">
        <v>545</v>
      </c>
      <c r="H2584" s="9" t="s">
        <v>545</v>
      </c>
      <c r="I2584" s="9" t="s">
        <v>545</v>
      </c>
    </row>
    <row r="2585" spans="1:10" x14ac:dyDescent="0.3">
      <c r="A2585" s="1" t="s">
        <v>1379</v>
      </c>
      <c r="B2585" t="s">
        <v>1383</v>
      </c>
      <c r="C2585">
        <v>2.5</v>
      </c>
      <c r="D2585" t="s">
        <v>2041</v>
      </c>
      <c r="E2585" s="9" t="s">
        <v>545</v>
      </c>
      <c r="F2585" s="9" t="s">
        <v>545</v>
      </c>
      <c r="G2585" s="9" t="s">
        <v>545</v>
      </c>
      <c r="H2585" s="9" t="s">
        <v>545</v>
      </c>
      <c r="I2585" s="9" t="s">
        <v>545</v>
      </c>
    </row>
    <row r="2586" spans="1:10" x14ac:dyDescent="0.3">
      <c r="A2586" s="1" t="s">
        <v>1379</v>
      </c>
      <c r="B2586" t="s">
        <v>1383</v>
      </c>
      <c r="C2586">
        <v>19.600000000000001</v>
      </c>
      <c r="D2586" t="s">
        <v>270</v>
      </c>
      <c r="E2586" s="9" t="s">
        <v>545</v>
      </c>
      <c r="F2586" s="9" t="s">
        <v>545</v>
      </c>
      <c r="G2586" s="9" t="s">
        <v>545</v>
      </c>
      <c r="H2586" s="9" t="s">
        <v>545</v>
      </c>
      <c r="I2586" s="9" t="s">
        <v>545</v>
      </c>
      <c r="J2586" t="s">
        <v>665</v>
      </c>
    </row>
    <row r="2587" spans="1:10" x14ac:dyDescent="0.3">
      <c r="A2587" s="1" t="s">
        <v>1379</v>
      </c>
      <c r="B2587" t="s">
        <v>1383</v>
      </c>
      <c r="C2587">
        <v>16.2</v>
      </c>
      <c r="D2587" t="s">
        <v>667</v>
      </c>
      <c r="E2587" s="9" t="s">
        <v>545</v>
      </c>
      <c r="F2587" s="9" t="s">
        <v>545</v>
      </c>
      <c r="G2587" s="9" t="s">
        <v>545</v>
      </c>
      <c r="H2587" s="9" t="s">
        <v>545</v>
      </c>
      <c r="I2587" s="9" t="s">
        <v>545</v>
      </c>
      <c r="J2587" t="s">
        <v>663</v>
      </c>
    </row>
    <row r="2588" spans="1:10" x14ac:dyDescent="0.3">
      <c r="A2588" s="1" t="s">
        <v>1379</v>
      </c>
      <c r="B2588" t="s">
        <v>1383</v>
      </c>
      <c r="C2588">
        <v>40.299999999999997</v>
      </c>
      <c r="D2588" t="s">
        <v>1445</v>
      </c>
      <c r="E2588">
        <v>10</v>
      </c>
      <c r="F2588" t="s">
        <v>1446</v>
      </c>
      <c r="G2588" s="9" t="s">
        <v>545</v>
      </c>
      <c r="H2588" s="9" t="s">
        <v>545</v>
      </c>
      <c r="I2588" s="9" t="s">
        <v>545</v>
      </c>
      <c r="J2588" t="s">
        <v>2592</v>
      </c>
    </row>
    <row r="2589" spans="1:10" x14ac:dyDescent="0.3">
      <c r="A2589" s="1" t="s">
        <v>1379</v>
      </c>
      <c r="B2589" t="s">
        <v>1383</v>
      </c>
      <c r="C2589">
        <v>13.4</v>
      </c>
      <c r="D2589" t="s">
        <v>849</v>
      </c>
      <c r="E2589" s="9" t="s">
        <v>545</v>
      </c>
      <c r="F2589" s="9" t="s">
        <v>545</v>
      </c>
      <c r="G2589" s="9" t="s">
        <v>545</v>
      </c>
      <c r="H2589" s="9" t="s">
        <v>545</v>
      </c>
      <c r="I2589" s="9" t="s">
        <v>545</v>
      </c>
    </row>
    <row r="2590" spans="1:10" x14ac:dyDescent="0.3">
      <c r="A2590" s="1" t="s">
        <v>1379</v>
      </c>
      <c r="B2590" t="s">
        <v>1383</v>
      </c>
      <c r="C2590">
        <v>12.1</v>
      </c>
      <c r="D2590" t="s">
        <v>147</v>
      </c>
      <c r="E2590">
        <v>0.1</v>
      </c>
      <c r="F2590" s="9" t="s">
        <v>545</v>
      </c>
      <c r="G2590" s="9" t="s">
        <v>545</v>
      </c>
      <c r="H2590" s="9" t="s">
        <v>545</v>
      </c>
      <c r="I2590" s="9" t="s">
        <v>545</v>
      </c>
    </row>
    <row r="2591" spans="1:10" x14ac:dyDescent="0.3">
      <c r="A2591" s="1" t="s">
        <v>1379</v>
      </c>
      <c r="B2591" t="s">
        <v>1383</v>
      </c>
      <c r="C2591">
        <v>14.8</v>
      </c>
      <c r="D2591" t="s">
        <v>1084</v>
      </c>
      <c r="E2591" s="9" t="s">
        <v>545</v>
      </c>
      <c r="F2591" s="9" t="s">
        <v>545</v>
      </c>
      <c r="G2591" s="9" t="s">
        <v>545</v>
      </c>
      <c r="H2591" s="9" t="s">
        <v>545</v>
      </c>
      <c r="I2591" s="9" t="s">
        <v>545</v>
      </c>
      <c r="J2591" t="s">
        <v>1024</v>
      </c>
    </row>
    <row r="2592" spans="1:10" x14ac:dyDescent="0.3">
      <c r="A2592" s="1" t="s">
        <v>1379</v>
      </c>
      <c r="B2592" t="s">
        <v>1383</v>
      </c>
      <c r="C2592">
        <v>39.299999999999997</v>
      </c>
      <c r="D2592" t="s">
        <v>2178</v>
      </c>
      <c r="E2592" s="9" t="s">
        <v>545</v>
      </c>
      <c r="F2592" s="9" t="s">
        <v>545</v>
      </c>
      <c r="G2592">
        <v>1</v>
      </c>
      <c r="H2592" s="9" t="s">
        <v>545</v>
      </c>
      <c r="I2592" s="9" t="s">
        <v>545</v>
      </c>
      <c r="J2592" t="s">
        <v>2521</v>
      </c>
    </row>
    <row r="2593" spans="1:10" x14ac:dyDescent="0.3">
      <c r="A2593" s="1" t="s">
        <v>1379</v>
      </c>
      <c r="B2593" t="s">
        <v>1383</v>
      </c>
      <c r="C2593">
        <v>41.2</v>
      </c>
      <c r="D2593" t="s">
        <v>1618</v>
      </c>
      <c r="E2593" s="9" t="s">
        <v>545</v>
      </c>
      <c r="F2593" s="9" t="s">
        <v>545</v>
      </c>
      <c r="G2593">
        <v>2</v>
      </c>
      <c r="H2593" s="9" t="s">
        <v>545</v>
      </c>
      <c r="I2593" s="9" t="s">
        <v>545</v>
      </c>
    </row>
    <row r="2594" spans="1:10" x14ac:dyDescent="0.3">
      <c r="A2594" s="1" t="s">
        <v>1379</v>
      </c>
      <c r="B2594" t="s">
        <v>1383</v>
      </c>
      <c r="C2594">
        <v>46.4</v>
      </c>
      <c r="D2594" t="s">
        <v>1400</v>
      </c>
      <c r="E2594">
        <v>2.1</v>
      </c>
      <c r="F2594" t="s">
        <v>1949</v>
      </c>
      <c r="G2594" s="9" t="s">
        <v>545</v>
      </c>
      <c r="H2594" s="9" t="s">
        <v>545</v>
      </c>
      <c r="I2594" s="9" t="s">
        <v>545</v>
      </c>
    </row>
    <row r="2595" spans="1:10" x14ac:dyDescent="0.3">
      <c r="A2595" s="1" t="s">
        <v>1379</v>
      </c>
      <c r="B2595" t="s">
        <v>1383</v>
      </c>
      <c r="C2595">
        <v>42.7</v>
      </c>
      <c r="D2595" t="s">
        <v>1400</v>
      </c>
      <c r="E2595">
        <v>4.0999999999999996</v>
      </c>
      <c r="F2595" t="s">
        <v>1617</v>
      </c>
      <c r="G2595" s="9" t="s">
        <v>545</v>
      </c>
      <c r="H2595" s="9" t="s">
        <v>545</v>
      </c>
      <c r="I2595" s="9" t="s">
        <v>545</v>
      </c>
    </row>
    <row r="2596" spans="1:10" x14ac:dyDescent="0.3">
      <c r="A2596" s="1" t="s">
        <v>1379</v>
      </c>
      <c r="B2596" t="s">
        <v>1383</v>
      </c>
      <c r="C2596">
        <v>42.2</v>
      </c>
      <c r="D2596" t="s">
        <v>1618</v>
      </c>
      <c r="E2596">
        <v>6.5</v>
      </c>
      <c r="F2596" t="s">
        <v>1789</v>
      </c>
      <c r="G2596" s="9" t="s">
        <v>545</v>
      </c>
      <c r="H2596" s="9" t="s">
        <v>545</v>
      </c>
      <c r="I2596" s="9" t="s">
        <v>545</v>
      </c>
    </row>
    <row r="2597" spans="1:10" x14ac:dyDescent="0.3">
      <c r="A2597" s="1" t="s">
        <v>1379</v>
      </c>
      <c r="B2597" t="s">
        <v>1383</v>
      </c>
      <c r="C2597">
        <v>41.7</v>
      </c>
      <c r="D2597" t="s">
        <v>1400</v>
      </c>
      <c r="E2597">
        <v>2.5</v>
      </c>
      <c r="F2597">
        <v>16</v>
      </c>
      <c r="G2597" s="9" t="s">
        <v>545</v>
      </c>
      <c r="H2597" s="9" t="s">
        <v>545</v>
      </c>
      <c r="I2597" s="9" t="s">
        <v>545</v>
      </c>
    </row>
    <row r="2598" spans="1:10" x14ac:dyDescent="0.3">
      <c r="A2598" s="1" t="s">
        <v>1379</v>
      </c>
      <c r="B2598" t="s">
        <v>1383</v>
      </c>
      <c r="C2598">
        <v>41.9</v>
      </c>
      <c r="D2598" t="s">
        <v>1618</v>
      </c>
      <c r="E2598">
        <v>1.6</v>
      </c>
      <c r="F2598" s="9" t="s">
        <v>545</v>
      </c>
      <c r="G2598" s="9" t="s">
        <v>545</v>
      </c>
      <c r="H2598" s="9" t="s">
        <v>545</v>
      </c>
      <c r="I2598" s="9" t="s">
        <v>545</v>
      </c>
      <c r="J2598" t="s">
        <v>1791</v>
      </c>
    </row>
    <row r="2599" spans="1:10" x14ac:dyDescent="0.3">
      <c r="A2599" s="1" t="s">
        <v>1379</v>
      </c>
      <c r="B2599" t="s">
        <v>1383</v>
      </c>
      <c r="C2599">
        <v>41.4</v>
      </c>
      <c r="D2599" t="s">
        <v>1618</v>
      </c>
      <c r="E2599">
        <v>2.4</v>
      </c>
      <c r="F2599">
        <v>13</v>
      </c>
      <c r="G2599" s="9" t="s">
        <v>545</v>
      </c>
      <c r="H2599" s="9" t="s">
        <v>545</v>
      </c>
      <c r="I2599" s="9" t="s">
        <v>545</v>
      </c>
    </row>
    <row r="2600" spans="1:10" x14ac:dyDescent="0.3">
      <c r="A2600" s="1" t="s">
        <v>1379</v>
      </c>
      <c r="B2600" t="s">
        <v>1383</v>
      </c>
      <c r="C2600">
        <v>39.700000000000003</v>
      </c>
      <c r="D2600" t="s">
        <v>1618</v>
      </c>
      <c r="E2600">
        <v>1.6</v>
      </c>
      <c r="F2600">
        <v>5</v>
      </c>
      <c r="G2600" s="9" t="s">
        <v>545</v>
      </c>
      <c r="H2600" s="9" t="s">
        <v>545</v>
      </c>
      <c r="I2600" s="9" t="s">
        <v>545</v>
      </c>
      <c r="J2600" t="s">
        <v>1444</v>
      </c>
    </row>
    <row r="2601" spans="1:10" x14ac:dyDescent="0.3">
      <c r="A2601" s="1" t="s">
        <v>1379</v>
      </c>
      <c r="B2601" t="s">
        <v>1383</v>
      </c>
      <c r="C2601">
        <v>39.200000000000003</v>
      </c>
      <c r="D2601" t="s">
        <v>1400</v>
      </c>
      <c r="E2601">
        <v>1.1000000000000001</v>
      </c>
      <c r="F2601" s="9" t="s">
        <v>545</v>
      </c>
      <c r="G2601" s="9" t="s">
        <v>545</v>
      </c>
      <c r="H2601" s="9" t="s">
        <v>545</v>
      </c>
      <c r="I2601" s="9" t="s">
        <v>545</v>
      </c>
    </row>
    <row r="2602" spans="1:10" x14ac:dyDescent="0.3">
      <c r="A2602" s="1" t="s">
        <v>1379</v>
      </c>
      <c r="B2602" t="s">
        <v>1383</v>
      </c>
      <c r="C2602">
        <v>39</v>
      </c>
      <c r="D2602" t="s">
        <v>1618</v>
      </c>
      <c r="E2602">
        <v>0.6</v>
      </c>
      <c r="F2602" s="9" t="s">
        <v>545</v>
      </c>
      <c r="G2602" s="9" t="s">
        <v>545</v>
      </c>
      <c r="H2602" s="9" t="s">
        <v>545</v>
      </c>
      <c r="I2602" s="9" t="s">
        <v>545</v>
      </c>
    </row>
    <row r="2603" spans="1:10" x14ac:dyDescent="0.3">
      <c r="A2603" s="1"/>
      <c r="E2603" s="9" t="s">
        <v>545</v>
      </c>
      <c r="F2603" s="9" t="s">
        <v>545</v>
      </c>
      <c r="G2603" s="9" t="s">
        <v>545</v>
      </c>
      <c r="H2603" s="9" t="s">
        <v>545</v>
      </c>
      <c r="I2603" s="9" t="s">
        <v>545</v>
      </c>
    </row>
    <row r="2604" spans="1:10" x14ac:dyDescent="0.3">
      <c r="A2604" s="1"/>
      <c r="E2604" s="9" t="s">
        <v>545</v>
      </c>
      <c r="F2604" s="9" t="s">
        <v>545</v>
      </c>
      <c r="G2604" s="9" t="s">
        <v>545</v>
      </c>
      <c r="H2604" s="9" t="s">
        <v>545</v>
      </c>
      <c r="I2604" s="9" t="s">
        <v>545</v>
      </c>
    </row>
    <row r="2605" spans="1:10" x14ac:dyDescent="0.3">
      <c r="A2605" s="1"/>
      <c r="E2605" s="9" t="s">
        <v>545</v>
      </c>
      <c r="F2605" s="9" t="s">
        <v>545</v>
      </c>
      <c r="G2605" s="9" t="s">
        <v>545</v>
      </c>
      <c r="H2605" s="9" t="s">
        <v>545</v>
      </c>
      <c r="I2605" s="9" t="s">
        <v>545</v>
      </c>
    </row>
    <row r="2606" spans="1:10" x14ac:dyDescent="0.3">
      <c r="A2606" s="1"/>
      <c r="E2606" s="9" t="s">
        <v>545</v>
      </c>
      <c r="F2606" s="9" t="s">
        <v>545</v>
      </c>
      <c r="G2606" s="9" t="s">
        <v>545</v>
      </c>
      <c r="H2606" s="9" t="s">
        <v>545</v>
      </c>
      <c r="I2606" s="9" t="s">
        <v>545</v>
      </c>
    </row>
    <row r="2607" spans="1:10" x14ac:dyDescent="0.3">
      <c r="A2607" s="1"/>
      <c r="E2607" s="9" t="s">
        <v>545</v>
      </c>
      <c r="F2607" s="9" t="s">
        <v>545</v>
      </c>
      <c r="G2607" s="9" t="s">
        <v>545</v>
      </c>
      <c r="H2607" s="9" t="s">
        <v>545</v>
      </c>
      <c r="I2607" s="9" t="s">
        <v>545</v>
      </c>
    </row>
    <row r="2608" spans="1:10" x14ac:dyDescent="0.3">
      <c r="A2608" s="1"/>
      <c r="E2608" s="9" t="s">
        <v>545</v>
      </c>
      <c r="F2608" s="9" t="s">
        <v>545</v>
      </c>
      <c r="G2608" s="9" t="s">
        <v>545</v>
      </c>
      <c r="H2608" s="9" t="s">
        <v>545</v>
      </c>
      <c r="I2608" s="9" t="s">
        <v>545</v>
      </c>
    </row>
    <row r="2609" spans="1:9" x14ac:dyDescent="0.3">
      <c r="A2609" s="1"/>
      <c r="E2609" s="9" t="s">
        <v>545</v>
      </c>
      <c r="F2609" s="9" t="s">
        <v>545</v>
      </c>
      <c r="G2609" s="9" t="s">
        <v>545</v>
      </c>
      <c r="H2609" s="9" t="s">
        <v>545</v>
      </c>
      <c r="I2609" s="9" t="s">
        <v>545</v>
      </c>
    </row>
    <row r="2610" spans="1:9" x14ac:dyDescent="0.3">
      <c r="A2610" s="1"/>
      <c r="E2610" s="9" t="s">
        <v>545</v>
      </c>
      <c r="F2610" s="9" t="s">
        <v>545</v>
      </c>
      <c r="G2610" s="9" t="s">
        <v>545</v>
      </c>
      <c r="H2610" s="9" t="s">
        <v>545</v>
      </c>
      <c r="I2610" s="9" t="s">
        <v>545</v>
      </c>
    </row>
    <row r="2611" spans="1:9" x14ac:dyDescent="0.3">
      <c r="A2611" s="1"/>
      <c r="E2611" s="9" t="s">
        <v>545</v>
      </c>
      <c r="F2611" s="9" t="s">
        <v>545</v>
      </c>
      <c r="G2611" s="9" t="s">
        <v>545</v>
      </c>
      <c r="H2611" s="9" t="s">
        <v>545</v>
      </c>
      <c r="I2611" s="9" t="s">
        <v>545</v>
      </c>
    </row>
    <row r="2612" spans="1:9" x14ac:dyDescent="0.3">
      <c r="A2612" s="1"/>
      <c r="E2612" s="9" t="s">
        <v>545</v>
      </c>
      <c r="F2612" s="9" t="s">
        <v>545</v>
      </c>
      <c r="G2612" s="9" t="s">
        <v>545</v>
      </c>
      <c r="H2612" s="9" t="s">
        <v>545</v>
      </c>
      <c r="I2612" s="9" t="s">
        <v>545</v>
      </c>
    </row>
    <row r="2613" spans="1:9" x14ac:dyDescent="0.3">
      <c r="A2613" s="1"/>
      <c r="E2613" s="9" t="s">
        <v>545</v>
      </c>
      <c r="F2613" s="9" t="s">
        <v>545</v>
      </c>
      <c r="G2613" s="9" t="s">
        <v>545</v>
      </c>
      <c r="H2613" s="9" t="s">
        <v>545</v>
      </c>
      <c r="I2613" s="9" t="s">
        <v>545</v>
      </c>
    </row>
    <row r="2614" spans="1:9" x14ac:dyDescent="0.3">
      <c r="A2614" s="1"/>
      <c r="E2614" s="9" t="s">
        <v>545</v>
      </c>
      <c r="F2614" s="9" t="s">
        <v>545</v>
      </c>
      <c r="G2614" s="9" t="s">
        <v>545</v>
      </c>
      <c r="H2614" s="9" t="s">
        <v>545</v>
      </c>
      <c r="I2614" s="9" t="s">
        <v>545</v>
      </c>
    </row>
    <row r="2615" spans="1:9" x14ac:dyDescent="0.3">
      <c r="A2615" s="1"/>
      <c r="E2615" s="9" t="s">
        <v>545</v>
      </c>
      <c r="F2615" s="9" t="s">
        <v>545</v>
      </c>
      <c r="G2615" s="9" t="s">
        <v>545</v>
      </c>
      <c r="H2615" s="9" t="s">
        <v>545</v>
      </c>
      <c r="I2615" s="9" t="s">
        <v>545</v>
      </c>
    </row>
    <row r="2616" spans="1:9" x14ac:dyDescent="0.3">
      <c r="A2616" s="1"/>
      <c r="E2616" s="9" t="s">
        <v>545</v>
      </c>
      <c r="F2616" s="9" t="s">
        <v>545</v>
      </c>
      <c r="G2616" s="9" t="s">
        <v>545</v>
      </c>
      <c r="H2616" s="9" t="s">
        <v>545</v>
      </c>
      <c r="I2616" s="9" t="s">
        <v>545</v>
      </c>
    </row>
    <row r="2617" spans="1:9" x14ac:dyDescent="0.3">
      <c r="A2617" s="1"/>
      <c r="E2617" s="9" t="s">
        <v>545</v>
      </c>
      <c r="F2617" s="9" t="s">
        <v>545</v>
      </c>
      <c r="G2617" s="9" t="s">
        <v>545</v>
      </c>
      <c r="H2617" s="9" t="s">
        <v>545</v>
      </c>
      <c r="I2617" s="9" t="s">
        <v>545</v>
      </c>
    </row>
    <row r="2618" spans="1:9" x14ac:dyDescent="0.3">
      <c r="A2618" s="1"/>
      <c r="E2618" s="9" t="s">
        <v>545</v>
      </c>
      <c r="F2618" s="9" t="s">
        <v>545</v>
      </c>
      <c r="G2618" s="9" t="s">
        <v>545</v>
      </c>
      <c r="H2618" s="9" t="s">
        <v>545</v>
      </c>
      <c r="I2618" s="9" t="s">
        <v>545</v>
      </c>
    </row>
    <row r="2619" spans="1:9" x14ac:dyDescent="0.3">
      <c r="A2619" s="1"/>
      <c r="E2619" s="9" t="s">
        <v>545</v>
      </c>
      <c r="F2619" s="9" t="s">
        <v>545</v>
      </c>
      <c r="G2619" s="9" t="s">
        <v>545</v>
      </c>
      <c r="H2619" s="9" t="s">
        <v>545</v>
      </c>
      <c r="I2619" s="9" t="s">
        <v>545</v>
      </c>
    </row>
    <row r="2620" spans="1:9" x14ac:dyDescent="0.3">
      <c r="A2620" s="1"/>
      <c r="E2620" s="9" t="s">
        <v>545</v>
      </c>
      <c r="F2620" s="9" t="s">
        <v>545</v>
      </c>
      <c r="G2620" s="9" t="s">
        <v>545</v>
      </c>
      <c r="H2620" s="9" t="s">
        <v>545</v>
      </c>
      <c r="I2620" s="9" t="s">
        <v>545</v>
      </c>
    </row>
    <row r="2621" spans="1:9" x14ac:dyDescent="0.3">
      <c r="A2621" s="1"/>
      <c r="E2621" s="9" t="s">
        <v>545</v>
      </c>
      <c r="F2621" s="9" t="s">
        <v>545</v>
      </c>
      <c r="G2621" s="9" t="s">
        <v>545</v>
      </c>
      <c r="H2621" s="9" t="s">
        <v>545</v>
      </c>
      <c r="I2621" s="9" t="s">
        <v>545</v>
      </c>
    </row>
    <row r="2622" spans="1:9" x14ac:dyDescent="0.3">
      <c r="A2622" s="1"/>
      <c r="E2622" s="9" t="s">
        <v>545</v>
      </c>
      <c r="F2622" s="9" t="s">
        <v>545</v>
      </c>
      <c r="G2622" s="9" t="s">
        <v>545</v>
      </c>
      <c r="H2622" s="9" t="s">
        <v>545</v>
      </c>
      <c r="I2622" s="9" t="s">
        <v>545</v>
      </c>
    </row>
    <row r="2623" spans="1:9" x14ac:dyDescent="0.3">
      <c r="A2623" s="1"/>
      <c r="E2623" s="9" t="s">
        <v>545</v>
      </c>
      <c r="F2623" s="9" t="s">
        <v>545</v>
      </c>
      <c r="G2623" s="9" t="s">
        <v>545</v>
      </c>
      <c r="H2623" s="9" t="s">
        <v>545</v>
      </c>
      <c r="I2623" s="9" t="s">
        <v>545</v>
      </c>
    </row>
    <row r="2624" spans="1:9" x14ac:dyDescent="0.3">
      <c r="A2624" s="1"/>
      <c r="E2624" s="9" t="s">
        <v>545</v>
      </c>
      <c r="F2624" s="9" t="s">
        <v>545</v>
      </c>
      <c r="G2624" s="9" t="s">
        <v>545</v>
      </c>
      <c r="H2624" s="9" t="s">
        <v>545</v>
      </c>
      <c r="I2624" s="9" t="s">
        <v>545</v>
      </c>
    </row>
    <row r="2625" spans="1:9" x14ac:dyDescent="0.3">
      <c r="A2625" s="1"/>
      <c r="E2625" s="9" t="s">
        <v>545</v>
      </c>
      <c r="F2625" s="9" t="s">
        <v>545</v>
      </c>
      <c r="G2625" s="9" t="s">
        <v>545</v>
      </c>
      <c r="H2625" s="9" t="s">
        <v>545</v>
      </c>
      <c r="I2625" s="9" t="s">
        <v>545</v>
      </c>
    </row>
    <row r="2626" spans="1:9" x14ac:dyDescent="0.3">
      <c r="A2626" s="1"/>
      <c r="E2626" s="9" t="s">
        <v>545</v>
      </c>
      <c r="F2626" s="9" t="s">
        <v>545</v>
      </c>
      <c r="G2626" s="9" t="s">
        <v>545</v>
      </c>
      <c r="H2626" s="9" t="s">
        <v>545</v>
      </c>
      <c r="I2626" s="9" t="s">
        <v>545</v>
      </c>
    </row>
    <row r="2627" spans="1:9" x14ac:dyDescent="0.3">
      <c r="A2627" s="1"/>
      <c r="E2627" s="9" t="s">
        <v>545</v>
      </c>
      <c r="F2627" s="9" t="s">
        <v>545</v>
      </c>
      <c r="G2627" s="9" t="s">
        <v>545</v>
      </c>
      <c r="H2627" s="9" t="s">
        <v>545</v>
      </c>
      <c r="I2627" s="9" t="s">
        <v>545</v>
      </c>
    </row>
    <row r="2628" spans="1:9" x14ac:dyDescent="0.3">
      <c r="A2628" s="1"/>
      <c r="E2628" s="9" t="s">
        <v>545</v>
      </c>
      <c r="F2628" s="9" t="s">
        <v>545</v>
      </c>
      <c r="G2628" s="9" t="s">
        <v>545</v>
      </c>
      <c r="H2628" s="9" t="s">
        <v>545</v>
      </c>
      <c r="I2628" s="9" t="s">
        <v>545</v>
      </c>
    </row>
    <row r="2629" spans="1:9" x14ac:dyDescent="0.3">
      <c r="A2629" s="1"/>
      <c r="E2629" s="9" t="s">
        <v>545</v>
      </c>
      <c r="F2629" s="9" t="s">
        <v>545</v>
      </c>
      <c r="G2629" s="9" t="s">
        <v>545</v>
      </c>
      <c r="H2629" s="9" t="s">
        <v>545</v>
      </c>
      <c r="I2629" s="9" t="s">
        <v>545</v>
      </c>
    </row>
    <row r="2630" spans="1:9" x14ac:dyDescent="0.3">
      <c r="A2630" s="1"/>
      <c r="E2630" s="9" t="s">
        <v>545</v>
      </c>
      <c r="F2630" s="9" t="s">
        <v>545</v>
      </c>
      <c r="G2630" s="9" t="s">
        <v>545</v>
      </c>
      <c r="H2630" s="9" t="s">
        <v>545</v>
      </c>
      <c r="I2630" s="9" t="s">
        <v>545</v>
      </c>
    </row>
    <row r="2631" spans="1:9" x14ac:dyDescent="0.3">
      <c r="A2631" s="1"/>
      <c r="E2631" s="9" t="s">
        <v>545</v>
      </c>
      <c r="F2631" s="9" t="s">
        <v>545</v>
      </c>
      <c r="G2631" s="9" t="s">
        <v>545</v>
      </c>
      <c r="H2631" s="9" t="s">
        <v>545</v>
      </c>
      <c r="I2631" s="9" t="s">
        <v>545</v>
      </c>
    </row>
    <row r="2632" spans="1:9" x14ac:dyDescent="0.3">
      <c r="A2632" s="1"/>
      <c r="E2632" s="9" t="s">
        <v>545</v>
      </c>
      <c r="F2632" s="9" t="s">
        <v>545</v>
      </c>
      <c r="G2632" s="9" t="s">
        <v>545</v>
      </c>
      <c r="H2632" s="9" t="s">
        <v>545</v>
      </c>
      <c r="I2632" s="9" t="s">
        <v>545</v>
      </c>
    </row>
    <row r="2633" spans="1:9" x14ac:dyDescent="0.3">
      <c r="A2633" s="1"/>
      <c r="E2633" s="9" t="s">
        <v>545</v>
      </c>
      <c r="F2633" s="9" t="s">
        <v>545</v>
      </c>
      <c r="G2633" s="9" t="s">
        <v>545</v>
      </c>
      <c r="H2633" s="9" t="s">
        <v>545</v>
      </c>
      <c r="I2633" s="9" t="s">
        <v>545</v>
      </c>
    </row>
    <row r="2634" spans="1:9" x14ac:dyDescent="0.3">
      <c r="A2634" s="1"/>
      <c r="E2634" s="9" t="s">
        <v>545</v>
      </c>
      <c r="F2634" s="9" t="s">
        <v>545</v>
      </c>
      <c r="G2634" s="9" t="s">
        <v>545</v>
      </c>
      <c r="H2634" s="9" t="s">
        <v>545</v>
      </c>
      <c r="I2634" s="9" t="s">
        <v>545</v>
      </c>
    </row>
    <row r="2635" spans="1:9" x14ac:dyDescent="0.3">
      <c r="A2635" s="1"/>
      <c r="E2635" s="9" t="s">
        <v>545</v>
      </c>
      <c r="F2635" s="9" t="s">
        <v>545</v>
      </c>
      <c r="G2635" s="9" t="s">
        <v>545</v>
      </c>
      <c r="H2635" s="9" t="s">
        <v>545</v>
      </c>
      <c r="I2635" s="9" t="s">
        <v>545</v>
      </c>
    </row>
    <row r="2636" spans="1:9" x14ac:dyDescent="0.3">
      <c r="A2636" s="1"/>
      <c r="E2636" s="9" t="s">
        <v>545</v>
      </c>
      <c r="F2636" s="9" t="s">
        <v>545</v>
      </c>
      <c r="G2636" s="9" t="s">
        <v>545</v>
      </c>
      <c r="H2636" s="9" t="s">
        <v>545</v>
      </c>
      <c r="I2636" s="9" t="s">
        <v>545</v>
      </c>
    </row>
    <row r="2637" spans="1:9" x14ac:dyDescent="0.3">
      <c r="A2637" s="1"/>
      <c r="E2637" s="9" t="s">
        <v>545</v>
      </c>
      <c r="F2637" s="9" t="s">
        <v>545</v>
      </c>
      <c r="G2637" s="9" t="s">
        <v>545</v>
      </c>
      <c r="H2637" s="9" t="s">
        <v>545</v>
      </c>
      <c r="I2637" s="9" t="s">
        <v>545</v>
      </c>
    </row>
    <row r="2638" spans="1:9" x14ac:dyDescent="0.3">
      <c r="A2638" s="1"/>
      <c r="E2638" s="9" t="s">
        <v>545</v>
      </c>
      <c r="F2638" s="9" t="s">
        <v>545</v>
      </c>
      <c r="G2638" s="9" t="s">
        <v>545</v>
      </c>
      <c r="H2638" s="9" t="s">
        <v>545</v>
      </c>
      <c r="I2638" s="9" t="s">
        <v>545</v>
      </c>
    </row>
    <row r="2639" spans="1:9" x14ac:dyDescent="0.3">
      <c r="A2639" s="1"/>
      <c r="E2639" s="9" t="s">
        <v>545</v>
      </c>
      <c r="F2639" s="9" t="s">
        <v>545</v>
      </c>
      <c r="G2639" s="9" t="s">
        <v>545</v>
      </c>
      <c r="H2639" s="9" t="s">
        <v>545</v>
      </c>
      <c r="I2639" s="9" t="s">
        <v>545</v>
      </c>
    </row>
    <row r="2640" spans="1:9" x14ac:dyDescent="0.3">
      <c r="A2640" s="1"/>
      <c r="E2640" s="9" t="s">
        <v>545</v>
      </c>
      <c r="F2640" s="9" t="s">
        <v>545</v>
      </c>
      <c r="G2640" s="9" t="s">
        <v>545</v>
      </c>
      <c r="H2640" s="9" t="s">
        <v>545</v>
      </c>
      <c r="I2640" s="9" t="s">
        <v>545</v>
      </c>
    </row>
    <row r="2641" spans="1:9" x14ac:dyDescent="0.3">
      <c r="A2641" s="1"/>
      <c r="E2641" s="9" t="s">
        <v>545</v>
      </c>
      <c r="F2641" s="9" t="s">
        <v>545</v>
      </c>
      <c r="G2641" s="9" t="s">
        <v>545</v>
      </c>
      <c r="H2641" s="9" t="s">
        <v>545</v>
      </c>
      <c r="I2641" s="9" t="s">
        <v>545</v>
      </c>
    </row>
    <row r="2642" spans="1:9" x14ac:dyDescent="0.3">
      <c r="A2642" s="1"/>
      <c r="E2642" s="9" t="s">
        <v>545</v>
      </c>
      <c r="F2642" s="9" t="s">
        <v>545</v>
      </c>
      <c r="G2642" s="9" t="s">
        <v>545</v>
      </c>
      <c r="H2642" s="9" t="s">
        <v>545</v>
      </c>
      <c r="I2642" s="9" t="s">
        <v>545</v>
      </c>
    </row>
    <row r="2643" spans="1:9" x14ac:dyDescent="0.3">
      <c r="A2643" s="1"/>
      <c r="E2643" s="9" t="s">
        <v>545</v>
      </c>
      <c r="F2643" s="9" t="s">
        <v>545</v>
      </c>
      <c r="G2643" s="9" t="s">
        <v>545</v>
      </c>
      <c r="H2643" s="9" t="s">
        <v>545</v>
      </c>
      <c r="I2643" s="9" t="s">
        <v>545</v>
      </c>
    </row>
    <row r="2644" spans="1:9" x14ac:dyDescent="0.3">
      <c r="A2644" s="1"/>
      <c r="E2644" s="9" t="s">
        <v>545</v>
      </c>
      <c r="F2644" s="9" t="s">
        <v>545</v>
      </c>
      <c r="G2644" s="9" t="s">
        <v>545</v>
      </c>
      <c r="H2644" s="9" t="s">
        <v>545</v>
      </c>
      <c r="I2644" s="9" t="s">
        <v>545</v>
      </c>
    </row>
    <row r="2645" spans="1:9" x14ac:dyDescent="0.3">
      <c r="A2645" s="1"/>
      <c r="E2645" s="9" t="s">
        <v>545</v>
      </c>
      <c r="F2645" s="9" t="s">
        <v>545</v>
      </c>
      <c r="G2645" s="9" t="s">
        <v>545</v>
      </c>
      <c r="H2645" s="9" t="s">
        <v>545</v>
      </c>
      <c r="I2645" s="9" t="s">
        <v>545</v>
      </c>
    </row>
    <row r="2646" spans="1:9" x14ac:dyDescent="0.3">
      <c r="A2646" s="1"/>
      <c r="E2646" s="9" t="s">
        <v>545</v>
      </c>
      <c r="F2646" s="9" t="s">
        <v>545</v>
      </c>
      <c r="G2646" s="9" t="s">
        <v>545</v>
      </c>
      <c r="H2646" s="9" t="s">
        <v>545</v>
      </c>
      <c r="I2646" s="9" t="s">
        <v>545</v>
      </c>
    </row>
    <row r="2647" spans="1:9" x14ac:dyDescent="0.3">
      <c r="A2647" s="1"/>
      <c r="E2647" s="9" t="s">
        <v>545</v>
      </c>
      <c r="F2647" s="9" t="s">
        <v>545</v>
      </c>
      <c r="G2647" s="9" t="s">
        <v>545</v>
      </c>
      <c r="H2647" s="9" t="s">
        <v>545</v>
      </c>
      <c r="I2647" s="9" t="s">
        <v>545</v>
      </c>
    </row>
    <row r="2648" spans="1:9" x14ac:dyDescent="0.3">
      <c r="A2648" s="1"/>
      <c r="E2648" s="9" t="s">
        <v>545</v>
      </c>
      <c r="F2648" s="9" t="s">
        <v>545</v>
      </c>
      <c r="G2648" s="9" t="s">
        <v>545</v>
      </c>
      <c r="H2648" s="9" t="s">
        <v>545</v>
      </c>
      <c r="I2648" s="9" t="s">
        <v>545</v>
      </c>
    </row>
    <row r="2649" spans="1:9" x14ac:dyDescent="0.3">
      <c r="A2649" s="1"/>
      <c r="E2649" s="9" t="s">
        <v>545</v>
      </c>
      <c r="F2649" s="9" t="s">
        <v>545</v>
      </c>
      <c r="G2649" s="9" t="s">
        <v>545</v>
      </c>
      <c r="H2649" s="9" t="s">
        <v>545</v>
      </c>
      <c r="I2649" s="9" t="s">
        <v>545</v>
      </c>
    </row>
    <row r="2650" spans="1:9" x14ac:dyDescent="0.3">
      <c r="A2650" s="1"/>
      <c r="E2650" s="9" t="s">
        <v>545</v>
      </c>
      <c r="F2650" s="9" t="s">
        <v>545</v>
      </c>
      <c r="G2650" s="9" t="s">
        <v>545</v>
      </c>
      <c r="H2650" s="9" t="s">
        <v>545</v>
      </c>
      <c r="I2650" s="9" t="s">
        <v>545</v>
      </c>
    </row>
    <row r="2651" spans="1:9" x14ac:dyDescent="0.3">
      <c r="A2651" s="1"/>
      <c r="E2651" s="9" t="s">
        <v>545</v>
      </c>
      <c r="F2651" s="9" t="s">
        <v>545</v>
      </c>
      <c r="G2651" s="9" t="s">
        <v>545</v>
      </c>
      <c r="H2651" s="9" t="s">
        <v>545</v>
      </c>
      <c r="I2651" s="9" t="s">
        <v>545</v>
      </c>
    </row>
    <row r="2652" spans="1:9" x14ac:dyDescent="0.3">
      <c r="A2652" s="1"/>
      <c r="E2652" s="9" t="s">
        <v>545</v>
      </c>
      <c r="F2652" s="9" t="s">
        <v>545</v>
      </c>
      <c r="G2652" s="9" t="s">
        <v>545</v>
      </c>
      <c r="H2652" s="9" t="s">
        <v>545</v>
      </c>
      <c r="I2652" s="9" t="s">
        <v>545</v>
      </c>
    </row>
    <row r="2653" spans="1:9" x14ac:dyDescent="0.3">
      <c r="A2653" s="1"/>
      <c r="E2653" s="9" t="s">
        <v>545</v>
      </c>
      <c r="F2653" s="9" t="s">
        <v>545</v>
      </c>
      <c r="G2653" s="9" t="s">
        <v>545</v>
      </c>
      <c r="H2653" s="9" t="s">
        <v>545</v>
      </c>
      <c r="I2653" s="9" t="s">
        <v>545</v>
      </c>
    </row>
    <row r="2654" spans="1:9" x14ac:dyDescent="0.3">
      <c r="A2654" s="1"/>
      <c r="E2654" s="9" t="s">
        <v>545</v>
      </c>
      <c r="F2654" s="9" t="s">
        <v>545</v>
      </c>
      <c r="G2654" s="9" t="s">
        <v>545</v>
      </c>
      <c r="H2654" s="9" t="s">
        <v>545</v>
      </c>
      <c r="I2654" s="9" t="s">
        <v>545</v>
      </c>
    </row>
    <row r="2655" spans="1:9" x14ac:dyDescent="0.3">
      <c r="A2655" s="1"/>
      <c r="E2655" s="9" t="s">
        <v>545</v>
      </c>
      <c r="F2655" s="9" t="s">
        <v>545</v>
      </c>
      <c r="G2655" s="9" t="s">
        <v>545</v>
      </c>
      <c r="H2655" s="9" t="s">
        <v>545</v>
      </c>
      <c r="I2655" s="9" t="s">
        <v>545</v>
      </c>
    </row>
    <row r="2656" spans="1:9" x14ac:dyDescent="0.3">
      <c r="A2656" s="1"/>
      <c r="E2656" s="9" t="s">
        <v>545</v>
      </c>
      <c r="F2656" s="9" t="s">
        <v>545</v>
      </c>
      <c r="G2656" s="9" t="s">
        <v>545</v>
      </c>
      <c r="H2656" s="9" t="s">
        <v>545</v>
      </c>
      <c r="I2656" s="9" t="s">
        <v>545</v>
      </c>
    </row>
    <row r="2657" spans="1:9" x14ac:dyDescent="0.3">
      <c r="A2657" s="1"/>
      <c r="E2657" s="9" t="s">
        <v>545</v>
      </c>
      <c r="F2657" s="9" t="s">
        <v>545</v>
      </c>
      <c r="G2657" s="9" t="s">
        <v>545</v>
      </c>
      <c r="H2657" s="9" t="s">
        <v>545</v>
      </c>
      <c r="I2657" s="9" t="s">
        <v>545</v>
      </c>
    </row>
    <row r="2658" spans="1:9" x14ac:dyDescent="0.3">
      <c r="A2658" s="1"/>
      <c r="E2658" s="9" t="s">
        <v>545</v>
      </c>
      <c r="F2658" s="9" t="s">
        <v>545</v>
      </c>
      <c r="G2658" s="9" t="s">
        <v>545</v>
      </c>
      <c r="H2658" s="9" t="s">
        <v>545</v>
      </c>
      <c r="I2658" s="9" t="s">
        <v>545</v>
      </c>
    </row>
    <row r="2659" spans="1:9" x14ac:dyDescent="0.3">
      <c r="A2659" s="1"/>
      <c r="E2659" s="9" t="s">
        <v>545</v>
      </c>
      <c r="F2659" s="9" t="s">
        <v>545</v>
      </c>
      <c r="G2659" s="9" t="s">
        <v>545</v>
      </c>
      <c r="H2659" s="9" t="s">
        <v>545</v>
      </c>
      <c r="I2659" s="9" t="s">
        <v>545</v>
      </c>
    </row>
    <row r="2660" spans="1:9" x14ac:dyDescent="0.3">
      <c r="A2660" s="1"/>
      <c r="E2660" s="9" t="s">
        <v>545</v>
      </c>
      <c r="F2660" s="9" t="s">
        <v>545</v>
      </c>
      <c r="G2660" s="9" t="s">
        <v>545</v>
      </c>
      <c r="H2660" s="9" t="s">
        <v>545</v>
      </c>
      <c r="I2660" s="9" t="s">
        <v>545</v>
      </c>
    </row>
    <row r="2661" spans="1:9" x14ac:dyDescent="0.3">
      <c r="A2661" s="1"/>
      <c r="E2661" s="9" t="s">
        <v>545</v>
      </c>
      <c r="F2661" s="9" t="s">
        <v>545</v>
      </c>
      <c r="G2661" s="9" t="s">
        <v>545</v>
      </c>
      <c r="H2661" s="9" t="s">
        <v>545</v>
      </c>
      <c r="I2661" s="9" t="s">
        <v>545</v>
      </c>
    </row>
    <row r="2662" spans="1:9" x14ac:dyDescent="0.3">
      <c r="A2662" s="1"/>
      <c r="E2662" s="9" t="s">
        <v>545</v>
      </c>
      <c r="F2662" s="9" t="s">
        <v>545</v>
      </c>
      <c r="G2662" s="9" t="s">
        <v>545</v>
      </c>
      <c r="H2662" s="9" t="s">
        <v>545</v>
      </c>
      <c r="I2662" s="9" t="s">
        <v>545</v>
      </c>
    </row>
    <row r="2663" spans="1:9" x14ac:dyDescent="0.3">
      <c r="A2663" s="1"/>
      <c r="E2663" s="9" t="s">
        <v>545</v>
      </c>
      <c r="F2663" s="9" t="s">
        <v>545</v>
      </c>
      <c r="G2663" s="9" t="s">
        <v>545</v>
      </c>
      <c r="H2663" s="9" t="s">
        <v>545</v>
      </c>
      <c r="I2663" s="9" t="s">
        <v>545</v>
      </c>
    </row>
    <row r="2664" spans="1:9" x14ac:dyDescent="0.3">
      <c r="A2664" s="1"/>
      <c r="E2664" s="9" t="s">
        <v>545</v>
      </c>
      <c r="F2664" s="9" t="s">
        <v>545</v>
      </c>
      <c r="G2664" s="9" t="s">
        <v>545</v>
      </c>
      <c r="H2664" s="9" t="s">
        <v>545</v>
      </c>
      <c r="I2664" s="9" t="s">
        <v>545</v>
      </c>
    </row>
    <row r="2665" spans="1:9" x14ac:dyDescent="0.3">
      <c r="A2665" s="1"/>
      <c r="E2665" s="9" t="s">
        <v>545</v>
      </c>
      <c r="F2665" s="9" t="s">
        <v>545</v>
      </c>
      <c r="G2665" s="9" t="s">
        <v>545</v>
      </c>
      <c r="H2665" s="9" t="s">
        <v>545</v>
      </c>
      <c r="I2665" s="9" t="s">
        <v>545</v>
      </c>
    </row>
    <row r="2666" spans="1:9" x14ac:dyDescent="0.3">
      <c r="A2666" s="1"/>
      <c r="E2666" s="9" t="s">
        <v>545</v>
      </c>
      <c r="F2666" s="9" t="s">
        <v>545</v>
      </c>
      <c r="G2666" s="9" t="s">
        <v>545</v>
      </c>
      <c r="H2666" s="9" t="s">
        <v>545</v>
      </c>
      <c r="I2666" s="9" t="s">
        <v>545</v>
      </c>
    </row>
    <row r="2667" spans="1:9" x14ac:dyDescent="0.3">
      <c r="A2667" s="1"/>
      <c r="E2667" s="9" t="s">
        <v>545</v>
      </c>
      <c r="F2667" s="9" t="s">
        <v>545</v>
      </c>
      <c r="G2667" s="9" t="s">
        <v>545</v>
      </c>
      <c r="H2667" s="9" t="s">
        <v>545</v>
      </c>
      <c r="I2667" s="9" t="s">
        <v>545</v>
      </c>
    </row>
    <row r="2668" spans="1:9" x14ac:dyDescent="0.3">
      <c r="A2668" s="1"/>
      <c r="E2668" s="9" t="s">
        <v>545</v>
      </c>
      <c r="F2668" s="9" t="s">
        <v>545</v>
      </c>
      <c r="G2668" s="9" t="s">
        <v>545</v>
      </c>
      <c r="H2668" s="9" t="s">
        <v>545</v>
      </c>
      <c r="I2668" s="9" t="s">
        <v>545</v>
      </c>
    </row>
    <row r="2669" spans="1:9" x14ac:dyDescent="0.3">
      <c r="A2669" s="1"/>
      <c r="E2669" s="9" t="s">
        <v>545</v>
      </c>
      <c r="F2669" s="9" t="s">
        <v>545</v>
      </c>
      <c r="G2669" s="9" t="s">
        <v>545</v>
      </c>
      <c r="H2669" s="9" t="s">
        <v>545</v>
      </c>
      <c r="I2669" s="9" t="s">
        <v>545</v>
      </c>
    </row>
    <row r="2670" spans="1:9" x14ac:dyDescent="0.3">
      <c r="A2670" s="1"/>
      <c r="E2670" s="9" t="s">
        <v>545</v>
      </c>
      <c r="F2670" s="9" t="s">
        <v>545</v>
      </c>
      <c r="G2670" s="9" t="s">
        <v>545</v>
      </c>
      <c r="H2670" s="9" t="s">
        <v>545</v>
      </c>
      <c r="I2670" s="9" t="s">
        <v>545</v>
      </c>
    </row>
    <row r="2671" spans="1:9" x14ac:dyDescent="0.3">
      <c r="A2671" s="1"/>
      <c r="E2671" s="9" t="s">
        <v>545</v>
      </c>
      <c r="F2671" s="9" t="s">
        <v>545</v>
      </c>
      <c r="G2671" s="9" t="s">
        <v>545</v>
      </c>
      <c r="H2671" s="9" t="s">
        <v>545</v>
      </c>
      <c r="I2671" s="9" t="s">
        <v>545</v>
      </c>
    </row>
    <row r="2672" spans="1:9" x14ac:dyDescent="0.3">
      <c r="A2672" s="1"/>
      <c r="E2672" s="9" t="s">
        <v>545</v>
      </c>
      <c r="F2672" s="9" t="s">
        <v>545</v>
      </c>
      <c r="G2672" s="9" t="s">
        <v>545</v>
      </c>
      <c r="H2672" s="9" t="s">
        <v>545</v>
      </c>
      <c r="I2672" s="9" t="s">
        <v>545</v>
      </c>
    </row>
    <row r="2673" spans="1:9" x14ac:dyDescent="0.3">
      <c r="A2673" s="1"/>
      <c r="E2673" s="9" t="s">
        <v>545</v>
      </c>
      <c r="F2673" s="9" t="s">
        <v>545</v>
      </c>
      <c r="G2673" s="9" t="s">
        <v>545</v>
      </c>
      <c r="H2673" s="9" t="s">
        <v>545</v>
      </c>
      <c r="I2673" s="9" t="s">
        <v>545</v>
      </c>
    </row>
    <row r="2674" spans="1:9" x14ac:dyDescent="0.3">
      <c r="A2674" s="1"/>
      <c r="E2674" s="9" t="s">
        <v>545</v>
      </c>
      <c r="F2674" s="9" t="s">
        <v>545</v>
      </c>
      <c r="G2674" s="9" t="s">
        <v>545</v>
      </c>
      <c r="H2674" s="9" t="s">
        <v>545</v>
      </c>
      <c r="I2674" s="9" t="s">
        <v>545</v>
      </c>
    </row>
    <row r="2675" spans="1:9" x14ac:dyDescent="0.3">
      <c r="A2675" s="1"/>
      <c r="E2675" s="9" t="s">
        <v>545</v>
      </c>
      <c r="F2675" s="9" t="s">
        <v>545</v>
      </c>
      <c r="G2675" s="9" t="s">
        <v>545</v>
      </c>
      <c r="H2675" s="9" t="s">
        <v>545</v>
      </c>
      <c r="I2675" s="9" t="s">
        <v>545</v>
      </c>
    </row>
    <row r="2676" spans="1:9" x14ac:dyDescent="0.3">
      <c r="A2676" s="1"/>
      <c r="E2676" s="9" t="s">
        <v>545</v>
      </c>
      <c r="F2676" s="9" t="s">
        <v>545</v>
      </c>
      <c r="G2676" s="9" t="s">
        <v>545</v>
      </c>
      <c r="H2676" s="9" t="s">
        <v>545</v>
      </c>
      <c r="I2676" s="9" t="s">
        <v>545</v>
      </c>
    </row>
    <row r="2677" spans="1:9" x14ac:dyDescent="0.3">
      <c r="A2677" s="1"/>
      <c r="E2677" s="9" t="s">
        <v>545</v>
      </c>
      <c r="F2677" s="9" t="s">
        <v>545</v>
      </c>
      <c r="G2677" s="9" t="s">
        <v>545</v>
      </c>
      <c r="H2677" s="9" t="s">
        <v>545</v>
      </c>
      <c r="I2677" s="9" t="s">
        <v>545</v>
      </c>
    </row>
    <row r="2678" spans="1:9" x14ac:dyDescent="0.3">
      <c r="A2678" s="1"/>
      <c r="E2678" s="9" t="s">
        <v>545</v>
      </c>
      <c r="F2678" s="9" t="s">
        <v>545</v>
      </c>
      <c r="G2678" s="9" t="s">
        <v>545</v>
      </c>
      <c r="H2678" s="9" t="s">
        <v>545</v>
      </c>
      <c r="I2678" s="9" t="s">
        <v>545</v>
      </c>
    </row>
    <row r="2679" spans="1:9" x14ac:dyDescent="0.3">
      <c r="A2679" s="1"/>
      <c r="E2679" s="9" t="s">
        <v>545</v>
      </c>
      <c r="F2679" s="9" t="s">
        <v>545</v>
      </c>
      <c r="G2679" s="9" t="s">
        <v>545</v>
      </c>
      <c r="H2679" s="9" t="s">
        <v>545</v>
      </c>
      <c r="I2679" s="9" t="s">
        <v>545</v>
      </c>
    </row>
    <row r="2680" spans="1:9" x14ac:dyDescent="0.3">
      <c r="A2680" s="1"/>
      <c r="E2680" s="9" t="s">
        <v>545</v>
      </c>
      <c r="F2680" s="9" t="s">
        <v>545</v>
      </c>
      <c r="G2680" s="9" t="s">
        <v>545</v>
      </c>
      <c r="H2680" s="9" t="s">
        <v>545</v>
      </c>
      <c r="I2680" s="9" t="s">
        <v>545</v>
      </c>
    </row>
    <row r="2681" spans="1:9" x14ac:dyDescent="0.3">
      <c r="A2681" s="1"/>
      <c r="E2681" s="9" t="s">
        <v>545</v>
      </c>
      <c r="F2681" s="9" t="s">
        <v>545</v>
      </c>
      <c r="G2681" s="9" t="s">
        <v>545</v>
      </c>
      <c r="H2681" s="9" t="s">
        <v>545</v>
      </c>
      <c r="I2681" s="9" t="s">
        <v>545</v>
      </c>
    </row>
    <row r="2682" spans="1:9" x14ac:dyDescent="0.3">
      <c r="A2682" s="1"/>
      <c r="E2682" s="9" t="s">
        <v>545</v>
      </c>
      <c r="F2682" s="9" t="s">
        <v>545</v>
      </c>
      <c r="G2682" s="9" t="s">
        <v>545</v>
      </c>
      <c r="H2682" s="9" t="s">
        <v>545</v>
      </c>
      <c r="I2682" s="9" t="s">
        <v>545</v>
      </c>
    </row>
    <row r="2683" spans="1:9" x14ac:dyDescent="0.3">
      <c r="A2683" s="1"/>
      <c r="E2683" s="9" t="s">
        <v>545</v>
      </c>
      <c r="F2683" s="9" t="s">
        <v>545</v>
      </c>
      <c r="G2683" s="9" t="s">
        <v>545</v>
      </c>
      <c r="H2683" s="9" t="s">
        <v>545</v>
      </c>
      <c r="I2683" s="9" t="s">
        <v>545</v>
      </c>
    </row>
    <row r="2684" spans="1:9" x14ac:dyDescent="0.3">
      <c r="A2684" s="1"/>
      <c r="E2684" s="9" t="s">
        <v>545</v>
      </c>
      <c r="F2684" s="9" t="s">
        <v>545</v>
      </c>
      <c r="G2684" s="9" t="s">
        <v>545</v>
      </c>
      <c r="H2684" s="9" t="s">
        <v>545</v>
      </c>
      <c r="I2684" s="9" t="s">
        <v>545</v>
      </c>
    </row>
    <row r="2685" spans="1:9" x14ac:dyDescent="0.3">
      <c r="A2685" s="1"/>
      <c r="E2685" s="9" t="s">
        <v>545</v>
      </c>
      <c r="F2685" s="9" t="s">
        <v>545</v>
      </c>
      <c r="G2685" s="9" t="s">
        <v>545</v>
      </c>
      <c r="H2685" s="9" t="s">
        <v>545</v>
      </c>
      <c r="I2685" s="9" t="s">
        <v>545</v>
      </c>
    </row>
    <row r="2686" spans="1:9" x14ac:dyDescent="0.3">
      <c r="A2686" s="1"/>
      <c r="E2686" s="9" t="s">
        <v>545</v>
      </c>
      <c r="F2686" s="9" t="s">
        <v>545</v>
      </c>
      <c r="G2686" s="9" t="s">
        <v>545</v>
      </c>
      <c r="H2686" s="9" t="s">
        <v>545</v>
      </c>
      <c r="I2686" s="9" t="s">
        <v>545</v>
      </c>
    </row>
    <row r="2687" spans="1:9" x14ac:dyDescent="0.3">
      <c r="A2687" s="1"/>
      <c r="E2687" s="9" t="s">
        <v>545</v>
      </c>
      <c r="F2687" s="9" t="s">
        <v>545</v>
      </c>
      <c r="G2687" s="9" t="s">
        <v>545</v>
      </c>
      <c r="H2687" s="9" t="s">
        <v>545</v>
      </c>
      <c r="I2687" s="9" t="s">
        <v>545</v>
      </c>
    </row>
    <row r="2688" spans="1:9" x14ac:dyDescent="0.3">
      <c r="A2688" s="1"/>
      <c r="E2688" s="9" t="s">
        <v>545</v>
      </c>
      <c r="F2688" s="9" t="s">
        <v>545</v>
      </c>
      <c r="G2688" s="9" t="s">
        <v>545</v>
      </c>
      <c r="H2688" s="9" t="s">
        <v>545</v>
      </c>
      <c r="I2688" s="9" t="s">
        <v>545</v>
      </c>
    </row>
    <row r="2689" spans="1:9" x14ac:dyDescent="0.3">
      <c r="A2689" s="1"/>
      <c r="E2689" s="9" t="s">
        <v>545</v>
      </c>
      <c r="F2689" s="9" t="s">
        <v>545</v>
      </c>
      <c r="G2689" s="9" t="s">
        <v>545</v>
      </c>
      <c r="H2689" s="9" t="s">
        <v>545</v>
      </c>
      <c r="I2689" s="9" t="s">
        <v>545</v>
      </c>
    </row>
    <row r="2690" spans="1:9" x14ac:dyDescent="0.3">
      <c r="A2690" s="1"/>
      <c r="E2690" s="9" t="s">
        <v>545</v>
      </c>
      <c r="F2690" s="9" t="s">
        <v>545</v>
      </c>
      <c r="G2690" s="9" t="s">
        <v>545</v>
      </c>
      <c r="H2690" s="9" t="s">
        <v>545</v>
      </c>
      <c r="I2690" s="9" t="s">
        <v>545</v>
      </c>
    </row>
    <row r="2691" spans="1:9" x14ac:dyDescent="0.3">
      <c r="A2691" s="1"/>
      <c r="E2691" s="9" t="s">
        <v>545</v>
      </c>
      <c r="F2691" s="9" t="s">
        <v>545</v>
      </c>
      <c r="G2691" s="9" t="s">
        <v>545</v>
      </c>
      <c r="H2691" s="9" t="s">
        <v>545</v>
      </c>
      <c r="I2691" s="9" t="s">
        <v>545</v>
      </c>
    </row>
    <row r="2692" spans="1:9" x14ac:dyDescent="0.3">
      <c r="A2692" s="1"/>
      <c r="E2692" s="9" t="s">
        <v>545</v>
      </c>
      <c r="F2692" s="9" t="s">
        <v>545</v>
      </c>
      <c r="G2692" s="9" t="s">
        <v>545</v>
      </c>
      <c r="H2692" s="9" t="s">
        <v>545</v>
      </c>
      <c r="I2692" s="9" t="s">
        <v>545</v>
      </c>
    </row>
    <row r="2693" spans="1:9" x14ac:dyDescent="0.3">
      <c r="A2693" s="1"/>
      <c r="E2693" s="9" t="s">
        <v>545</v>
      </c>
      <c r="F2693" s="9" t="s">
        <v>545</v>
      </c>
      <c r="G2693" s="9" t="s">
        <v>545</v>
      </c>
      <c r="H2693" s="9" t="s">
        <v>545</v>
      </c>
      <c r="I2693" s="9" t="s">
        <v>545</v>
      </c>
    </row>
    <row r="2694" spans="1:9" x14ac:dyDescent="0.3">
      <c r="A2694" s="1"/>
      <c r="E2694" s="9" t="s">
        <v>545</v>
      </c>
      <c r="F2694" s="9" t="s">
        <v>545</v>
      </c>
      <c r="G2694" s="9" t="s">
        <v>545</v>
      </c>
      <c r="H2694" s="9" t="s">
        <v>545</v>
      </c>
      <c r="I2694" s="9" t="s">
        <v>545</v>
      </c>
    </row>
    <row r="2695" spans="1:9" x14ac:dyDescent="0.3">
      <c r="A2695" s="1"/>
      <c r="E2695" s="9" t="s">
        <v>545</v>
      </c>
      <c r="F2695" s="9" t="s">
        <v>545</v>
      </c>
      <c r="G2695" s="9" t="s">
        <v>545</v>
      </c>
      <c r="H2695" s="9" t="s">
        <v>545</v>
      </c>
      <c r="I2695" s="9" t="s">
        <v>545</v>
      </c>
    </row>
    <row r="2696" spans="1:9" x14ac:dyDescent="0.3">
      <c r="A2696" s="1"/>
      <c r="E2696" s="9" t="s">
        <v>545</v>
      </c>
      <c r="F2696" s="9" t="s">
        <v>545</v>
      </c>
      <c r="G2696" s="9" t="s">
        <v>545</v>
      </c>
      <c r="H2696" s="9" t="s">
        <v>545</v>
      </c>
      <c r="I2696" s="9" t="s">
        <v>545</v>
      </c>
    </row>
    <row r="2697" spans="1:9" x14ac:dyDescent="0.3">
      <c r="A2697" s="1"/>
      <c r="E2697" s="9" t="s">
        <v>545</v>
      </c>
      <c r="F2697" s="9" t="s">
        <v>545</v>
      </c>
      <c r="G2697" s="9" t="s">
        <v>545</v>
      </c>
      <c r="H2697" s="9" t="s">
        <v>545</v>
      </c>
      <c r="I2697" s="9" t="s">
        <v>545</v>
      </c>
    </row>
    <row r="2698" spans="1:9" x14ac:dyDescent="0.3">
      <c r="A2698" s="1"/>
      <c r="E2698" s="9" t="s">
        <v>545</v>
      </c>
      <c r="F2698" s="9" t="s">
        <v>545</v>
      </c>
      <c r="G2698" s="9" t="s">
        <v>545</v>
      </c>
      <c r="H2698" s="9" t="s">
        <v>545</v>
      </c>
      <c r="I2698" s="9" t="s">
        <v>545</v>
      </c>
    </row>
    <row r="2699" spans="1:9" x14ac:dyDescent="0.3">
      <c r="A2699" s="1"/>
      <c r="E2699" s="9" t="s">
        <v>545</v>
      </c>
      <c r="F2699" s="9" t="s">
        <v>545</v>
      </c>
      <c r="G2699" s="9" t="s">
        <v>545</v>
      </c>
      <c r="H2699" s="9" t="s">
        <v>545</v>
      </c>
      <c r="I2699" s="9" t="s">
        <v>545</v>
      </c>
    </row>
    <row r="2700" spans="1:9" x14ac:dyDescent="0.3">
      <c r="A2700" s="1"/>
      <c r="E2700" s="9" t="s">
        <v>545</v>
      </c>
      <c r="F2700" s="9" t="s">
        <v>545</v>
      </c>
      <c r="G2700" s="9" t="s">
        <v>545</v>
      </c>
      <c r="H2700" s="9" t="s">
        <v>545</v>
      </c>
      <c r="I2700" s="9" t="s">
        <v>545</v>
      </c>
    </row>
    <row r="2701" spans="1:9" x14ac:dyDescent="0.3">
      <c r="A2701" s="1"/>
      <c r="E2701" s="9" t="s">
        <v>545</v>
      </c>
      <c r="F2701" s="9" t="s">
        <v>545</v>
      </c>
      <c r="G2701" s="9" t="s">
        <v>545</v>
      </c>
      <c r="H2701" s="9" t="s">
        <v>545</v>
      </c>
      <c r="I2701" s="9" t="s">
        <v>545</v>
      </c>
    </row>
    <row r="2702" spans="1:9" x14ac:dyDescent="0.3">
      <c r="A2702" s="1"/>
      <c r="E2702" s="9" t="s">
        <v>545</v>
      </c>
      <c r="F2702" s="9" t="s">
        <v>545</v>
      </c>
      <c r="G2702" s="9" t="s">
        <v>545</v>
      </c>
      <c r="H2702" s="9" t="s">
        <v>545</v>
      </c>
      <c r="I2702" s="9" t="s">
        <v>545</v>
      </c>
    </row>
    <row r="2703" spans="1:9" x14ac:dyDescent="0.3">
      <c r="A2703" s="1"/>
      <c r="E2703" s="9" t="s">
        <v>545</v>
      </c>
      <c r="F2703" s="9" t="s">
        <v>545</v>
      </c>
      <c r="G2703" s="9" t="s">
        <v>545</v>
      </c>
      <c r="H2703" s="9" t="s">
        <v>545</v>
      </c>
      <c r="I2703" s="9" t="s">
        <v>545</v>
      </c>
    </row>
    <row r="2704" spans="1:9" x14ac:dyDescent="0.3">
      <c r="A2704" s="1"/>
      <c r="E2704" s="9" t="s">
        <v>545</v>
      </c>
      <c r="F2704" s="9" t="s">
        <v>545</v>
      </c>
      <c r="G2704" s="9" t="s">
        <v>545</v>
      </c>
      <c r="H2704" s="9" t="s">
        <v>545</v>
      </c>
      <c r="I2704" s="9" t="s">
        <v>545</v>
      </c>
    </row>
    <row r="2705" spans="1:9" x14ac:dyDescent="0.3">
      <c r="A2705" s="1"/>
      <c r="E2705" s="9" t="s">
        <v>545</v>
      </c>
      <c r="F2705" s="9" t="s">
        <v>545</v>
      </c>
      <c r="G2705" s="9" t="s">
        <v>545</v>
      </c>
      <c r="H2705" s="9" t="s">
        <v>545</v>
      </c>
      <c r="I2705" s="9" t="s">
        <v>545</v>
      </c>
    </row>
    <row r="2706" spans="1:9" x14ac:dyDescent="0.3">
      <c r="A2706" s="1"/>
      <c r="E2706" s="9" t="s">
        <v>545</v>
      </c>
      <c r="F2706" s="9" t="s">
        <v>545</v>
      </c>
      <c r="G2706" s="9" t="s">
        <v>545</v>
      </c>
      <c r="H2706" s="9" t="s">
        <v>545</v>
      </c>
      <c r="I2706" s="9" t="s">
        <v>545</v>
      </c>
    </row>
    <row r="2707" spans="1:9" x14ac:dyDescent="0.3">
      <c r="A2707" s="1"/>
      <c r="E2707" s="9" t="s">
        <v>545</v>
      </c>
      <c r="F2707" s="9" t="s">
        <v>545</v>
      </c>
      <c r="G2707" s="9" t="s">
        <v>545</v>
      </c>
      <c r="H2707" s="9" t="s">
        <v>545</v>
      </c>
      <c r="I2707" s="9" t="s">
        <v>545</v>
      </c>
    </row>
    <row r="2708" spans="1:9" x14ac:dyDescent="0.3">
      <c r="A2708" s="1"/>
      <c r="E2708" s="9" t="s">
        <v>545</v>
      </c>
      <c r="F2708" s="9" t="s">
        <v>545</v>
      </c>
      <c r="G2708" s="9" t="s">
        <v>545</v>
      </c>
      <c r="H2708" s="9" t="s">
        <v>545</v>
      </c>
      <c r="I2708" s="9" t="s">
        <v>545</v>
      </c>
    </row>
    <row r="2709" spans="1:9" x14ac:dyDescent="0.3">
      <c r="A2709" s="1"/>
      <c r="E2709" s="9" t="s">
        <v>545</v>
      </c>
      <c r="F2709" s="9" t="s">
        <v>545</v>
      </c>
      <c r="G2709" s="9" t="s">
        <v>545</v>
      </c>
      <c r="H2709" s="9" t="s">
        <v>545</v>
      </c>
      <c r="I2709" s="9" t="s">
        <v>545</v>
      </c>
    </row>
    <row r="2710" spans="1:9" x14ac:dyDescent="0.3">
      <c r="A2710" s="1"/>
      <c r="E2710" s="9" t="s">
        <v>545</v>
      </c>
      <c r="F2710" s="9" t="s">
        <v>545</v>
      </c>
      <c r="G2710" s="9" t="s">
        <v>545</v>
      </c>
      <c r="H2710" s="9" t="s">
        <v>545</v>
      </c>
      <c r="I2710" s="9" t="s">
        <v>545</v>
      </c>
    </row>
    <row r="2711" spans="1:9" x14ac:dyDescent="0.3">
      <c r="A2711" s="1"/>
      <c r="E2711" s="9" t="s">
        <v>545</v>
      </c>
      <c r="F2711" s="9" t="s">
        <v>545</v>
      </c>
      <c r="G2711" s="9" t="s">
        <v>545</v>
      </c>
      <c r="H2711" s="9" t="s">
        <v>545</v>
      </c>
      <c r="I2711" s="9" t="s">
        <v>545</v>
      </c>
    </row>
    <row r="2712" spans="1:9" x14ac:dyDescent="0.3">
      <c r="A2712" s="1"/>
      <c r="E2712" s="9" t="s">
        <v>545</v>
      </c>
      <c r="F2712" s="9" t="s">
        <v>545</v>
      </c>
      <c r="G2712" s="9" t="s">
        <v>545</v>
      </c>
      <c r="H2712" s="9" t="s">
        <v>545</v>
      </c>
      <c r="I2712" s="9" t="s">
        <v>545</v>
      </c>
    </row>
    <row r="2713" spans="1:9" x14ac:dyDescent="0.3">
      <c r="A2713" s="1"/>
      <c r="E2713" s="9" t="s">
        <v>545</v>
      </c>
      <c r="F2713" s="9" t="s">
        <v>545</v>
      </c>
      <c r="G2713" s="9" t="s">
        <v>545</v>
      </c>
      <c r="H2713" s="9" t="s">
        <v>545</v>
      </c>
      <c r="I2713" s="9" t="s">
        <v>545</v>
      </c>
    </row>
    <row r="2714" spans="1:9" x14ac:dyDescent="0.3">
      <c r="A2714" s="1"/>
      <c r="E2714" s="9" t="s">
        <v>545</v>
      </c>
      <c r="F2714" s="9" t="s">
        <v>545</v>
      </c>
      <c r="G2714" s="9" t="s">
        <v>545</v>
      </c>
      <c r="H2714" s="9" t="s">
        <v>545</v>
      </c>
      <c r="I2714" s="9" t="s">
        <v>545</v>
      </c>
    </row>
    <row r="2715" spans="1:9" x14ac:dyDescent="0.3">
      <c r="A2715" s="1"/>
      <c r="E2715" s="9" t="s">
        <v>545</v>
      </c>
      <c r="F2715" s="9" t="s">
        <v>545</v>
      </c>
      <c r="G2715" s="9" t="s">
        <v>545</v>
      </c>
      <c r="H2715" s="9" t="s">
        <v>545</v>
      </c>
      <c r="I2715" s="9" t="s">
        <v>545</v>
      </c>
    </row>
    <row r="2716" spans="1:9" x14ac:dyDescent="0.3">
      <c r="A2716" s="1"/>
      <c r="E2716" s="9" t="s">
        <v>545</v>
      </c>
      <c r="F2716" s="9" t="s">
        <v>545</v>
      </c>
      <c r="G2716" s="9" t="s">
        <v>545</v>
      </c>
      <c r="H2716" s="9" t="s">
        <v>545</v>
      </c>
      <c r="I2716" s="9" t="s">
        <v>545</v>
      </c>
    </row>
    <row r="2717" spans="1:9" x14ac:dyDescent="0.3">
      <c r="A2717" s="1"/>
      <c r="E2717" s="9" t="s">
        <v>545</v>
      </c>
      <c r="F2717" s="9" t="s">
        <v>545</v>
      </c>
      <c r="G2717" s="9" t="s">
        <v>545</v>
      </c>
      <c r="H2717" s="9" t="s">
        <v>545</v>
      </c>
      <c r="I2717" s="9" t="s">
        <v>545</v>
      </c>
    </row>
    <row r="2718" spans="1:9" x14ac:dyDescent="0.3">
      <c r="A2718" s="1"/>
      <c r="E2718" s="9" t="s">
        <v>545</v>
      </c>
      <c r="F2718" s="9" t="s">
        <v>545</v>
      </c>
      <c r="G2718" s="9" t="s">
        <v>545</v>
      </c>
      <c r="H2718" s="9" t="s">
        <v>545</v>
      </c>
      <c r="I2718" s="9" t="s">
        <v>545</v>
      </c>
    </row>
    <row r="2719" spans="1:9" x14ac:dyDescent="0.3">
      <c r="A2719" s="1"/>
      <c r="E2719" s="9" t="s">
        <v>545</v>
      </c>
      <c r="F2719" s="9" t="s">
        <v>545</v>
      </c>
      <c r="G2719" s="9" t="s">
        <v>545</v>
      </c>
      <c r="H2719" s="9" t="s">
        <v>545</v>
      </c>
      <c r="I2719" s="9" t="s">
        <v>545</v>
      </c>
    </row>
    <row r="2720" spans="1:9" x14ac:dyDescent="0.3">
      <c r="A2720" s="1"/>
      <c r="E2720" s="9" t="s">
        <v>545</v>
      </c>
      <c r="F2720" s="9" t="s">
        <v>545</v>
      </c>
      <c r="G2720" s="9" t="s">
        <v>545</v>
      </c>
      <c r="H2720" s="9" t="s">
        <v>545</v>
      </c>
      <c r="I2720" s="9" t="s">
        <v>545</v>
      </c>
    </row>
    <row r="2721" spans="1:9" x14ac:dyDescent="0.3">
      <c r="A2721" s="1"/>
      <c r="E2721" s="9" t="s">
        <v>545</v>
      </c>
      <c r="F2721" s="9" t="s">
        <v>545</v>
      </c>
      <c r="G2721" s="9" t="s">
        <v>545</v>
      </c>
      <c r="H2721" s="9" t="s">
        <v>545</v>
      </c>
      <c r="I2721" s="9" t="s">
        <v>545</v>
      </c>
    </row>
    <row r="2722" spans="1:9" x14ac:dyDescent="0.3">
      <c r="A2722" s="1"/>
      <c r="E2722" s="9" t="s">
        <v>545</v>
      </c>
      <c r="F2722" s="9" t="s">
        <v>545</v>
      </c>
      <c r="G2722" s="9" t="s">
        <v>545</v>
      </c>
      <c r="H2722" s="9" t="s">
        <v>545</v>
      </c>
      <c r="I2722" s="9" t="s">
        <v>545</v>
      </c>
    </row>
    <row r="2723" spans="1:9" x14ac:dyDescent="0.3">
      <c r="A2723" s="1"/>
      <c r="E2723" s="9" t="s">
        <v>545</v>
      </c>
      <c r="F2723" s="9" t="s">
        <v>545</v>
      </c>
      <c r="G2723" s="9" t="s">
        <v>545</v>
      </c>
      <c r="H2723" s="9" t="s">
        <v>545</v>
      </c>
      <c r="I2723" s="9" t="s">
        <v>545</v>
      </c>
    </row>
    <row r="2724" spans="1:9" x14ac:dyDescent="0.3">
      <c r="A2724" s="1"/>
      <c r="E2724" s="9" t="s">
        <v>545</v>
      </c>
      <c r="F2724" s="9" t="s">
        <v>545</v>
      </c>
      <c r="G2724" s="9" t="s">
        <v>545</v>
      </c>
      <c r="H2724" s="9" t="s">
        <v>545</v>
      </c>
      <c r="I2724" s="9" t="s">
        <v>545</v>
      </c>
    </row>
    <row r="2725" spans="1:9" x14ac:dyDescent="0.3">
      <c r="A2725" s="1"/>
      <c r="E2725" s="9" t="s">
        <v>545</v>
      </c>
      <c r="F2725" s="9" t="s">
        <v>545</v>
      </c>
      <c r="G2725" s="9" t="s">
        <v>545</v>
      </c>
      <c r="H2725" s="9" t="s">
        <v>545</v>
      </c>
      <c r="I2725" s="9" t="s">
        <v>545</v>
      </c>
    </row>
    <row r="2726" spans="1:9" x14ac:dyDescent="0.3">
      <c r="A2726" s="1"/>
      <c r="E2726" s="9" t="s">
        <v>545</v>
      </c>
      <c r="F2726" s="9" t="s">
        <v>545</v>
      </c>
      <c r="G2726" s="9" t="s">
        <v>545</v>
      </c>
      <c r="H2726" s="9" t="s">
        <v>545</v>
      </c>
      <c r="I2726" s="9" t="s">
        <v>545</v>
      </c>
    </row>
    <row r="2727" spans="1:9" x14ac:dyDescent="0.3">
      <c r="A2727" s="1"/>
      <c r="E2727" s="9" t="s">
        <v>545</v>
      </c>
      <c r="F2727" s="9" t="s">
        <v>545</v>
      </c>
      <c r="G2727" s="9" t="s">
        <v>545</v>
      </c>
      <c r="H2727" s="9" t="s">
        <v>545</v>
      </c>
      <c r="I2727" s="9" t="s">
        <v>545</v>
      </c>
    </row>
    <row r="2728" spans="1:9" x14ac:dyDescent="0.3">
      <c r="A2728" s="1"/>
      <c r="E2728" s="9" t="s">
        <v>545</v>
      </c>
      <c r="F2728" s="9" t="s">
        <v>545</v>
      </c>
      <c r="G2728" s="9" t="s">
        <v>545</v>
      </c>
      <c r="H2728" s="9" t="s">
        <v>545</v>
      </c>
      <c r="I2728" s="9" t="s">
        <v>545</v>
      </c>
    </row>
    <row r="2729" spans="1:9" x14ac:dyDescent="0.3">
      <c r="A2729" s="1"/>
      <c r="E2729" s="9" t="s">
        <v>545</v>
      </c>
      <c r="F2729" s="9" t="s">
        <v>545</v>
      </c>
      <c r="G2729" s="9" t="s">
        <v>545</v>
      </c>
      <c r="H2729" s="9" t="s">
        <v>545</v>
      </c>
      <c r="I2729" s="9" t="s">
        <v>545</v>
      </c>
    </row>
    <row r="2730" spans="1:9" x14ac:dyDescent="0.3">
      <c r="A2730" s="1"/>
      <c r="E2730" s="9" t="s">
        <v>545</v>
      </c>
      <c r="F2730" s="9" t="s">
        <v>545</v>
      </c>
      <c r="G2730" s="9" t="s">
        <v>545</v>
      </c>
      <c r="H2730" s="9" t="s">
        <v>545</v>
      </c>
      <c r="I2730" s="9" t="s">
        <v>545</v>
      </c>
    </row>
    <row r="2731" spans="1:9" x14ac:dyDescent="0.3">
      <c r="A2731" s="1"/>
      <c r="E2731" s="9" t="s">
        <v>545</v>
      </c>
      <c r="F2731" s="9" t="s">
        <v>545</v>
      </c>
      <c r="G2731" s="9" t="s">
        <v>545</v>
      </c>
      <c r="H2731" s="9" t="s">
        <v>545</v>
      </c>
      <c r="I2731" s="9" t="s">
        <v>545</v>
      </c>
    </row>
    <row r="2732" spans="1:9" x14ac:dyDescent="0.3">
      <c r="A2732" s="1"/>
      <c r="E2732" s="9" t="s">
        <v>545</v>
      </c>
      <c r="F2732" s="9" t="s">
        <v>545</v>
      </c>
      <c r="G2732" s="9" t="s">
        <v>545</v>
      </c>
      <c r="H2732" s="9" t="s">
        <v>545</v>
      </c>
      <c r="I2732" s="9" t="s">
        <v>545</v>
      </c>
    </row>
    <row r="2733" spans="1:9" x14ac:dyDescent="0.3">
      <c r="A2733" s="1"/>
      <c r="E2733" s="9" t="s">
        <v>545</v>
      </c>
      <c r="F2733" s="9" t="s">
        <v>545</v>
      </c>
      <c r="G2733" s="9" t="s">
        <v>545</v>
      </c>
      <c r="H2733" s="9" t="s">
        <v>545</v>
      </c>
      <c r="I2733" s="9" t="s">
        <v>545</v>
      </c>
    </row>
    <row r="2734" spans="1:9" x14ac:dyDescent="0.3">
      <c r="A2734" s="1"/>
      <c r="E2734" s="9" t="s">
        <v>545</v>
      </c>
      <c r="F2734" s="9" t="s">
        <v>545</v>
      </c>
      <c r="G2734" s="9" t="s">
        <v>545</v>
      </c>
      <c r="H2734" s="9" t="s">
        <v>545</v>
      </c>
      <c r="I2734" s="9" t="s">
        <v>545</v>
      </c>
    </row>
    <row r="2735" spans="1:9" x14ac:dyDescent="0.3">
      <c r="A2735" s="1"/>
      <c r="E2735" s="9" t="s">
        <v>545</v>
      </c>
      <c r="F2735" s="9" t="s">
        <v>545</v>
      </c>
      <c r="G2735" s="9" t="s">
        <v>545</v>
      </c>
      <c r="H2735" s="9" t="s">
        <v>545</v>
      </c>
      <c r="I2735" s="9" t="s">
        <v>545</v>
      </c>
    </row>
    <row r="2736" spans="1:9" x14ac:dyDescent="0.3">
      <c r="A2736" s="1"/>
      <c r="E2736" s="9" t="s">
        <v>545</v>
      </c>
      <c r="F2736" s="9" t="s">
        <v>545</v>
      </c>
      <c r="G2736" s="9" t="s">
        <v>545</v>
      </c>
      <c r="H2736" s="9" t="s">
        <v>545</v>
      </c>
      <c r="I2736" s="9" t="s">
        <v>545</v>
      </c>
    </row>
    <row r="2737" spans="1:9" x14ac:dyDescent="0.3">
      <c r="A2737" s="1"/>
      <c r="E2737" s="9" t="s">
        <v>545</v>
      </c>
      <c r="F2737" s="9" t="s">
        <v>545</v>
      </c>
      <c r="G2737" s="9" t="s">
        <v>545</v>
      </c>
      <c r="H2737" s="9" t="s">
        <v>545</v>
      </c>
      <c r="I2737" s="9" t="s">
        <v>545</v>
      </c>
    </row>
    <row r="2738" spans="1:9" x14ac:dyDescent="0.3">
      <c r="A2738" s="1"/>
      <c r="E2738" s="9" t="s">
        <v>545</v>
      </c>
      <c r="F2738" s="9" t="s">
        <v>545</v>
      </c>
      <c r="G2738" s="9" t="s">
        <v>545</v>
      </c>
      <c r="H2738" s="9" t="s">
        <v>545</v>
      </c>
      <c r="I2738" s="9" t="s">
        <v>545</v>
      </c>
    </row>
    <row r="2739" spans="1:9" x14ac:dyDescent="0.3">
      <c r="A2739" s="1"/>
      <c r="E2739" s="9" t="s">
        <v>545</v>
      </c>
      <c r="F2739" s="9" t="s">
        <v>545</v>
      </c>
      <c r="G2739" s="9" t="s">
        <v>545</v>
      </c>
      <c r="H2739" s="9" t="s">
        <v>545</v>
      </c>
      <c r="I2739" s="9" t="s">
        <v>545</v>
      </c>
    </row>
    <row r="2740" spans="1:9" x14ac:dyDescent="0.3">
      <c r="A2740" s="1"/>
      <c r="E2740" s="9" t="s">
        <v>545</v>
      </c>
      <c r="F2740" s="9" t="s">
        <v>545</v>
      </c>
      <c r="G2740" s="9" t="s">
        <v>545</v>
      </c>
      <c r="H2740" s="9" t="s">
        <v>545</v>
      </c>
      <c r="I2740" s="9" t="s">
        <v>545</v>
      </c>
    </row>
    <row r="2741" spans="1:9" x14ac:dyDescent="0.3">
      <c r="A2741" s="1"/>
      <c r="E2741" s="9" t="s">
        <v>545</v>
      </c>
      <c r="F2741" s="9" t="s">
        <v>545</v>
      </c>
      <c r="G2741" s="9" t="s">
        <v>545</v>
      </c>
      <c r="H2741" s="9" t="s">
        <v>545</v>
      </c>
      <c r="I2741" s="9" t="s">
        <v>545</v>
      </c>
    </row>
    <row r="2742" spans="1:9" x14ac:dyDescent="0.3">
      <c r="A2742" s="1"/>
      <c r="E2742" s="9" t="s">
        <v>545</v>
      </c>
      <c r="F2742" s="9" t="s">
        <v>545</v>
      </c>
      <c r="G2742" s="9" t="s">
        <v>545</v>
      </c>
      <c r="H2742" s="9" t="s">
        <v>545</v>
      </c>
      <c r="I2742" s="9" t="s">
        <v>545</v>
      </c>
    </row>
    <row r="2743" spans="1:9" x14ac:dyDescent="0.3">
      <c r="A2743" s="1"/>
      <c r="E2743" s="9" t="s">
        <v>545</v>
      </c>
      <c r="F2743" s="9" t="s">
        <v>545</v>
      </c>
      <c r="G2743" s="9" t="s">
        <v>545</v>
      </c>
      <c r="H2743" s="9" t="s">
        <v>545</v>
      </c>
      <c r="I2743" s="9" t="s">
        <v>545</v>
      </c>
    </row>
    <row r="2744" spans="1:9" x14ac:dyDescent="0.3">
      <c r="A2744" s="1"/>
      <c r="E2744" s="9" t="s">
        <v>545</v>
      </c>
      <c r="F2744" s="9" t="s">
        <v>545</v>
      </c>
      <c r="G2744" s="9" t="s">
        <v>545</v>
      </c>
      <c r="H2744" s="9" t="s">
        <v>545</v>
      </c>
      <c r="I2744" s="9" t="s">
        <v>545</v>
      </c>
    </row>
    <row r="2745" spans="1:9" x14ac:dyDescent="0.3">
      <c r="A2745" s="1"/>
      <c r="E2745" s="9" t="s">
        <v>545</v>
      </c>
      <c r="F2745" s="9" t="s">
        <v>545</v>
      </c>
      <c r="G2745" s="9" t="s">
        <v>545</v>
      </c>
      <c r="H2745" s="9" t="s">
        <v>545</v>
      </c>
      <c r="I2745" s="9" t="s">
        <v>545</v>
      </c>
    </row>
    <row r="2746" spans="1:9" x14ac:dyDescent="0.3">
      <c r="A2746" s="1"/>
      <c r="E2746" s="9" t="s">
        <v>545</v>
      </c>
      <c r="F2746" s="9" t="s">
        <v>545</v>
      </c>
      <c r="G2746" s="9" t="s">
        <v>545</v>
      </c>
      <c r="H2746" s="9" t="s">
        <v>545</v>
      </c>
      <c r="I2746" s="9" t="s">
        <v>545</v>
      </c>
    </row>
    <row r="2747" spans="1:9" x14ac:dyDescent="0.3">
      <c r="A2747" s="1"/>
      <c r="E2747" s="9" t="s">
        <v>545</v>
      </c>
      <c r="F2747" s="9" t="s">
        <v>545</v>
      </c>
      <c r="G2747" s="9" t="s">
        <v>545</v>
      </c>
      <c r="H2747" s="9" t="s">
        <v>545</v>
      </c>
      <c r="I2747" s="9" t="s">
        <v>545</v>
      </c>
    </row>
    <row r="2748" spans="1:9" x14ac:dyDescent="0.3">
      <c r="A2748" s="1"/>
      <c r="E2748" s="9" t="s">
        <v>545</v>
      </c>
      <c r="F2748" s="9" t="s">
        <v>545</v>
      </c>
      <c r="G2748" s="9" t="s">
        <v>545</v>
      </c>
      <c r="H2748" s="9" t="s">
        <v>545</v>
      </c>
      <c r="I2748" s="9" t="s">
        <v>545</v>
      </c>
    </row>
    <row r="2749" spans="1:9" x14ac:dyDescent="0.3">
      <c r="A2749" s="1"/>
      <c r="E2749" s="9" t="s">
        <v>545</v>
      </c>
      <c r="F2749" s="9" t="s">
        <v>545</v>
      </c>
      <c r="G2749" s="9" t="s">
        <v>545</v>
      </c>
      <c r="H2749" s="9" t="s">
        <v>545</v>
      </c>
      <c r="I2749" s="9" t="s">
        <v>545</v>
      </c>
    </row>
    <row r="2750" spans="1:9" x14ac:dyDescent="0.3">
      <c r="A2750" s="1"/>
      <c r="E2750" s="9" t="s">
        <v>545</v>
      </c>
      <c r="F2750" s="9" t="s">
        <v>545</v>
      </c>
      <c r="G2750" s="9" t="s">
        <v>545</v>
      </c>
      <c r="H2750" s="9" t="s">
        <v>545</v>
      </c>
      <c r="I2750" s="9" t="s">
        <v>545</v>
      </c>
    </row>
    <row r="2751" spans="1:9" x14ac:dyDescent="0.3">
      <c r="A2751" s="1"/>
      <c r="E2751" s="9" t="s">
        <v>545</v>
      </c>
      <c r="F2751" s="9" t="s">
        <v>545</v>
      </c>
      <c r="G2751" s="9" t="s">
        <v>545</v>
      </c>
      <c r="H2751" s="9" t="s">
        <v>545</v>
      </c>
      <c r="I2751" s="9" t="s">
        <v>545</v>
      </c>
    </row>
  </sheetData>
  <sortState ref="A2:L2751">
    <sortCondition ref="D3:D283"/>
  </sortState>
  <mergeCells count="8">
    <mergeCell ref="D1118:E1118"/>
    <mergeCell ref="D1119:E1119"/>
    <mergeCell ref="F654:G654"/>
    <mergeCell ref="I777:J777"/>
    <mergeCell ref="F977:G977"/>
    <mergeCell ref="I979:J979"/>
    <mergeCell ref="F1040:G1040"/>
    <mergeCell ref="D1111:E1111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15"/>
  <sheetViews>
    <sheetView workbookViewId="0">
      <pane ySplit="1040"/>
      <selection activeCell="H1" sqref="H1:H1048576"/>
      <selection pane="bottomLeft" activeCell="F3852" sqref="F3852"/>
    </sheetView>
  </sheetViews>
  <sheetFormatPr defaultColWidth="10.921875" defaultRowHeight="13.5" x14ac:dyDescent="0.3"/>
  <cols>
    <col min="3" max="3" width="10.69140625" style="29"/>
    <col min="7" max="7" width="0" hidden="1" customWidth="1"/>
  </cols>
  <sheetData>
    <row r="1" spans="1:13" s="4" customFormat="1" x14ac:dyDescent="0.3">
      <c r="A1" s="4" t="s">
        <v>841</v>
      </c>
      <c r="B1" s="4" t="s">
        <v>840</v>
      </c>
      <c r="C1" s="29" t="s">
        <v>719</v>
      </c>
      <c r="D1" s="4" t="s">
        <v>598</v>
      </c>
      <c r="E1" s="4" t="s">
        <v>599</v>
      </c>
      <c r="F1" s="4" t="s">
        <v>773</v>
      </c>
      <c r="G1" s="4" t="s">
        <v>774</v>
      </c>
      <c r="H1" s="4" t="s">
        <v>1134</v>
      </c>
      <c r="I1" s="4" t="s">
        <v>1135</v>
      </c>
      <c r="J1" s="4" t="s">
        <v>872</v>
      </c>
      <c r="K1" s="4" t="s">
        <v>1425</v>
      </c>
      <c r="L1" s="4" t="s">
        <v>1505</v>
      </c>
      <c r="M1" s="4" t="s">
        <v>1235</v>
      </c>
    </row>
    <row r="2" spans="1:13" x14ac:dyDescent="0.3">
      <c r="A2" s="11">
        <v>39359</v>
      </c>
      <c r="B2" s="4" t="s">
        <v>2705</v>
      </c>
      <c r="C2" s="29">
        <v>1</v>
      </c>
      <c r="D2">
        <v>48.7</v>
      </c>
      <c r="E2" s="23" t="s">
        <v>2616</v>
      </c>
      <c r="H2">
        <v>1</v>
      </c>
      <c r="L2" s="23" t="s">
        <v>1055</v>
      </c>
      <c r="M2" s="23" t="s">
        <v>1055</v>
      </c>
    </row>
    <row r="3" spans="1:13" x14ac:dyDescent="0.3">
      <c r="A3" s="11">
        <v>39359</v>
      </c>
      <c r="B3" s="5" t="s">
        <v>2705</v>
      </c>
      <c r="C3" s="29">
        <v>1</v>
      </c>
      <c r="D3">
        <v>18.5</v>
      </c>
      <c r="E3" s="4" t="s">
        <v>2616</v>
      </c>
      <c r="H3">
        <v>1</v>
      </c>
      <c r="L3" t="s">
        <v>1055</v>
      </c>
      <c r="M3" t="s">
        <v>1055</v>
      </c>
    </row>
    <row r="4" spans="1:13" x14ac:dyDescent="0.3">
      <c r="A4" s="11">
        <v>39317</v>
      </c>
      <c r="B4" s="29" t="s">
        <v>881</v>
      </c>
      <c r="C4" s="29">
        <v>1</v>
      </c>
      <c r="D4">
        <v>45.4</v>
      </c>
      <c r="E4" s="4" t="s">
        <v>794</v>
      </c>
      <c r="H4">
        <v>2</v>
      </c>
      <c r="K4" t="s">
        <v>795</v>
      </c>
      <c r="L4" t="s">
        <v>1055</v>
      </c>
      <c r="M4" t="s">
        <v>34</v>
      </c>
    </row>
    <row r="5" spans="1:13" x14ac:dyDescent="0.3">
      <c r="A5" s="11">
        <v>39317</v>
      </c>
      <c r="B5" s="29" t="s">
        <v>881</v>
      </c>
      <c r="C5" s="29">
        <v>1</v>
      </c>
      <c r="D5">
        <v>11</v>
      </c>
      <c r="E5" s="4" t="s">
        <v>794</v>
      </c>
      <c r="H5">
        <v>2</v>
      </c>
      <c r="K5" t="s">
        <v>204</v>
      </c>
      <c r="L5" t="s">
        <v>1055</v>
      </c>
      <c r="M5" t="s">
        <v>34</v>
      </c>
    </row>
    <row r="6" spans="1:13" x14ac:dyDescent="0.3">
      <c r="A6" s="11">
        <v>39317</v>
      </c>
      <c r="B6" s="29" t="s">
        <v>881</v>
      </c>
      <c r="C6" s="29">
        <v>1</v>
      </c>
      <c r="D6">
        <v>10.7</v>
      </c>
      <c r="E6" s="4" t="s">
        <v>794</v>
      </c>
      <c r="H6">
        <v>1</v>
      </c>
      <c r="L6" s="23" t="s">
        <v>1055</v>
      </c>
      <c r="M6" s="23" t="s">
        <v>34</v>
      </c>
    </row>
    <row r="7" spans="1:13" x14ac:dyDescent="0.3">
      <c r="A7" s="11">
        <v>39317</v>
      </c>
      <c r="B7" s="29" t="s">
        <v>881</v>
      </c>
      <c r="C7" s="29">
        <v>1</v>
      </c>
      <c r="D7">
        <v>48.5</v>
      </c>
      <c r="E7" s="4" t="s">
        <v>37</v>
      </c>
      <c r="H7">
        <v>1</v>
      </c>
      <c r="K7" t="s">
        <v>173</v>
      </c>
      <c r="L7" s="23" t="s">
        <v>1055</v>
      </c>
      <c r="M7" s="23" t="s">
        <v>34</v>
      </c>
    </row>
    <row r="8" spans="1:13" x14ac:dyDescent="0.3">
      <c r="A8" s="11">
        <v>39317</v>
      </c>
      <c r="B8" s="29" t="s">
        <v>881</v>
      </c>
      <c r="C8" s="29">
        <v>1</v>
      </c>
      <c r="D8">
        <v>44.8</v>
      </c>
      <c r="E8" s="4" t="s">
        <v>37</v>
      </c>
      <c r="H8">
        <v>1</v>
      </c>
      <c r="K8" t="s">
        <v>797</v>
      </c>
      <c r="L8" s="23" t="s">
        <v>1055</v>
      </c>
      <c r="M8" s="23" t="s">
        <v>34</v>
      </c>
    </row>
    <row r="9" spans="1:13" x14ac:dyDescent="0.3">
      <c r="A9" s="11">
        <v>39289</v>
      </c>
      <c r="B9" s="29" t="s">
        <v>2598</v>
      </c>
      <c r="C9" s="29">
        <v>1</v>
      </c>
      <c r="D9">
        <v>19.399999999999999</v>
      </c>
      <c r="E9" s="4" t="s">
        <v>2589</v>
      </c>
      <c r="H9">
        <v>1</v>
      </c>
      <c r="K9" s="4"/>
      <c r="L9" s="23" t="s">
        <v>637</v>
      </c>
      <c r="M9" s="23" t="s">
        <v>1060</v>
      </c>
    </row>
    <row r="10" spans="1:13" x14ac:dyDescent="0.3">
      <c r="A10" s="6">
        <v>39276</v>
      </c>
      <c r="B10" s="29" t="s">
        <v>1185</v>
      </c>
      <c r="C10" s="29">
        <v>2</v>
      </c>
      <c r="D10">
        <v>43.4</v>
      </c>
      <c r="E10" s="4" t="s">
        <v>552</v>
      </c>
      <c r="K10" s="4"/>
      <c r="L10" s="23" t="s">
        <v>471</v>
      </c>
      <c r="M10" s="23" t="s">
        <v>1055</v>
      </c>
    </row>
    <row r="11" spans="1:13" x14ac:dyDescent="0.3">
      <c r="A11" s="6">
        <v>39276</v>
      </c>
      <c r="B11" s="29" t="s">
        <v>1185</v>
      </c>
      <c r="C11" s="29">
        <v>2</v>
      </c>
      <c r="D11">
        <v>43</v>
      </c>
      <c r="E11" s="4" t="s">
        <v>444</v>
      </c>
      <c r="H11">
        <v>3</v>
      </c>
      <c r="L11" s="23" t="s">
        <v>1055</v>
      </c>
      <c r="M11" s="23" t="s">
        <v>1060</v>
      </c>
    </row>
    <row r="12" spans="1:13" x14ac:dyDescent="0.3">
      <c r="A12" s="6">
        <v>39276</v>
      </c>
      <c r="B12" s="29" t="s">
        <v>1185</v>
      </c>
      <c r="C12" s="29">
        <v>2</v>
      </c>
      <c r="D12">
        <v>41</v>
      </c>
      <c r="E12" s="4" t="s">
        <v>444</v>
      </c>
      <c r="H12">
        <v>5</v>
      </c>
      <c r="L12" s="23" t="s">
        <v>1055</v>
      </c>
      <c r="M12" s="23" t="s">
        <v>1060</v>
      </c>
    </row>
    <row r="13" spans="1:13" x14ac:dyDescent="0.3">
      <c r="A13" s="6">
        <v>39276</v>
      </c>
      <c r="B13" s="29" t="s">
        <v>1185</v>
      </c>
      <c r="C13" s="29">
        <v>2</v>
      </c>
      <c r="D13">
        <v>40</v>
      </c>
      <c r="E13" s="4" t="s">
        <v>444</v>
      </c>
      <c r="H13">
        <v>5</v>
      </c>
      <c r="L13" s="23" t="s">
        <v>1055</v>
      </c>
      <c r="M13" s="23" t="s">
        <v>1060</v>
      </c>
    </row>
    <row r="14" spans="1:13" x14ac:dyDescent="0.3">
      <c r="A14" s="6">
        <v>39276</v>
      </c>
      <c r="B14" s="29" t="s">
        <v>1185</v>
      </c>
      <c r="C14" s="29">
        <v>2</v>
      </c>
      <c r="D14">
        <v>37.5</v>
      </c>
      <c r="E14" s="4" t="s">
        <v>444</v>
      </c>
      <c r="H14">
        <v>1</v>
      </c>
      <c r="L14" s="23" t="s">
        <v>1055</v>
      </c>
      <c r="M14" s="23" t="s">
        <v>1060</v>
      </c>
    </row>
    <row r="15" spans="1:13" x14ac:dyDescent="0.3">
      <c r="A15" s="6">
        <v>39276</v>
      </c>
      <c r="B15" s="29" t="s">
        <v>1185</v>
      </c>
      <c r="C15" s="29">
        <v>2</v>
      </c>
      <c r="D15">
        <v>42</v>
      </c>
      <c r="E15" s="4" t="s">
        <v>448</v>
      </c>
      <c r="H15">
        <v>3</v>
      </c>
      <c r="L15" s="23" t="s">
        <v>1055</v>
      </c>
      <c r="M15" s="23" t="s">
        <v>1060</v>
      </c>
    </row>
    <row r="16" spans="1:13" x14ac:dyDescent="0.3">
      <c r="A16" s="6">
        <v>39276</v>
      </c>
      <c r="B16" s="29" t="s">
        <v>1185</v>
      </c>
      <c r="C16" s="29">
        <v>2</v>
      </c>
      <c r="D16">
        <v>42</v>
      </c>
      <c r="E16" s="4" t="s">
        <v>448</v>
      </c>
      <c r="H16">
        <v>5</v>
      </c>
      <c r="L16" s="23" t="s">
        <v>1055</v>
      </c>
      <c r="M16" s="23" t="s">
        <v>1060</v>
      </c>
    </row>
    <row r="17" spans="1:13" x14ac:dyDescent="0.3">
      <c r="A17" s="6">
        <v>39276</v>
      </c>
      <c r="B17" s="29" t="s">
        <v>1185</v>
      </c>
      <c r="C17" s="29">
        <v>2</v>
      </c>
      <c r="D17">
        <v>41</v>
      </c>
      <c r="E17" s="4" t="s">
        <v>448</v>
      </c>
      <c r="H17">
        <v>5</v>
      </c>
      <c r="L17" s="23" t="s">
        <v>1055</v>
      </c>
      <c r="M17" s="23" t="s">
        <v>1060</v>
      </c>
    </row>
    <row r="18" spans="1:13" x14ac:dyDescent="0.3">
      <c r="A18" s="6">
        <v>39274</v>
      </c>
      <c r="B18" s="29" t="s">
        <v>307</v>
      </c>
      <c r="C18" s="29">
        <v>1</v>
      </c>
      <c r="D18">
        <v>33</v>
      </c>
      <c r="E18" s="4" t="s">
        <v>1542</v>
      </c>
      <c r="K18" t="s">
        <v>1719</v>
      </c>
      <c r="L18" s="23" t="s">
        <v>471</v>
      </c>
      <c r="M18" s="23" t="s">
        <v>1055</v>
      </c>
    </row>
    <row r="19" spans="1:13" x14ac:dyDescent="0.3">
      <c r="A19" s="11">
        <v>39332</v>
      </c>
      <c r="B19" s="29" t="s">
        <v>2228</v>
      </c>
      <c r="C19" s="29">
        <v>1</v>
      </c>
      <c r="D19">
        <v>36</v>
      </c>
      <c r="E19" s="4" t="s">
        <v>2581</v>
      </c>
      <c r="H19">
        <v>1</v>
      </c>
      <c r="K19" t="s">
        <v>2582</v>
      </c>
      <c r="L19" s="23" t="s">
        <v>1055</v>
      </c>
      <c r="M19" s="23" t="s">
        <v>34</v>
      </c>
    </row>
    <row r="20" spans="1:13" x14ac:dyDescent="0.3">
      <c r="A20" s="11">
        <v>39332</v>
      </c>
      <c r="B20" s="29" t="s">
        <v>382</v>
      </c>
      <c r="C20" s="29">
        <v>2</v>
      </c>
      <c r="D20">
        <v>5.0999999999999996</v>
      </c>
      <c r="E20" s="4" t="s">
        <v>2581</v>
      </c>
      <c r="H20">
        <v>1</v>
      </c>
      <c r="K20" t="s">
        <v>2314</v>
      </c>
      <c r="L20" s="23" t="s">
        <v>1055</v>
      </c>
      <c r="M20" s="23" t="s">
        <v>34</v>
      </c>
    </row>
    <row r="21" spans="1:13" x14ac:dyDescent="0.3">
      <c r="A21" s="11">
        <v>39281</v>
      </c>
      <c r="B21" s="29" t="s">
        <v>1233</v>
      </c>
      <c r="C21" s="29">
        <v>2</v>
      </c>
      <c r="D21">
        <v>41.5</v>
      </c>
      <c r="E21" s="4" t="s">
        <v>2560</v>
      </c>
      <c r="H21">
        <v>1</v>
      </c>
      <c r="L21" s="23" t="s">
        <v>1060</v>
      </c>
      <c r="M21" s="23" t="s">
        <v>1055</v>
      </c>
    </row>
    <row r="22" spans="1:13" x14ac:dyDescent="0.3">
      <c r="A22" s="11">
        <v>39289</v>
      </c>
      <c r="B22" s="29" t="s">
        <v>2598</v>
      </c>
      <c r="C22" s="29">
        <v>2</v>
      </c>
      <c r="D22">
        <v>35</v>
      </c>
      <c r="E22" s="4" t="s">
        <v>2504</v>
      </c>
      <c r="K22" t="s">
        <v>2505</v>
      </c>
      <c r="L22" s="23" t="s">
        <v>2534</v>
      </c>
      <c r="M22" s="23" t="s">
        <v>2535</v>
      </c>
    </row>
    <row r="23" spans="1:13" x14ac:dyDescent="0.3">
      <c r="A23" s="11">
        <v>39289</v>
      </c>
      <c r="B23" s="29" t="s">
        <v>2598</v>
      </c>
      <c r="C23" s="29">
        <v>2</v>
      </c>
      <c r="D23">
        <v>26</v>
      </c>
      <c r="E23" s="4" t="s">
        <v>2504</v>
      </c>
      <c r="K23" t="s">
        <v>2506</v>
      </c>
      <c r="L23" s="23" t="s">
        <v>2534</v>
      </c>
      <c r="M23" s="23" t="s">
        <v>2535</v>
      </c>
    </row>
    <row r="24" spans="1:13" x14ac:dyDescent="0.3">
      <c r="A24" s="11">
        <v>39332</v>
      </c>
      <c r="B24" s="29" t="s">
        <v>382</v>
      </c>
      <c r="C24" s="29">
        <v>2</v>
      </c>
      <c r="D24">
        <v>50</v>
      </c>
      <c r="E24" s="4" t="s">
        <v>2463</v>
      </c>
      <c r="K24" s="4"/>
      <c r="L24" s="23" t="s">
        <v>1061</v>
      </c>
      <c r="M24" s="23" t="s">
        <v>1062</v>
      </c>
    </row>
    <row r="25" spans="1:13" x14ac:dyDescent="0.3">
      <c r="A25" s="11">
        <v>39281</v>
      </c>
      <c r="B25" s="29" t="s">
        <v>1233</v>
      </c>
      <c r="C25" s="29">
        <v>2</v>
      </c>
      <c r="D25">
        <v>46</v>
      </c>
      <c r="E25" s="4" t="s">
        <v>2179</v>
      </c>
      <c r="L25" s="23" t="s">
        <v>2699</v>
      </c>
      <c r="M25" s="23" t="s">
        <v>2700</v>
      </c>
    </row>
    <row r="26" spans="1:13" x14ac:dyDescent="0.3">
      <c r="A26" s="11">
        <v>39281</v>
      </c>
      <c r="B26" s="29" t="s">
        <v>1233</v>
      </c>
      <c r="C26" s="29">
        <v>2</v>
      </c>
      <c r="D26">
        <v>40</v>
      </c>
      <c r="E26" s="4" t="s">
        <v>2179</v>
      </c>
      <c r="L26" s="23" t="s">
        <v>2699</v>
      </c>
      <c r="M26" s="23" t="s">
        <v>2700</v>
      </c>
    </row>
    <row r="27" spans="1:13" x14ac:dyDescent="0.3">
      <c r="A27" s="11">
        <v>39281</v>
      </c>
      <c r="B27" s="29" t="s">
        <v>1233</v>
      </c>
      <c r="C27" s="29">
        <v>1</v>
      </c>
      <c r="D27">
        <v>29</v>
      </c>
      <c r="E27" s="4" t="s">
        <v>819</v>
      </c>
      <c r="L27" s="23" t="s">
        <v>2534</v>
      </c>
      <c r="M27" s="23" t="s">
        <v>2535</v>
      </c>
    </row>
    <row r="28" spans="1:13" x14ac:dyDescent="0.3">
      <c r="A28" s="11">
        <v>39281</v>
      </c>
      <c r="B28" s="29" t="s">
        <v>1233</v>
      </c>
      <c r="C28" s="29">
        <v>1</v>
      </c>
      <c r="D28">
        <v>28.5</v>
      </c>
      <c r="E28" s="4" t="s">
        <v>819</v>
      </c>
      <c r="L28" s="23" t="s">
        <v>2534</v>
      </c>
      <c r="M28" s="23" t="s">
        <v>2535</v>
      </c>
    </row>
    <row r="29" spans="1:13" x14ac:dyDescent="0.3">
      <c r="A29" s="11">
        <v>39359</v>
      </c>
      <c r="B29" s="29" t="s">
        <v>2705</v>
      </c>
      <c r="C29" s="29">
        <v>1</v>
      </c>
      <c r="D29">
        <v>45</v>
      </c>
      <c r="E29" s="4" t="s">
        <v>2618</v>
      </c>
      <c r="I29" s="4"/>
      <c r="J29" s="4"/>
      <c r="L29" s="23" t="s">
        <v>2496</v>
      </c>
      <c r="M29" s="23" t="s">
        <v>2498</v>
      </c>
    </row>
    <row r="30" spans="1:13" x14ac:dyDescent="0.3">
      <c r="A30" s="11">
        <v>39359</v>
      </c>
      <c r="B30" s="29" t="s">
        <v>2705</v>
      </c>
      <c r="C30" s="29">
        <v>1</v>
      </c>
      <c r="D30">
        <v>17.5</v>
      </c>
      <c r="E30" s="4" t="s">
        <v>2618</v>
      </c>
      <c r="L30" s="23" t="s">
        <v>2496</v>
      </c>
      <c r="M30" s="23" t="s">
        <v>2498</v>
      </c>
    </row>
    <row r="31" spans="1:13" x14ac:dyDescent="0.3">
      <c r="A31" s="11">
        <v>39359</v>
      </c>
      <c r="B31" s="29" t="s">
        <v>2705</v>
      </c>
      <c r="C31" s="29">
        <v>2</v>
      </c>
      <c r="D31">
        <v>35.700000000000003</v>
      </c>
      <c r="E31" s="4" t="s">
        <v>2618</v>
      </c>
      <c r="L31" s="23" t="s">
        <v>2496</v>
      </c>
      <c r="M31" s="23" t="s">
        <v>2498</v>
      </c>
    </row>
    <row r="32" spans="1:13" x14ac:dyDescent="0.3">
      <c r="A32" s="11">
        <v>39359</v>
      </c>
      <c r="B32" s="29" t="s">
        <v>2705</v>
      </c>
      <c r="C32" s="29">
        <v>2</v>
      </c>
      <c r="D32">
        <v>41.5</v>
      </c>
      <c r="E32" s="4" t="s">
        <v>2311</v>
      </c>
      <c r="L32" s="23" t="s">
        <v>2496</v>
      </c>
      <c r="M32" s="23" t="s">
        <v>2498</v>
      </c>
    </row>
    <row r="33" spans="1:13" x14ac:dyDescent="0.3">
      <c r="A33" s="11">
        <v>39359</v>
      </c>
      <c r="B33" s="29" t="s">
        <v>2705</v>
      </c>
      <c r="C33" s="29">
        <v>2</v>
      </c>
      <c r="D33">
        <v>17.100000000000001</v>
      </c>
      <c r="E33" s="4" t="s">
        <v>2646</v>
      </c>
      <c r="F33" s="4"/>
      <c r="L33" s="23" t="s">
        <v>2496</v>
      </c>
      <c r="M33" s="23" t="s">
        <v>2498</v>
      </c>
    </row>
    <row r="34" spans="1:13" x14ac:dyDescent="0.3">
      <c r="A34" s="11">
        <v>39359</v>
      </c>
      <c r="B34" s="29" t="s">
        <v>2705</v>
      </c>
      <c r="C34" s="29">
        <v>2</v>
      </c>
      <c r="D34">
        <v>12.2</v>
      </c>
      <c r="E34" s="5" t="s">
        <v>2646</v>
      </c>
      <c r="L34" s="23" t="s">
        <v>2496</v>
      </c>
      <c r="M34" s="23" t="s">
        <v>2498</v>
      </c>
    </row>
    <row r="35" spans="1:13" x14ac:dyDescent="0.3">
      <c r="A35" s="11">
        <v>39359</v>
      </c>
      <c r="B35" s="29" t="s">
        <v>2705</v>
      </c>
      <c r="C35" s="29">
        <v>2</v>
      </c>
      <c r="D35">
        <v>11.6</v>
      </c>
      <c r="E35" s="5" t="s">
        <v>2646</v>
      </c>
      <c r="L35" s="23" t="s">
        <v>2496</v>
      </c>
      <c r="M35" s="23" t="s">
        <v>2498</v>
      </c>
    </row>
    <row r="36" spans="1:13" x14ac:dyDescent="0.3">
      <c r="A36" s="11">
        <v>39317</v>
      </c>
      <c r="B36" s="29" t="s">
        <v>881</v>
      </c>
      <c r="C36" s="29">
        <v>1</v>
      </c>
      <c r="D36">
        <v>7.2</v>
      </c>
      <c r="E36" s="5" t="s">
        <v>39</v>
      </c>
      <c r="L36" s="23" t="s">
        <v>2496</v>
      </c>
      <c r="M36" s="23" t="s">
        <v>2498</v>
      </c>
    </row>
    <row r="37" spans="1:13" x14ac:dyDescent="0.3">
      <c r="A37" s="11">
        <v>39317</v>
      </c>
      <c r="B37" s="29" t="s">
        <v>881</v>
      </c>
      <c r="C37" s="29">
        <v>2</v>
      </c>
      <c r="D37">
        <v>16.8</v>
      </c>
      <c r="E37" s="5" t="s">
        <v>1884</v>
      </c>
      <c r="L37" s="23" t="s">
        <v>2496</v>
      </c>
      <c r="M37" s="23" t="s">
        <v>2498</v>
      </c>
    </row>
    <row r="38" spans="1:13" x14ac:dyDescent="0.3">
      <c r="A38" s="11">
        <v>39317</v>
      </c>
      <c r="B38" s="29" t="s">
        <v>881</v>
      </c>
      <c r="C38" s="29">
        <v>2</v>
      </c>
      <c r="D38">
        <v>15.9</v>
      </c>
      <c r="E38" s="5" t="s">
        <v>1884</v>
      </c>
      <c r="L38" s="23" t="s">
        <v>2496</v>
      </c>
      <c r="M38" s="23" t="s">
        <v>2498</v>
      </c>
    </row>
    <row r="39" spans="1:13" x14ac:dyDescent="0.3">
      <c r="A39" s="11">
        <v>39317</v>
      </c>
      <c r="B39" s="29" t="s">
        <v>881</v>
      </c>
      <c r="C39" s="29">
        <v>1</v>
      </c>
      <c r="D39">
        <v>22</v>
      </c>
      <c r="E39" s="5" t="s">
        <v>1154</v>
      </c>
      <c r="L39" s="23" t="s">
        <v>2496</v>
      </c>
      <c r="M39" s="24" t="s">
        <v>2498</v>
      </c>
    </row>
    <row r="40" spans="1:13" x14ac:dyDescent="0.3">
      <c r="A40" s="11">
        <v>39317</v>
      </c>
      <c r="B40" s="29" t="s">
        <v>881</v>
      </c>
      <c r="C40" s="29">
        <v>2</v>
      </c>
      <c r="D40">
        <v>16.2</v>
      </c>
      <c r="E40" s="5" t="s">
        <v>2065</v>
      </c>
      <c r="L40" s="23" t="s">
        <v>2496</v>
      </c>
      <c r="M40" s="24" t="s">
        <v>2498</v>
      </c>
    </row>
    <row r="41" spans="1:13" x14ac:dyDescent="0.3">
      <c r="A41" s="11">
        <v>39317</v>
      </c>
      <c r="B41" s="29" t="s">
        <v>881</v>
      </c>
      <c r="C41" s="29">
        <v>1</v>
      </c>
      <c r="D41">
        <v>46.6</v>
      </c>
      <c r="E41" s="5" t="s">
        <v>792</v>
      </c>
      <c r="L41" s="23" t="s">
        <v>2496</v>
      </c>
      <c r="M41" s="23" t="s">
        <v>2498</v>
      </c>
    </row>
    <row r="42" spans="1:13" x14ac:dyDescent="0.3">
      <c r="A42" s="11">
        <v>39317</v>
      </c>
      <c r="B42" s="29" t="s">
        <v>881</v>
      </c>
      <c r="C42" s="29">
        <v>2</v>
      </c>
      <c r="D42">
        <v>12.8</v>
      </c>
      <c r="E42" s="5" t="s">
        <v>2503</v>
      </c>
      <c r="L42" s="23" t="s">
        <v>2496</v>
      </c>
      <c r="M42" s="23" t="s">
        <v>2498</v>
      </c>
    </row>
    <row r="43" spans="1:13" x14ac:dyDescent="0.3">
      <c r="A43" s="11">
        <v>39317</v>
      </c>
      <c r="B43" s="29" t="s">
        <v>881</v>
      </c>
      <c r="C43" s="29">
        <v>2</v>
      </c>
      <c r="D43">
        <v>11.7</v>
      </c>
      <c r="E43" s="5" t="s">
        <v>2503</v>
      </c>
      <c r="L43" s="23" t="s">
        <v>2496</v>
      </c>
      <c r="M43" s="23" t="s">
        <v>2498</v>
      </c>
    </row>
    <row r="44" spans="1:13" x14ac:dyDescent="0.3">
      <c r="A44" s="11">
        <v>39317</v>
      </c>
      <c r="B44" s="29" t="s">
        <v>881</v>
      </c>
      <c r="C44" s="29">
        <v>2</v>
      </c>
      <c r="D44">
        <v>9.1999999999999993</v>
      </c>
      <c r="E44" s="5" t="s">
        <v>2503</v>
      </c>
      <c r="K44" s="5"/>
      <c r="L44" s="23" t="s">
        <v>2496</v>
      </c>
      <c r="M44" s="23" t="s">
        <v>2498</v>
      </c>
    </row>
    <row r="45" spans="1:13" x14ac:dyDescent="0.3">
      <c r="A45" s="11">
        <v>39317</v>
      </c>
      <c r="B45" s="29" t="s">
        <v>881</v>
      </c>
      <c r="C45" s="29">
        <v>1</v>
      </c>
      <c r="D45">
        <v>41.9</v>
      </c>
      <c r="E45" s="5" t="s">
        <v>724</v>
      </c>
      <c r="L45" s="23" t="s">
        <v>2496</v>
      </c>
      <c r="M45" s="23" t="s">
        <v>2498</v>
      </c>
    </row>
    <row r="46" spans="1:13" x14ac:dyDescent="0.3">
      <c r="A46" s="11">
        <v>39317</v>
      </c>
      <c r="B46" s="29" t="s">
        <v>881</v>
      </c>
      <c r="C46" s="29">
        <v>1</v>
      </c>
      <c r="D46">
        <v>25.9</v>
      </c>
      <c r="E46" s="5" t="s">
        <v>724</v>
      </c>
      <c r="L46" s="23" t="s">
        <v>2496</v>
      </c>
      <c r="M46" s="23" t="s">
        <v>2498</v>
      </c>
    </row>
    <row r="47" spans="1:13" x14ac:dyDescent="0.3">
      <c r="A47" s="11">
        <v>39317</v>
      </c>
      <c r="B47" s="29" t="s">
        <v>881</v>
      </c>
      <c r="C47" s="29">
        <v>1</v>
      </c>
      <c r="D47">
        <v>8.6</v>
      </c>
      <c r="E47" s="5" t="s">
        <v>724</v>
      </c>
      <c r="L47" s="23" t="s">
        <v>2496</v>
      </c>
      <c r="M47" s="23" t="s">
        <v>2498</v>
      </c>
    </row>
    <row r="48" spans="1:13" x14ac:dyDescent="0.3">
      <c r="A48" s="11">
        <v>39317</v>
      </c>
      <c r="B48" s="29" t="s">
        <v>881</v>
      </c>
      <c r="C48" s="29">
        <v>2</v>
      </c>
      <c r="D48">
        <v>32.1</v>
      </c>
      <c r="E48" s="5" t="s">
        <v>724</v>
      </c>
      <c r="G48" s="5"/>
      <c r="L48" s="23" t="s">
        <v>2496</v>
      </c>
      <c r="M48" s="23" t="s">
        <v>2498</v>
      </c>
    </row>
    <row r="49" spans="1:13" x14ac:dyDescent="0.3">
      <c r="A49" s="11">
        <v>39317</v>
      </c>
      <c r="B49" s="29" t="s">
        <v>881</v>
      </c>
      <c r="C49" s="29">
        <v>2</v>
      </c>
      <c r="D49">
        <v>20.6</v>
      </c>
      <c r="E49" s="5" t="s">
        <v>724</v>
      </c>
      <c r="G49" s="5"/>
      <c r="L49" s="23" t="s">
        <v>2496</v>
      </c>
      <c r="M49" s="23" t="s">
        <v>2498</v>
      </c>
    </row>
    <row r="50" spans="1:13" x14ac:dyDescent="0.3">
      <c r="A50" s="11">
        <v>39317</v>
      </c>
      <c r="B50" s="29" t="s">
        <v>881</v>
      </c>
      <c r="C50" s="29">
        <v>2</v>
      </c>
      <c r="D50">
        <v>12</v>
      </c>
      <c r="E50" s="5" t="s">
        <v>2673</v>
      </c>
      <c r="L50" s="23" t="s">
        <v>2496</v>
      </c>
      <c r="M50" s="23" t="s">
        <v>2498</v>
      </c>
    </row>
    <row r="51" spans="1:13" x14ac:dyDescent="0.3">
      <c r="A51" s="11">
        <v>39317</v>
      </c>
      <c r="B51" s="29" t="s">
        <v>881</v>
      </c>
      <c r="C51" s="29">
        <v>2</v>
      </c>
      <c r="D51">
        <v>2.6</v>
      </c>
      <c r="E51" s="5" t="s">
        <v>2673</v>
      </c>
      <c r="L51" s="23" t="s">
        <v>2496</v>
      </c>
      <c r="M51" s="23" t="s">
        <v>2498</v>
      </c>
    </row>
    <row r="52" spans="1:13" x14ac:dyDescent="0.3">
      <c r="A52" s="11">
        <v>39317</v>
      </c>
      <c r="B52" s="29" t="s">
        <v>881</v>
      </c>
      <c r="C52" s="29">
        <v>2</v>
      </c>
      <c r="D52" s="5">
        <v>43.5</v>
      </c>
      <c r="E52" s="5" t="s">
        <v>255</v>
      </c>
      <c r="F52" s="5"/>
      <c r="L52" s="23" t="s">
        <v>464</v>
      </c>
      <c r="M52" s="23" t="s">
        <v>464</v>
      </c>
    </row>
    <row r="53" spans="1:13" x14ac:dyDescent="0.3">
      <c r="A53" s="11">
        <v>39317</v>
      </c>
      <c r="B53" s="29" t="s">
        <v>881</v>
      </c>
      <c r="C53" s="29">
        <v>2</v>
      </c>
      <c r="D53" s="5">
        <v>21.7</v>
      </c>
      <c r="E53" s="5" t="s">
        <v>255</v>
      </c>
      <c r="F53" s="5"/>
      <c r="L53" s="23" t="s">
        <v>464</v>
      </c>
      <c r="M53" s="23" t="s">
        <v>464</v>
      </c>
    </row>
    <row r="54" spans="1:13" x14ac:dyDescent="0.3">
      <c r="A54" s="11">
        <v>39289</v>
      </c>
      <c r="B54" s="29" t="s">
        <v>2598</v>
      </c>
      <c r="C54" s="29">
        <v>2</v>
      </c>
      <c r="D54">
        <v>14.4</v>
      </c>
      <c r="E54" s="5" t="s">
        <v>2466</v>
      </c>
      <c r="L54" s="23" t="s">
        <v>2497</v>
      </c>
      <c r="M54" s="23" t="s">
        <v>2496</v>
      </c>
    </row>
    <row r="55" spans="1:13" x14ac:dyDescent="0.3">
      <c r="A55" s="11">
        <v>39289</v>
      </c>
      <c r="B55" s="29" t="s">
        <v>2598</v>
      </c>
      <c r="C55" s="29">
        <v>2</v>
      </c>
      <c r="D55">
        <v>39.1</v>
      </c>
      <c r="E55" s="5" t="s">
        <v>528</v>
      </c>
      <c r="L55" s="23" t="s">
        <v>2496</v>
      </c>
      <c r="M55" s="23" t="s">
        <v>2498</v>
      </c>
    </row>
    <row r="56" spans="1:13" x14ac:dyDescent="0.3">
      <c r="A56" s="11">
        <v>39289</v>
      </c>
      <c r="B56" s="29" t="s">
        <v>2598</v>
      </c>
      <c r="C56" s="29">
        <v>2</v>
      </c>
      <c r="D56">
        <v>13.8</v>
      </c>
      <c r="E56" s="5" t="s">
        <v>2468</v>
      </c>
      <c r="L56" s="23" t="s">
        <v>2496</v>
      </c>
      <c r="M56" s="23" t="s">
        <v>2498</v>
      </c>
    </row>
    <row r="57" spans="1:13" x14ac:dyDescent="0.3">
      <c r="A57" s="11">
        <v>39289</v>
      </c>
      <c r="B57" s="29" t="s">
        <v>2598</v>
      </c>
      <c r="C57" s="29">
        <v>2</v>
      </c>
      <c r="D57">
        <v>20</v>
      </c>
      <c r="E57" s="5" t="s">
        <v>2471</v>
      </c>
      <c r="L57" s="23" t="s">
        <v>2496</v>
      </c>
      <c r="M57" s="23" t="s">
        <v>2498</v>
      </c>
    </row>
    <row r="58" spans="1:13" x14ac:dyDescent="0.3">
      <c r="A58" s="11">
        <v>39289</v>
      </c>
      <c r="B58" s="29" t="s">
        <v>2598</v>
      </c>
      <c r="C58" s="29">
        <v>1</v>
      </c>
      <c r="D58">
        <v>3.3</v>
      </c>
      <c r="E58" s="5" t="s">
        <v>1369</v>
      </c>
      <c r="K58" t="s">
        <v>1370</v>
      </c>
      <c r="L58" s="23" t="s">
        <v>2496</v>
      </c>
      <c r="M58" s="23" t="s">
        <v>2498</v>
      </c>
    </row>
    <row r="59" spans="1:13" x14ac:dyDescent="0.3">
      <c r="A59" s="11">
        <v>39289</v>
      </c>
      <c r="B59" s="29" t="s">
        <v>2598</v>
      </c>
      <c r="C59" s="29">
        <v>1</v>
      </c>
      <c r="D59">
        <v>12.2</v>
      </c>
      <c r="E59" s="5" t="s">
        <v>2600</v>
      </c>
      <c r="K59" t="s">
        <v>2590</v>
      </c>
      <c r="L59" s="23" t="s">
        <v>2496</v>
      </c>
      <c r="M59" s="23" t="s">
        <v>2498</v>
      </c>
    </row>
    <row r="60" spans="1:13" x14ac:dyDescent="0.3">
      <c r="A60" s="11">
        <v>39289</v>
      </c>
      <c r="B60" s="29" t="s">
        <v>2598</v>
      </c>
      <c r="C60" s="29">
        <v>1</v>
      </c>
      <c r="D60">
        <v>7.5</v>
      </c>
      <c r="E60" s="5" t="s">
        <v>2600</v>
      </c>
      <c r="K60" t="s">
        <v>1362</v>
      </c>
      <c r="L60" s="23" t="s">
        <v>2496</v>
      </c>
      <c r="M60" s="23" t="s">
        <v>2498</v>
      </c>
    </row>
    <row r="61" spans="1:13" x14ac:dyDescent="0.3">
      <c r="A61" s="11">
        <v>39289</v>
      </c>
      <c r="B61" s="29" t="s">
        <v>2598</v>
      </c>
      <c r="C61" s="29">
        <v>1</v>
      </c>
      <c r="D61">
        <v>43.4</v>
      </c>
      <c r="E61" s="5" t="s">
        <v>2346</v>
      </c>
      <c r="K61" t="s">
        <v>1189</v>
      </c>
      <c r="L61" s="23" t="s">
        <v>2496</v>
      </c>
      <c r="M61" s="23" t="s">
        <v>2498</v>
      </c>
    </row>
    <row r="62" spans="1:13" x14ac:dyDescent="0.3">
      <c r="A62" s="11">
        <v>39289</v>
      </c>
      <c r="B62" s="29" t="s">
        <v>2598</v>
      </c>
      <c r="C62" s="29">
        <v>1</v>
      </c>
      <c r="D62">
        <v>42.2</v>
      </c>
      <c r="E62" s="5" t="s">
        <v>2346</v>
      </c>
      <c r="K62" t="s">
        <v>1189</v>
      </c>
      <c r="L62" s="23" t="s">
        <v>2496</v>
      </c>
      <c r="M62" s="23" t="s">
        <v>2498</v>
      </c>
    </row>
    <row r="63" spans="1:13" x14ac:dyDescent="0.3">
      <c r="A63" s="11">
        <v>39289</v>
      </c>
      <c r="B63" s="29" t="s">
        <v>2598</v>
      </c>
      <c r="C63" s="29">
        <v>1</v>
      </c>
      <c r="D63">
        <v>42</v>
      </c>
      <c r="E63" s="5" t="s">
        <v>2346</v>
      </c>
      <c r="G63" s="5"/>
      <c r="K63" t="s">
        <v>1878</v>
      </c>
      <c r="L63" s="23" t="s">
        <v>2496</v>
      </c>
      <c r="M63" s="23" t="s">
        <v>2498</v>
      </c>
    </row>
    <row r="64" spans="1:13" x14ac:dyDescent="0.3">
      <c r="A64" s="11">
        <v>39289</v>
      </c>
      <c r="B64" s="29" t="s">
        <v>2598</v>
      </c>
      <c r="C64" s="29">
        <v>1</v>
      </c>
      <c r="D64">
        <v>15.9</v>
      </c>
      <c r="E64" s="5" t="s">
        <v>2346</v>
      </c>
      <c r="L64" s="23" t="s">
        <v>2496</v>
      </c>
      <c r="M64" s="23" t="s">
        <v>2498</v>
      </c>
    </row>
    <row r="65" spans="1:13" x14ac:dyDescent="0.3">
      <c r="A65" s="11">
        <v>39289</v>
      </c>
      <c r="B65" s="29" t="s">
        <v>2598</v>
      </c>
      <c r="C65" s="29">
        <v>1</v>
      </c>
      <c r="D65" s="5">
        <v>12.2</v>
      </c>
      <c r="E65" s="5" t="s">
        <v>2346</v>
      </c>
      <c r="F65" s="5"/>
      <c r="L65" s="23" t="s">
        <v>2496</v>
      </c>
      <c r="M65" s="23" t="s">
        <v>2498</v>
      </c>
    </row>
    <row r="66" spans="1:13" x14ac:dyDescent="0.3">
      <c r="A66" s="11">
        <v>39289</v>
      </c>
      <c r="B66" s="29" t="s">
        <v>2598</v>
      </c>
      <c r="C66" s="29">
        <v>1</v>
      </c>
      <c r="D66" s="5">
        <v>8.1999999999999993</v>
      </c>
      <c r="E66" s="5" t="s">
        <v>2346</v>
      </c>
      <c r="F66" s="5"/>
      <c r="K66" t="s">
        <v>1361</v>
      </c>
      <c r="L66" s="23" t="s">
        <v>2496</v>
      </c>
      <c r="M66" s="23" t="s">
        <v>2498</v>
      </c>
    </row>
    <row r="67" spans="1:13" x14ac:dyDescent="0.3">
      <c r="A67" s="11">
        <v>39289</v>
      </c>
      <c r="B67" s="29" t="s">
        <v>2598</v>
      </c>
      <c r="C67" s="29">
        <v>1</v>
      </c>
      <c r="D67">
        <v>6.4</v>
      </c>
      <c r="E67" s="5" t="s">
        <v>2346</v>
      </c>
      <c r="F67" s="5"/>
      <c r="L67" s="23" t="s">
        <v>2496</v>
      </c>
      <c r="M67" s="23" t="s">
        <v>2498</v>
      </c>
    </row>
    <row r="68" spans="1:13" x14ac:dyDescent="0.3">
      <c r="A68" s="11">
        <v>39289</v>
      </c>
      <c r="B68" s="29" t="s">
        <v>2598</v>
      </c>
      <c r="C68" s="29">
        <v>2</v>
      </c>
      <c r="D68" s="5">
        <v>22.7</v>
      </c>
      <c r="E68" s="5" t="s">
        <v>1452</v>
      </c>
      <c r="F68" s="5"/>
      <c r="L68" s="23" t="s">
        <v>2496</v>
      </c>
      <c r="M68" s="23" t="s">
        <v>2498</v>
      </c>
    </row>
    <row r="69" spans="1:13" x14ac:dyDescent="0.3">
      <c r="A69" s="11">
        <v>39289</v>
      </c>
      <c r="B69" s="29" t="s">
        <v>2598</v>
      </c>
      <c r="C69" s="29">
        <v>2</v>
      </c>
      <c r="D69" s="5">
        <v>1.7</v>
      </c>
      <c r="E69" s="5" t="s">
        <v>1452</v>
      </c>
      <c r="F69" s="5"/>
      <c r="K69" t="s">
        <v>2049</v>
      </c>
      <c r="L69" s="23" t="s">
        <v>2496</v>
      </c>
      <c r="M69" s="23" t="s">
        <v>2498</v>
      </c>
    </row>
    <row r="70" spans="1:13" x14ac:dyDescent="0.3">
      <c r="A70" s="11">
        <v>39289</v>
      </c>
      <c r="B70" s="29" t="s">
        <v>2598</v>
      </c>
      <c r="C70" s="29">
        <v>1</v>
      </c>
      <c r="D70">
        <v>39.5</v>
      </c>
      <c r="E70" s="5" t="s">
        <v>2555</v>
      </c>
      <c r="L70" s="23" t="s">
        <v>2496</v>
      </c>
      <c r="M70" s="23" t="s">
        <v>2498</v>
      </c>
    </row>
    <row r="71" spans="1:13" x14ac:dyDescent="0.3">
      <c r="A71" s="11">
        <v>39288</v>
      </c>
      <c r="B71" s="29" t="s">
        <v>720</v>
      </c>
      <c r="C71" s="29">
        <v>1</v>
      </c>
      <c r="D71">
        <v>17</v>
      </c>
      <c r="E71" s="5" t="s">
        <v>2475</v>
      </c>
      <c r="L71" s="23" t="s">
        <v>2496</v>
      </c>
      <c r="M71" s="23" t="s">
        <v>2498</v>
      </c>
    </row>
    <row r="72" spans="1:13" x14ac:dyDescent="0.3">
      <c r="A72" s="11">
        <v>39295</v>
      </c>
      <c r="B72" s="29" t="s">
        <v>720</v>
      </c>
      <c r="C72" s="29">
        <v>2</v>
      </c>
      <c r="D72">
        <v>26.7</v>
      </c>
      <c r="E72" s="5" t="s">
        <v>2424</v>
      </c>
      <c r="L72" s="23" t="s">
        <v>2496</v>
      </c>
      <c r="M72" s="23" t="s">
        <v>2498</v>
      </c>
    </row>
    <row r="73" spans="1:13" x14ac:dyDescent="0.3">
      <c r="A73" s="11">
        <v>39295</v>
      </c>
      <c r="B73" s="29" t="s">
        <v>720</v>
      </c>
      <c r="C73" s="29">
        <v>2</v>
      </c>
      <c r="D73">
        <v>12.7</v>
      </c>
      <c r="E73" s="5" t="s">
        <v>1366</v>
      </c>
      <c r="L73" s="23" t="s">
        <v>2496</v>
      </c>
      <c r="M73" s="23" t="s">
        <v>2498</v>
      </c>
    </row>
    <row r="74" spans="1:13" x14ac:dyDescent="0.3">
      <c r="A74" s="11">
        <v>39295</v>
      </c>
      <c r="B74" s="29" t="s">
        <v>720</v>
      </c>
      <c r="C74" s="29">
        <v>2</v>
      </c>
      <c r="D74">
        <v>7.2</v>
      </c>
      <c r="E74" s="5" t="s">
        <v>2047</v>
      </c>
      <c r="L74" s="23" t="s">
        <v>2496</v>
      </c>
      <c r="M74" s="23" t="s">
        <v>2498</v>
      </c>
    </row>
    <row r="75" spans="1:13" x14ac:dyDescent="0.3">
      <c r="A75" s="11">
        <v>39295</v>
      </c>
      <c r="B75" s="29" t="s">
        <v>720</v>
      </c>
      <c r="C75" s="29">
        <v>2</v>
      </c>
      <c r="D75">
        <v>34.6</v>
      </c>
      <c r="E75" s="5" t="s">
        <v>2154</v>
      </c>
      <c r="L75" s="23" t="s">
        <v>2496</v>
      </c>
      <c r="M75" s="23" t="s">
        <v>2498</v>
      </c>
    </row>
    <row r="76" spans="1:13" x14ac:dyDescent="0.3">
      <c r="A76" s="11">
        <v>39288</v>
      </c>
      <c r="B76" s="29" t="s">
        <v>720</v>
      </c>
      <c r="C76" s="29">
        <v>1</v>
      </c>
      <c r="D76" s="5">
        <v>8.9</v>
      </c>
      <c r="E76" s="5" t="s">
        <v>1634</v>
      </c>
      <c r="F76" s="5"/>
      <c r="L76" s="23" t="s">
        <v>2496</v>
      </c>
      <c r="M76" s="23" t="s">
        <v>2498</v>
      </c>
    </row>
    <row r="77" spans="1:13" x14ac:dyDescent="0.3">
      <c r="A77" s="11">
        <v>39295</v>
      </c>
      <c r="B77" s="29" t="s">
        <v>720</v>
      </c>
      <c r="C77" s="29">
        <v>2</v>
      </c>
      <c r="D77">
        <v>9.8000000000000007</v>
      </c>
      <c r="E77" s="5" t="s">
        <v>1538</v>
      </c>
      <c r="K77" s="5"/>
      <c r="L77" s="23" t="s">
        <v>2496</v>
      </c>
      <c r="M77" s="23" t="s">
        <v>2498</v>
      </c>
    </row>
    <row r="78" spans="1:13" x14ac:dyDescent="0.3">
      <c r="A78" s="11">
        <v>39288</v>
      </c>
      <c r="B78" s="29" t="s">
        <v>720</v>
      </c>
      <c r="C78" s="29">
        <v>1</v>
      </c>
      <c r="D78">
        <v>30</v>
      </c>
      <c r="E78" s="5" t="s">
        <v>1800</v>
      </c>
      <c r="K78" s="5"/>
      <c r="L78" s="23" t="s">
        <v>2496</v>
      </c>
      <c r="M78" s="23" t="s">
        <v>2498</v>
      </c>
    </row>
    <row r="79" spans="1:13" x14ac:dyDescent="0.3">
      <c r="A79" s="11">
        <v>39295</v>
      </c>
      <c r="B79" s="29" t="s">
        <v>720</v>
      </c>
      <c r="C79" s="29">
        <v>2</v>
      </c>
      <c r="D79">
        <v>19.3</v>
      </c>
      <c r="E79" s="5" t="s">
        <v>1452</v>
      </c>
      <c r="J79" s="5"/>
      <c r="L79" s="23" t="s">
        <v>2496</v>
      </c>
      <c r="M79" s="23" t="s">
        <v>2498</v>
      </c>
    </row>
    <row r="80" spans="1:13" x14ac:dyDescent="0.3">
      <c r="A80" s="11">
        <v>39353</v>
      </c>
      <c r="B80" s="29" t="s">
        <v>2727</v>
      </c>
      <c r="C80" s="29">
        <v>1</v>
      </c>
      <c r="D80">
        <v>27.1</v>
      </c>
      <c r="E80" s="5" t="s">
        <v>2629</v>
      </c>
      <c r="K80" t="s">
        <v>2316</v>
      </c>
      <c r="L80" s="23" t="s">
        <v>2496</v>
      </c>
      <c r="M80" s="23" t="s">
        <v>2498</v>
      </c>
    </row>
    <row r="81" spans="1:13" x14ac:dyDescent="0.3">
      <c r="A81" s="11">
        <v>39353</v>
      </c>
      <c r="B81" s="29" t="s">
        <v>547</v>
      </c>
      <c r="C81" s="29">
        <v>2</v>
      </c>
      <c r="D81">
        <v>48</v>
      </c>
      <c r="E81" s="5" t="s">
        <v>2643</v>
      </c>
      <c r="L81" s="23" t="s">
        <v>2496</v>
      </c>
      <c r="M81" s="23" t="s">
        <v>2498</v>
      </c>
    </row>
    <row r="82" spans="1:13" x14ac:dyDescent="0.3">
      <c r="A82" s="11">
        <v>39353</v>
      </c>
      <c r="B82" s="29" t="s">
        <v>547</v>
      </c>
      <c r="C82" s="29">
        <v>2</v>
      </c>
      <c r="D82">
        <v>28.9</v>
      </c>
      <c r="E82" s="5" t="s">
        <v>2311</v>
      </c>
      <c r="K82" s="5"/>
      <c r="L82" s="23" t="s">
        <v>2496</v>
      </c>
      <c r="M82" s="23" t="s">
        <v>2498</v>
      </c>
    </row>
    <row r="83" spans="1:13" x14ac:dyDescent="0.3">
      <c r="A83" s="11">
        <v>39353</v>
      </c>
      <c r="B83" s="29" t="s">
        <v>547</v>
      </c>
      <c r="C83" s="29">
        <v>2</v>
      </c>
      <c r="D83">
        <v>14</v>
      </c>
      <c r="E83" s="5" t="s">
        <v>2311</v>
      </c>
      <c r="K83" s="5"/>
      <c r="L83" s="23" t="s">
        <v>2496</v>
      </c>
      <c r="M83" s="23" t="s">
        <v>2498</v>
      </c>
    </row>
    <row r="84" spans="1:13" x14ac:dyDescent="0.3">
      <c r="A84" s="11">
        <v>39353</v>
      </c>
      <c r="B84" s="29" t="s">
        <v>547</v>
      </c>
      <c r="C84" s="29">
        <v>2</v>
      </c>
      <c r="D84">
        <v>11.4</v>
      </c>
      <c r="E84" s="5" t="s">
        <v>2311</v>
      </c>
      <c r="K84" s="5"/>
      <c r="L84" s="23" t="s">
        <v>2496</v>
      </c>
      <c r="M84" s="23" t="s">
        <v>2498</v>
      </c>
    </row>
    <row r="85" spans="1:13" x14ac:dyDescent="0.3">
      <c r="A85" s="11">
        <v>39353</v>
      </c>
      <c r="B85" s="29" t="s">
        <v>547</v>
      </c>
      <c r="C85" s="29">
        <v>2</v>
      </c>
      <c r="D85">
        <v>2.1</v>
      </c>
      <c r="E85" s="5" t="s">
        <v>2311</v>
      </c>
      <c r="L85" s="23" t="s">
        <v>2496</v>
      </c>
      <c r="M85" s="23" t="s">
        <v>2498</v>
      </c>
    </row>
    <row r="86" spans="1:13" x14ac:dyDescent="0.3">
      <c r="A86" s="11">
        <v>39353</v>
      </c>
      <c r="B86" s="29" t="s">
        <v>2727</v>
      </c>
      <c r="C86" s="29">
        <v>1</v>
      </c>
      <c r="D86">
        <v>31.1</v>
      </c>
      <c r="E86" s="5" t="s">
        <v>2628</v>
      </c>
      <c r="I86" s="5"/>
      <c r="L86" s="23" t="s">
        <v>2496</v>
      </c>
      <c r="M86" s="23" t="s">
        <v>2498</v>
      </c>
    </row>
    <row r="87" spans="1:13" x14ac:dyDescent="0.3">
      <c r="A87" s="11">
        <v>39353</v>
      </c>
      <c r="B87" s="29" t="s">
        <v>2727</v>
      </c>
      <c r="C87" s="29">
        <v>1</v>
      </c>
      <c r="D87">
        <v>29.6</v>
      </c>
      <c r="E87" s="5" t="s">
        <v>2628</v>
      </c>
      <c r="L87" s="23" t="s">
        <v>2496</v>
      </c>
      <c r="M87" s="23" t="s">
        <v>2498</v>
      </c>
    </row>
    <row r="88" spans="1:13" x14ac:dyDescent="0.3">
      <c r="A88" s="11">
        <v>39353</v>
      </c>
      <c r="B88" s="29" t="s">
        <v>2727</v>
      </c>
      <c r="C88" s="29">
        <v>1</v>
      </c>
      <c r="D88">
        <v>27.8</v>
      </c>
      <c r="E88" s="5" t="s">
        <v>2646</v>
      </c>
      <c r="G88" s="5"/>
      <c r="L88" s="23" t="s">
        <v>2496</v>
      </c>
      <c r="M88" s="23" t="s">
        <v>2498</v>
      </c>
    </row>
    <row r="89" spans="1:13" x14ac:dyDescent="0.3">
      <c r="A89" s="11">
        <v>39353</v>
      </c>
      <c r="B89" s="29" t="s">
        <v>2727</v>
      </c>
      <c r="C89" s="29">
        <v>1</v>
      </c>
      <c r="D89">
        <v>24.2</v>
      </c>
      <c r="E89" s="5" t="s">
        <v>2646</v>
      </c>
      <c r="K89" s="5"/>
      <c r="L89" s="23" t="s">
        <v>2496</v>
      </c>
      <c r="M89" s="23" t="s">
        <v>2498</v>
      </c>
    </row>
    <row r="90" spans="1:13" x14ac:dyDescent="0.3">
      <c r="A90" s="11">
        <v>39353</v>
      </c>
      <c r="B90" s="29" t="s">
        <v>547</v>
      </c>
      <c r="C90" s="29">
        <v>2</v>
      </c>
      <c r="D90">
        <v>46.7</v>
      </c>
      <c r="E90" s="5" t="s">
        <v>2646</v>
      </c>
      <c r="K90" t="s">
        <v>2644</v>
      </c>
      <c r="L90" s="23" t="s">
        <v>2496</v>
      </c>
      <c r="M90" s="23" t="s">
        <v>2498</v>
      </c>
    </row>
    <row r="91" spans="1:13" x14ac:dyDescent="0.3">
      <c r="A91" s="11">
        <v>39353</v>
      </c>
      <c r="B91" s="29" t="s">
        <v>547</v>
      </c>
      <c r="C91" s="29">
        <v>2</v>
      </c>
      <c r="D91">
        <v>42.7</v>
      </c>
      <c r="E91" s="5" t="s">
        <v>2646</v>
      </c>
      <c r="G91" s="5"/>
      <c r="L91" s="23" t="s">
        <v>2496</v>
      </c>
      <c r="M91" s="23" t="s">
        <v>2498</v>
      </c>
    </row>
    <row r="92" spans="1:13" x14ac:dyDescent="0.3">
      <c r="A92" s="11">
        <v>39353</v>
      </c>
      <c r="B92" s="29" t="s">
        <v>547</v>
      </c>
      <c r="C92" s="29">
        <v>2</v>
      </c>
      <c r="D92">
        <v>36</v>
      </c>
      <c r="E92" s="5" t="s">
        <v>2646</v>
      </c>
      <c r="L92" s="23" t="s">
        <v>2496</v>
      </c>
      <c r="M92" s="23" t="s">
        <v>2498</v>
      </c>
    </row>
    <row r="93" spans="1:13" x14ac:dyDescent="0.3">
      <c r="A93" s="11">
        <v>39353</v>
      </c>
      <c r="B93" s="29" t="s">
        <v>547</v>
      </c>
      <c r="C93" s="29">
        <v>2</v>
      </c>
      <c r="D93">
        <v>34.700000000000003</v>
      </c>
      <c r="E93" s="5" t="s">
        <v>2646</v>
      </c>
      <c r="L93" s="23" t="s">
        <v>2496</v>
      </c>
      <c r="M93" s="23" t="s">
        <v>2498</v>
      </c>
    </row>
    <row r="94" spans="1:13" x14ac:dyDescent="0.3">
      <c r="A94" s="11">
        <v>39353</v>
      </c>
      <c r="B94" s="29" t="s">
        <v>547</v>
      </c>
      <c r="C94" s="29">
        <v>2</v>
      </c>
      <c r="D94">
        <v>34</v>
      </c>
      <c r="E94" s="5" t="s">
        <v>2646</v>
      </c>
      <c r="L94" s="23" t="s">
        <v>2496</v>
      </c>
      <c r="M94" s="23" t="s">
        <v>2498</v>
      </c>
    </row>
    <row r="95" spans="1:13" x14ac:dyDescent="0.3">
      <c r="A95" s="11">
        <v>39353</v>
      </c>
      <c r="B95" s="29" t="s">
        <v>547</v>
      </c>
      <c r="C95" s="29">
        <v>2</v>
      </c>
      <c r="D95">
        <v>32.1</v>
      </c>
      <c r="E95" s="5" t="s">
        <v>2646</v>
      </c>
      <c r="L95" s="23" t="s">
        <v>2496</v>
      </c>
      <c r="M95" s="23" t="s">
        <v>2498</v>
      </c>
    </row>
    <row r="96" spans="1:13" x14ac:dyDescent="0.3">
      <c r="A96" s="11">
        <v>39353</v>
      </c>
      <c r="B96" s="29" t="s">
        <v>547</v>
      </c>
      <c r="C96" s="29">
        <v>2</v>
      </c>
      <c r="D96">
        <v>30.3</v>
      </c>
      <c r="E96" s="5" t="s">
        <v>2646</v>
      </c>
      <c r="L96" s="23" t="s">
        <v>2496</v>
      </c>
      <c r="M96" s="23" t="s">
        <v>2498</v>
      </c>
    </row>
    <row r="97" spans="1:13" x14ac:dyDescent="0.3">
      <c r="A97" s="11">
        <v>39353</v>
      </c>
      <c r="B97" s="29" t="s">
        <v>547</v>
      </c>
      <c r="C97" s="29">
        <v>2</v>
      </c>
      <c r="D97">
        <v>22.6</v>
      </c>
      <c r="E97" s="5" t="s">
        <v>2646</v>
      </c>
      <c r="L97" s="23" t="s">
        <v>2496</v>
      </c>
      <c r="M97" s="23" t="s">
        <v>2498</v>
      </c>
    </row>
    <row r="98" spans="1:13" x14ac:dyDescent="0.3">
      <c r="A98" s="11">
        <v>39353</v>
      </c>
      <c r="B98" s="29" t="s">
        <v>547</v>
      </c>
      <c r="C98" s="29">
        <v>2</v>
      </c>
      <c r="D98">
        <v>22</v>
      </c>
      <c r="E98" s="5" t="s">
        <v>2646</v>
      </c>
      <c r="L98" s="23" t="s">
        <v>2496</v>
      </c>
      <c r="M98" s="23" t="s">
        <v>2498</v>
      </c>
    </row>
    <row r="99" spans="1:13" x14ac:dyDescent="0.3">
      <c r="A99" s="11">
        <v>39353</v>
      </c>
      <c r="B99" s="29" t="s">
        <v>547</v>
      </c>
      <c r="C99" s="29">
        <v>2</v>
      </c>
      <c r="D99">
        <v>22</v>
      </c>
      <c r="E99" s="5" t="s">
        <v>2646</v>
      </c>
      <c r="L99" s="23" t="s">
        <v>2496</v>
      </c>
      <c r="M99" s="23" t="s">
        <v>2498</v>
      </c>
    </row>
    <row r="100" spans="1:13" x14ac:dyDescent="0.3">
      <c r="A100" s="11">
        <v>39353</v>
      </c>
      <c r="B100" s="29" t="s">
        <v>547</v>
      </c>
      <c r="C100" s="29">
        <v>2</v>
      </c>
      <c r="D100">
        <v>17.600000000000001</v>
      </c>
      <c r="E100" s="5" t="s">
        <v>2646</v>
      </c>
      <c r="L100" s="23" t="s">
        <v>2496</v>
      </c>
      <c r="M100" s="23" t="s">
        <v>2498</v>
      </c>
    </row>
    <row r="101" spans="1:13" x14ac:dyDescent="0.3">
      <c r="A101" s="11">
        <v>39318</v>
      </c>
      <c r="B101" s="29" t="s">
        <v>2135</v>
      </c>
      <c r="C101" s="29">
        <v>1</v>
      </c>
      <c r="D101">
        <v>33.4</v>
      </c>
      <c r="E101" s="5" t="s">
        <v>475</v>
      </c>
      <c r="K101" s="5"/>
      <c r="L101" s="23" t="s">
        <v>2496</v>
      </c>
      <c r="M101" s="23" t="s">
        <v>2498</v>
      </c>
    </row>
    <row r="102" spans="1:13" x14ac:dyDescent="0.3">
      <c r="A102" s="11">
        <v>39318</v>
      </c>
      <c r="B102" s="29" t="s">
        <v>2135</v>
      </c>
      <c r="C102" s="29">
        <v>1</v>
      </c>
      <c r="D102">
        <v>41.8</v>
      </c>
      <c r="E102" s="5" t="s">
        <v>1063</v>
      </c>
      <c r="L102" s="23" t="s">
        <v>2496</v>
      </c>
      <c r="M102" s="23" t="s">
        <v>2498</v>
      </c>
    </row>
    <row r="103" spans="1:13" x14ac:dyDescent="0.3">
      <c r="A103" s="11">
        <v>39318</v>
      </c>
      <c r="B103" s="29" t="s">
        <v>2135</v>
      </c>
      <c r="C103" s="29">
        <v>1</v>
      </c>
      <c r="D103">
        <v>33.6</v>
      </c>
      <c r="E103" s="5" t="s">
        <v>476</v>
      </c>
      <c r="L103" s="23" t="s">
        <v>2496</v>
      </c>
      <c r="M103" s="23" t="s">
        <v>2498</v>
      </c>
    </row>
    <row r="104" spans="1:13" x14ac:dyDescent="0.3">
      <c r="A104" s="11">
        <v>39318</v>
      </c>
      <c r="B104" s="29" t="s">
        <v>2135</v>
      </c>
      <c r="C104" s="29">
        <v>1</v>
      </c>
      <c r="D104">
        <v>7.5</v>
      </c>
      <c r="E104" s="5" t="s">
        <v>2719</v>
      </c>
      <c r="L104" s="23" t="s">
        <v>2496</v>
      </c>
      <c r="M104" s="23" t="s">
        <v>2498</v>
      </c>
    </row>
    <row r="105" spans="1:13" x14ac:dyDescent="0.3">
      <c r="A105" s="11">
        <v>39318</v>
      </c>
      <c r="B105" s="29" t="s">
        <v>367</v>
      </c>
      <c r="C105" s="29">
        <v>2</v>
      </c>
      <c r="D105">
        <v>25.2</v>
      </c>
      <c r="E105" s="5" t="s">
        <v>2719</v>
      </c>
      <c r="L105" s="23" t="s">
        <v>2496</v>
      </c>
      <c r="M105" s="23" t="s">
        <v>2498</v>
      </c>
    </row>
    <row r="106" spans="1:13" x14ac:dyDescent="0.3">
      <c r="A106" s="11">
        <v>39318</v>
      </c>
      <c r="B106" s="29" t="s">
        <v>2135</v>
      </c>
      <c r="C106" s="29">
        <v>1</v>
      </c>
      <c r="D106">
        <v>10</v>
      </c>
      <c r="E106" s="5" t="s">
        <v>2465</v>
      </c>
      <c r="L106" s="23" t="s">
        <v>2496</v>
      </c>
      <c r="M106" s="23" t="s">
        <v>2498</v>
      </c>
    </row>
    <row r="107" spans="1:13" x14ac:dyDescent="0.3">
      <c r="A107" s="11">
        <v>39318</v>
      </c>
      <c r="B107" s="29" t="s">
        <v>367</v>
      </c>
      <c r="C107" s="29">
        <v>2</v>
      </c>
      <c r="D107">
        <v>41.8</v>
      </c>
      <c r="E107" s="5" t="s">
        <v>2465</v>
      </c>
      <c r="L107" s="23" t="s">
        <v>2496</v>
      </c>
      <c r="M107" s="23" t="s">
        <v>2498</v>
      </c>
    </row>
    <row r="108" spans="1:13" x14ac:dyDescent="0.3">
      <c r="A108" s="11">
        <v>39318</v>
      </c>
      <c r="B108" s="29" t="s">
        <v>2135</v>
      </c>
      <c r="C108" s="29">
        <v>1</v>
      </c>
      <c r="D108">
        <v>38</v>
      </c>
      <c r="E108" s="5" t="s">
        <v>473</v>
      </c>
      <c r="L108" s="23" t="s">
        <v>2496</v>
      </c>
      <c r="M108" s="23" t="s">
        <v>2498</v>
      </c>
    </row>
    <row r="109" spans="1:13" x14ac:dyDescent="0.3">
      <c r="A109" s="11">
        <v>39318</v>
      </c>
      <c r="B109" s="29" t="s">
        <v>2135</v>
      </c>
      <c r="C109" s="29">
        <v>1</v>
      </c>
      <c r="D109">
        <v>36.200000000000003</v>
      </c>
      <c r="E109" s="5" t="s">
        <v>473</v>
      </c>
      <c r="L109" s="23" t="s">
        <v>2496</v>
      </c>
      <c r="M109" s="23" t="s">
        <v>2498</v>
      </c>
    </row>
    <row r="110" spans="1:13" x14ac:dyDescent="0.3">
      <c r="A110" s="11">
        <v>39318</v>
      </c>
      <c r="B110" s="29" t="s">
        <v>2135</v>
      </c>
      <c r="C110" s="29">
        <v>1</v>
      </c>
      <c r="D110">
        <v>5.5</v>
      </c>
      <c r="E110" s="5" t="s">
        <v>2551</v>
      </c>
      <c r="L110" s="23" t="s">
        <v>2496</v>
      </c>
      <c r="M110" s="23" t="s">
        <v>2498</v>
      </c>
    </row>
    <row r="111" spans="1:13" x14ac:dyDescent="0.3">
      <c r="A111" s="11">
        <v>39318</v>
      </c>
      <c r="B111" s="29" t="s">
        <v>2135</v>
      </c>
      <c r="C111" s="29">
        <v>1</v>
      </c>
      <c r="D111">
        <v>5.4</v>
      </c>
      <c r="E111" s="5" t="s">
        <v>2551</v>
      </c>
      <c r="L111" s="23" t="s">
        <v>2496</v>
      </c>
      <c r="M111" s="23" t="s">
        <v>2498</v>
      </c>
    </row>
    <row r="112" spans="1:13" x14ac:dyDescent="0.3">
      <c r="A112" s="11">
        <v>39318</v>
      </c>
      <c r="B112" s="29" t="s">
        <v>367</v>
      </c>
      <c r="C112" s="29">
        <v>2</v>
      </c>
      <c r="D112">
        <v>49.2</v>
      </c>
      <c r="E112" s="5" t="s">
        <v>2551</v>
      </c>
      <c r="L112" s="23" t="s">
        <v>2496</v>
      </c>
      <c r="M112" s="23" t="s">
        <v>2498</v>
      </c>
    </row>
    <row r="113" spans="1:13" x14ac:dyDescent="0.3">
      <c r="A113" s="11">
        <v>39318</v>
      </c>
      <c r="B113" s="29" t="s">
        <v>367</v>
      </c>
      <c r="C113" s="29">
        <v>2</v>
      </c>
      <c r="D113">
        <v>18.3</v>
      </c>
      <c r="E113" s="5" t="s">
        <v>2551</v>
      </c>
      <c r="L113" s="23" t="s">
        <v>2496</v>
      </c>
      <c r="M113" s="23" t="s">
        <v>2498</v>
      </c>
    </row>
    <row r="114" spans="1:13" x14ac:dyDescent="0.3">
      <c r="A114" s="11">
        <v>39388</v>
      </c>
      <c r="B114" s="29" t="s">
        <v>172</v>
      </c>
      <c r="C114" s="29">
        <v>1</v>
      </c>
      <c r="D114">
        <v>25.8</v>
      </c>
      <c r="E114" s="5" t="s">
        <v>256</v>
      </c>
      <c r="L114" s="23" t="s">
        <v>389</v>
      </c>
      <c r="M114" s="23" t="s">
        <v>464</v>
      </c>
    </row>
    <row r="115" spans="1:13" x14ac:dyDescent="0.3">
      <c r="A115" s="11">
        <v>39388</v>
      </c>
      <c r="B115" s="29" t="s">
        <v>172</v>
      </c>
      <c r="C115" s="29">
        <v>2</v>
      </c>
      <c r="D115">
        <v>30.7</v>
      </c>
      <c r="E115" s="5" t="s">
        <v>256</v>
      </c>
      <c r="L115" s="23" t="s">
        <v>389</v>
      </c>
      <c r="M115" s="23" t="s">
        <v>464</v>
      </c>
    </row>
    <row r="116" spans="1:13" x14ac:dyDescent="0.3">
      <c r="A116" s="11">
        <v>39388</v>
      </c>
      <c r="B116" s="29" t="s">
        <v>172</v>
      </c>
      <c r="C116" s="29">
        <v>1</v>
      </c>
      <c r="D116">
        <v>26.5</v>
      </c>
      <c r="E116" s="5" t="s">
        <v>85</v>
      </c>
      <c r="L116" s="23" t="s">
        <v>389</v>
      </c>
      <c r="M116" s="23" t="s">
        <v>464</v>
      </c>
    </row>
    <row r="117" spans="1:13" x14ac:dyDescent="0.3">
      <c r="A117" s="11">
        <v>39388</v>
      </c>
      <c r="B117" s="29" t="s">
        <v>172</v>
      </c>
      <c r="C117" s="29">
        <v>1</v>
      </c>
      <c r="D117">
        <v>18.399999999999999</v>
      </c>
      <c r="E117" s="5" t="s">
        <v>85</v>
      </c>
      <c r="L117" s="23" t="s">
        <v>389</v>
      </c>
      <c r="M117" s="23" t="s">
        <v>464</v>
      </c>
    </row>
    <row r="118" spans="1:13" x14ac:dyDescent="0.3">
      <c r="A118" s="11">
        <v>39388</v>
      </c>
      <c r="B118" s="29" t="s">
        <v>172</v>
      </c>
      <c r="C118" s="29">
        <v>2</v>
      </c>
      <c r="D118">
        <v>1.8</v>
      </c>
      <c r="E118" s="5" t="s">
        <v>85</v>
      </c>
      <c r="G118" s="5"/>
      <c r="L118" s="23" t="s">
        <v>389</v>
      </c>
      <c r="M118" s="23" t="s">
        <v>464</v>
      </c>
    </row>
    <row r="119" spans="1:13" x14ac:dyDescent="0.3">
      <c r="A119" s="11">
        <v>39388</v>
      </c>
      <c r="B119" s="29" t="s">
        <v>172</v>
      </c>
      <c r="C119" s="29">
        <v>2</v>
      </c>
      <c r="D119" s="29">
        <v>17</v>
      </c>
      <c r="E119" s="29" t="s">
        <v>85</v>
      </c>
      <c r="L119" s="23" t="s">
        <v>389</v>
      </c>
      <c r="M119" s="23" t="s">
        <v>464</v>
      </c>
    </row>
    <row r="120" spans="1:13" x14ac:dyDescent="0.3">
      <c r="A120" s="11">
        <v>39388</v>
      </c>
      <c r="B120" s="29" t="s">
        <v>172</v>
      </c>
      <c r="C120" s="29">
        <v>2</v>
      </c>
      <c r="D120">
        <v>26.3</v>
      </c>
      <c r="E120" s="5" t="s">
        <v>85</v>
      </c>
      <c r="L120" s="23" t="s">
        <v>389</v>
      </c>
      <c r="M120" s="23" t="s">
        <v>464</v>
      </c>
    </row>
    <row r="121" spans="1:13" x14ac:dyDescent="0.3">
      <c r="A121" s="11">
        <v>39388</v>
      </c>
      <c r="B121" s="29" t="s">
        <v>172</v>
      </c>
      <c r="C121" s="29">
        <v>2</v>
      </c>
      <c r="D121">
        <v>42</v>
      </c>
      <c r="E121" s="5" t="s">
        <v>85</v>
      </c>
      <c r="L121" s="23" t="s">
        <v>389</v>
      </c>
      <c r="M121" s="23" t="s">
        <v>464</v>
      </c>
    </row>
    <row r="122" spans="1:13" x14ac:dyDescent="0.3">
      <c r="A122" s="11">
        <v>39388</v>
      </c>
      <c r="B122" s="29" t="s">
        <v>172</v>
      </c>
      <c r="C122" s="29">
        <v>2</v>
      </c>
      <c r="D122">
        <v>33.5</v>
      </c>
      <c r="E122" s="5" t="s">
        <v>1329</v>
      </c>
      <c r="K122" t="s">
        <v>1330</v>
      </c>
      <c r="L122" s="23" t="s">
        <v>464</v>
      </c>
      <c r="M122" s="23" t="s">
        <v>464</v>
      </c>
    </row>
    <row r="123" spans="1:13" x14ac:dyDescent="0.3">
      <c r="A123" s="11">
        <v>39388</v>
      </c>
      <c r="B123" s="29" t="s">
        <v>172</v>
      </c>
      <c r="C123" s="29">
        <v>1</v>
      </c>
      <c r="D123">
        <v>15.8</v>
      </c>
      <c r="E123" s="5" t="s">
        <v>437</v>
      </c>
      <c r="L123" s="23" t="s">
        <v>464</v>
      </c>
      <c r="M123" s="23" t="s">
        <v>464</v>
      </c>
    </row>
    <row r="124" spans="1:13" x14ac:dyDescent="0.3">
      <c r="A124" s="11">
        <v>39388</v>
      </c>
      <c r="B124" s="29" t="s">
        <v>172</v>
      </c>
      <c r="C124" s="29">
        <v>1</v>
      </c>
      <c r="D124">
        <v>14</v>
      </c>
      <c r="E124" s="5" t="s">
        <v>440</v>
      </c>
      <c r="L124" s="23" t="s">
        <v>464</v>
      </c>
      <c r="M124" s="23" t="s">
        <v>464</v>
      </c>
    </row>
    <row r="125" spans="1:13" x14ac:dyDescent="0.3">
      <c r="A125" s="11">
        <v>39388</v>
      </c>
      <c r="B125" s="29" t="s">
        <v>172</v>
      </c>
      <c r="C125" s="29">
        <v>2</v>
      </c>
      <c r="D125">
        <v>25.7</v>
      </c>
      <c r="E125" s="5" t="s">
        <v>440</v>
      </c>
      <c r="L125" s="23" t="s">
        <v>464</v>
      </c>
      <c r="M125" s="23" t="s">
        <v>464</v>
      </c>
    </row>
    <row r="126" spans="1:13" x14ac:dyDescent="0.3">
      <c r="A126" s="11">
        <v>39388</v>
      </c>
      <c r="B126" s="29" t="s">
        <v>172</v>
      </c>
      <c r="C126" s="29">
        <v>1</v>
      </c>
      <c r="D126" s="26">
        <v>36.299999999999997</v>
      </c>
      <c r="E126" s="26" t="s">
        <v>874</v>
      </c>
      <c r="F126">
        <v>0.7</v>
      </c>
      <c r="L126" s="23" t="s">
        <v>464</v>
      </c>
      <c r="M126" s="23" t="s">
        <v>464</v>
      </c>
    </row>
    <row r="127" spans="1:13" x14ac:dyDescent="0.3">
      <c r="A127" s="11">
        <v>39388</v>
      </c>
      <c r="B127" s="29" t="s">
        <v>172</v>
      </c>
      <c r="C127" s="29">
        <v>2</v>
      </c>
      <c r="D127">
        <v>40.5</v>
      </c>
      <c r="E127" s="5" t="s">
        <v>801</v>
      </c>
      <c r="L127" s="23" t="s">
        <v>464</v>
      </c>
      <c r="M127" s="23" t="s">
        <v>464</v>
      </c>
    </row>
    <row r="128" spans="1:13" x14ac:dyDescent="0.3">
      <c r="A128" s="11">
        <v>39388</v>
      </c>
      <c r="B128" s="29" t="s">
        <v>172</v>
      </c>
      <c r="C128" s="29">
        <v>1</v>
      </c>
      <c r="D128">
        <v>12.9</v>
      </c>
      <c r="E128" s="5" t="s">
        <v>616</v>
      </c>
      <c r="L128" s="23" t="s">
        <v>464</v>
      </c>
      <c r="M128" s="23" t="s">
        <v>464</v>
      </c>
    </row>
    <row r="129" spans="1:13" x14ac:dyDescent="0.3">
      <c r="A129" s="11">
        <v>39388</v>
      </c>
      <c r="B129" s="29" t="s">
        <v>172</v>
      </c>
      <c r="C129" s="29">
        <v>1</v>
      </c>
      <c r="D129">
        <v>11.3</v>
      </c>
      <c r="E129" s="5" t="s">
        <v>616</v>
      </c>
      <c r="L129" s="23" t="s">
        <v>464</v>
      </c>
      <c r="M129" s="23" t="s">
        <v>464</v>
      </c>
    </row>
    <row r="130" spans="1:13" x14ac:dyDescent="0.3">
      <c r="A130" s="11">
        <v>39388</v>
      </c>
      <c r="B130" s="29" t="s">
        <v>172</v>
      </c>
      <c r="C130" s="29">
        <v>1</v>
      </c>
      <c r="D130">
        <v>4.2</v>
      </c>
      <c r="E130" s="5" t="s">
        <v>616</v>
      </c>
      <c r="L130" s="23" t="s">
        <v>464</v>
      </c>
      <c r="M130" s="23" t="s">
        <v>464</v>
      </c>
    </row>
    <row r="131" spans="1:13" x14ac:dyDescent="0.3">
      <c r="A131" s="11">
        <v>39388</v>
      </c>
      <c r="B131" s="29" t="s">
        <v>172</v>
      </c>
      <c r="C131" s="29">
        <v>1</v>
      </c>
      <c r="D131">
        <v>0</v>
      </c>
      <c r="E131" s="5" t="s">
        <v>616</v>
      </c>
      <c r="L131" s="23" t="s">
        <v>464</v>
      </c>
      <c r="M131" s="23" t="s">
        <v>464</v>
      </c>
    </row>
    <row r="132" spans="1:13" x14ac:dyDescent="0.3">
      <c r="A132" s="11">
        <v>39388</v>
      </c>
      <c r="B132" s="29" t="s">
        <v>172</v>
      </c>
      <c r="C132" s="29">
        <v>2</v>
      </c>
      <c r="D132">
        <v>25.3</v>
      </c>
      <c r="E132" s="5" t="s">
        <v>616</v>
      </c>
      <c r="J132" s="5"/>
      <c r="L132" s="23" t="s">
        <v>464</v>
      </c>
      <c r="M132" s="23" t="s">
        <v>464</v>
      </c>
    </row>
    <row r="133" spans="1:13" x14ac:dyDescent="0.3">
      <c r="A133" s="11">
        <v>39388</v>
      </c>
      <c r="B133" s="29" t="s">
        <v>172</v>
      </c>
      <c r="C133" s="29">
        <v>1</v>
      </c>
      <c r="D133">
        <v>10.5</v>
      </c>
      <c r="E133" s="5" t="s">
        <v>1146</v>
      </c>
      <c r="I133" s="5"/>
      <c r="L133" s="23" t="s">
        <v>464</v>
      </c>
      <c r="M133" s="23" t="s">
        <v>464</v>
      </c>
    </row>
    <row r="134" spans="1:13" x14ac:dyDescent="0.3">
      <c r="A134" s="11">
        <v>39388</v>
      </c>
      <c r="B134" s="29" t="s">
        <v>172</v>
      </c>
      <c r="C134" s="29">
        <v>1</v>
      </c>
      <c r="D134">
        <v>14</v>
      </c>
      <c r="E134" s="5" t="s">
        <v>439</v>
      </c>
      <c r="L134" s="23" t="s">
        <v>464</v>
      </c>
      <c r="M134" s="23" t="s">
        <v>464</v>
      </c>
    </row>
    <row r="135" spans="1:13" x14ac:dyDescent="0.3">
      <c r="A135" s="6">
        <v>39276</v>
      </c>
      <c r="B135" s="29" t="s">
        <v>1185</v>
      </c>
      <c r="C135" s="29">
        <v>2</v>
      </c>
      <c r="D135">
        <v>39.9</v>
      </c>
      <c r="E135" s="5" t="s">
        <v>897</v>
      </c>
      <c r="I135" s="5"/>
      <c r="L135" s="23" t="s">
        <v>2496</v>
      </c>
      <c r="M135" s="23" t="s">
        <v>2498</v>
      </c>
    </row>
    <row r="136" spans="1:13" x14ac:dyDescent="0.3">
      <c r="A136" s="6">
        <v>39276</v>
      </c>
      <c r="B136" s="29" t="s">
        <v>1185</v>
      </c>
      <c r="C136" s="29">
        <v>2</v>
      </c>
      <c r="D136">
        <v>20.5</v>
      </c>
      <c r="E136" s="5" t="s">
        <v>1458</v>
      </c>
      <c r="L136" s="23" t="s">
        <v>2496</v>
      </c>
      <c r="M136" s="23" t="s">
        <v>2498</v>
      </c>
    </row>
    <row r="137" spans="1:13" x14ac:dyDescent="0.3">
      <c r="A137" s="6">
        <v>39276</v>
      </c>
      <c r="B137" s="29" t="s">
        <v>1185</v>
      </c>
      <c r="C137" s="29">
        <v>2</v>
      </c>
      <c r="D137">
        <v>20.5</v>
      </c>
      <c r="E137" s="5" t="s">
        <v>1458</v>
      </c>
      <c r="L137" s="23" t="s">
        <v>2496</v>
      </c>
      <c r="M137" s="23" t="s">
        <v>2498</v>
      </c>
    </row>
    <row r="138" spans="1:13" x14ac:dyDescent="0.3">
      <c r="A138" s="6">
        <v>39276</v>
      </c>
      <c r="B138" s="29" t="s">
        <v>1185</v>
      </c>
      <c r="C138" s="29">
        <v>1</v>
      </c>
      <c r="D138">
        <v>21.9</v>
      </c>
      <c r="E138" s="5" t="s">
        <v>1232</v>
      </c>
      <c r="K138" t="s">
        <v>1411</v>
      </c>
      <c r="L138" s="23" t="s">
        <v>2496</v>
      </c>
      <c r="M138" s="23" t="s">
        <v>2498</v>
      </c>
    </row>
    <row r="139" spans="1:13" x14ac:dyDescent="0.3">
      <c r="A139" s="6">
        <v>39276</v>
      </c>
      <c r="B139" s="29" t="s">
        <v>1185</v>
      </c>
      <c r="C139" s="29">
        <v>1</v>
      </c>
      <c r="D139">
        <v>17</v>
      </c>
      <c r="E139" s="5" t="s">
        <v>1232</v>
      </c>
      <c r="L139" s="23" t="s">
        <v>2496</v>
      </c>
      <c r="M139" s="23" t="s">
        <v>2498</v>
      </c>
    </row>
    <row r="140" spans="1:13" x14ac:dyDescent="0.3">
      <c r="A140" s="6">
        <v>39276</v>
      </c>
      <c r="B140" s="29" t="s">
        <v>1185</v>
      </c>
      <c r="C140" s="29">
        <v>2</v>
      </c>
      <c r="D140">
        <v>28.7</v>
      </c>
      <c r="E140" s="5" t="s">
        <v>1899</v>
      </c>
      <c r="L140" s="23" t="s">
        <v>2496</v>
      </c>
      <c r="M140" s="23" t="s">
        <v>2498</v>
      </c>
    </row>
    <row r="141" spans="1:13" x14ac:dyDescent="0.3">
      <c r="A141" s="6">
        <v>39276</v>
      </c>
      <c r="B141" s="29" t="s">
        <v>1185</v>
      </c>
      <c r="C141" s="29">
        <v>2</v>
      </c>
      <c r="D141">
        <v>28.2</v>
      </c>
      <c r="E141" s="5" t="s">
        <v>1899</v>
      </c>
      <c r="L141" s="23" t="s">
        <v>2496</v>
      </c>
      <c r="M141" s="23" t="s">
        <v>2498</v>
      </c>
    </row>
    <row r="142" spans="1:13" x14ac:dyDescent="0.3">
      <c r="A142" s="6">
        <v>39276</v>
      </c>
      <c r="B142" s="29" t="s">
        <v>1185</v>
      </c>
      <c r="C142" s="29">
        <v>2</v>
      </c>
      <c r="D142">
        <v>13</v>
      </c>
      <c r="E142" s="5" t="s">
        <v>1899</v>
      </c>
      <c r="K142" s="5"/>
      <c r="L142" s="23" t="s">
        <v>2496</v>
      </c>
      <c r="M142" s="23" t="s">
        <v>2498</v>
      </c>
    </row>
    <row r="143" spans="1:13" x14ac:dyDescent="0.3">
      <c r="A143" s="6">
        <v>39276</v>
      </c>
      <c r="B143" s="29" t="s">
        <v>1185</v>
      </c>
      <c r="C143" s="29">
        <v>2</v>
      </c>
      <c r="D143">
        <v>12.4</v>
      </c>
      <c r="E143" s="5" t="s">
        <v>1899</v>
      </c>
      <c r="L143" s="23" t="s">
        <v>2496</v>
      </c>
      <c r="M143" s="23" t="s">
        <v>2498</v>
      </c>
    </row>
    <row r="144" spans="1:13" x14ac:dyDescent="0.3">
      <c r="A144" s="6">
        <v>39276</v>
      </c>
      <c r="B144" s="29" t="s">
        <v>1185</v>
      </c>
      <c r="C144" s="29">
        <v>2</v>
      </c>
      <c r="D144">
        <v>11.8</v>
      </c>
      <c r="E144" s="5" t="s">
        <v>1981</v>
      </c>
      <c r="K144" s="5"/>
      <c r="L144" s="23" t="s">
        <v>2496</v>
      </c>
      <c r="M144" s="23" t="s">
        <v>2498</v>
      </c>
    </row>
    <row r="145" spans="1:13" x14ac:dyDescent="0.3">
      <c r="A145" s="6">
        <v>39276</v>
      </c>
      <c r="B145" s="29" t="s">
        <v>1185</v>
      </c>
      <c r="C145" s="29">
        <v>2</v>
      </c>
      <c r="D145">
        <v>11.7</v>
      </c>
      <c r="E145" s="5" t="s">
        <v>1899</v>
      </c>
      <c r="L145" s="23" t="s">
        <v>2496</v>
      </c>
      <c r="M145" s="23" t="s">
        <v>2498</v>
      </c>
    </row>
    <row r="146" spans="1:13" x14ac:dyDescent="0.3">
      <c r="A146" s="6">
        <v>39276</v>
      </c>
      <c r="B146" s="29" t="s">
        <v>1185</v>
      </c>
      <c r="C146" s="29">
        <v>1</v>
      </c>
      <c r="D146">
        <v>35.299999999999997</v>
      </c>
      <c r="E146" s="5" t="s">
        <v>2246</v>
      </c>
      <c r="L146" s="23" t="s">
        <v>2496</v>
      </c>
      <c r="M146" s="23" t="s">
        <v>2498</v>
      </c>
    </row>
    <row r="147" spans="1:13" x14ac:dyDescent="0.3">
      <c r="A147" s="6">
        <v>39276</v>
      </c>
      <c r="B147" s="29" t="s">
        <v>1185</v>
      </c>
      <c r="C147" s="29">
        <v>2</v>
      </c>
      <c r="D147">
        <v>18.2</v>
      </c>
      <c r="E147" s="5" t="s">
        <v>1460</v>
      </c>
      <c r="L147" s="23" t="s">
        <v>2496</v>
      </c>
      <c r="M147" s="23" t="s">
        <v>2498</v>
      </c>
    </row>
    <row r="148" spans="1:13" x14ac:dyDescent="0.3">
      <c r="A148" s="6">
        <v>39276</v>
      </c>
      <c r="B148" s="29" t="s">
        <v>1185</v>
      </c>
      <c r="C148" s="29">
        <v>2</v>
      </c>
      <c r="D148">
        <v>18.2</v>
      </c>
      <c r="E148" s="5" t="s">
        <v>1460</v>
      </c>
      <c r="L148" s="23" t="s">
        <v>2496</v>
      </c>
      <c r="M148" s="23" t="s">
        <v>2498</v>
      </c>
    </row>
    <row r="149" spans="1:13" x14ac:dyDescent="0.3">
      <c r="A149" s="6">
        <v>39276</v>
      </c>
      <c r="B149" s="29" t="s">
        <v>1185</v>
      </c>
      <c r="C149" s="29">
        <v>1</v>
      </c>
      <c r="D149">
        <v>48.7</v>
      </c>
      <c r="E149" s="5" t="s">
        <v>1732</v>
      </c>
      <c r="L149" s="23" t="s">
        <v>2496</v>
      </c>
      <c r="M149" s="23" t="s">
        <v>2498</v>
      </c>
    </row>
    <row r="150" spans="1:13" x14ac:dyDescent="0.3">
      <c r="A150" s="6">
        <v>39276</v>
      </c>
      <c r="B150" s="29" t="s">
        <v>1185</v>
      </c>
      <c r="C150" s="29">
        <v>1</v>
      </c>
      <c r="D150">
        <v>1.8</v>
      </c>
      <c r="E150" s="5" t="s">
        <v>737</v>
      </c>
      <c r="L150" s="23" t="s">
        <v>2496</v>
      </c>
      <c r="M150" s="24" t="s">
        <v>2498</v>
      </c>
    </row>
    <row r="151" spans="1:13" x14ac:dyDescent="0.3">
      <c r="A151" s="6">
        <v>39276</v>
      </c>
      <c r="B151" s="29" t="s">
        <v>1185</v>
      </c>
      <c r="C151" s="29">
        <v>1</v>
      </c>
      <c r="D151">
        <v>1.8</v>
      </c>
      <c r="E151" s="5" t="s">
        <v>737</v>
      </c>
      <c r="L151" s="23" t="s">
        <v>2496</v>
      </c>
      <c r="M151" s="23" t="s">
        <v>2498</v>
      </c>
    </row>
    <row r="152" spans="1:13" x14ac:dyDescent="0.3">
      <c r="A152" s="6">
        <v>39276</v>
      </c>
      <c r="B152" s="29" t="s">
        <v>1185</v>
      </c>
      <c r="C152" s="29">
        <v>2</v>
      </c>
      <c r="D152">
        <v>36.700000000000003</v>
      </c>
      <c r="E152" s="5" t="s">
        <v>1546</v>
      </c>
      <c r="K152" t="s">
        <v>1547</v>
      </c>
      <c r="L152" s="23" t="s">
        <v>2496</v>
      </c>
      <c r="M152" s="23" t="s">
        <v>2498</v>
      </c>
    </row>
    <row r="153" spans="1:13" x14ac:dyDescent="0.3">
      <c r="A153" s="6">
        <v>39276</v>
      </c>
      <c r="B153" s="29" t="s">
        <v>1185</v>
      </c>
      <c r="C153" s="29">
        <v>2</v>
      </c>
      <c r="D153">
        <v>33.4</v>
      </c>
      <c r="E153" s="5" t="s">
        <v>1546</v>
      </c>
      <c r="L153" s="23" t="s">
        <v>2496</v>
      </c>
      <c r="M153" s="23" t="s">
        <v>2498</v>
      </c>
    </row>
    <row r="154" spans="1:13" x14ac:dyDescent="0.3">
      <c r="A154" s="6">
        <v>39276</v>
      </c>
      <c r="B154" s="29" t="s">
        <v>1185</v>
      </c>
      <c r="C154" s="29">
        <v>2</v>
      </c>
      <c r="D154">
        <v>32.6</v>
      </c>
      <c r="E154" s="5" t="s">
        <v>1546</v>
      </c>
      <c r="G154" s="5"/>
      <c r="L154" s="23" t="s">
        <v>2496</v>
      </c>
      <c r="M154" s="23" t="s">
        <v>2498</v>
      </c>
    </row>
    <row r="155" spans="1:13" x14ac:dyDescent="0.3">
      <c r="A155" s="6">
        <v>39276</v>
      </c>
      <c r="B155" s="29" t="s">
        <v>1185</v>
      </c>
      <c r="C155" s="29">
        <v>2</v>
      </c>
      <c r="D155">
        <v>27</v>
      </c>
      <c r="E155" s="5" t="s">
        <v>1546</v>
      </c>
      <c r="L155" s="23" t="s">
        <v>2496</v>
      </c>
      <c r="M155" s="23" t="s">
        <v>2498</v>
      </c>
    </row>
    <row r="156" spans="1:13" x14ac:dyDescent="0.3">
      <c r="A156" s="6">
        <v>39276</v>
      </c>
      <c r="B156" s="29" t="s">
        <v>1185</v>
      </c>
      <c r="C156" s="29">
        <v>2</v>
      </c>
      <c r="D156">
        <v>19.7</v>
      </c>
      <c r="E156" s="5" t="s">
        <v>1546</v>
      </c>
      <c r="G156" s="5"/>
      <c r="L156" s="23" t="s">
        <v>2496</v>
      </c>
      <c r="M156" s="23" t="s">
        <v>2498</v>
      </c>
    </row>
    <row r="157" spans="1:13" x14ac:dyDescent="0.3">
      <c r="A157" s="6">
        <v>39276</v>
      </c>
      <c r="B157" s="29" t="s">
        <v>1185</v>
      </c>
      <c r="C157" s="29">
        <v>2</v>
      </c>
      <c r="D157">
        <v>11.6</v>
      </c>
      <c r="E157" s="5" t="s">
        <v>1546</v>
      </c>
      <c r="L157" s="23" t="s">
        <v>2496</v>
      </c>
      <c r="M157" s="23" t="s">
        <v>2498</v>
      </c>
    </row>
    <row r="158" spans="1:13" x14ac:dyDescent="0.3">
      <c r="A158" s="6">
        <v>39274</v>
      </c>
      <c r="B158" s="29" t="s">
        <v>2176</v>
      </c>
      <c r="C158" s="29">
        <v>1</v>
      </c>
      <c r="D158">
        <v>42.9</v>
      </c>
      <c r="E158" s="5" t="s">
        <v>2246</v>
      </c>
      <c r="L158" s="23" t="s">
        <v>2496</v>
      </c>
      <c r="M158" s="23" t="s">
        <v>2498</v>
      </c>
    </row>
    <row r="159" spans="1:13" x14ac:dyDescent="0.3">
      <c r="A159" s="6">
        <v>39274</v>
      </c>
      <c r="B159" s="29" t="s">
        <v>2176</v>
      </c>
      <c r="C159" s="29">
        <v>1</v>
      </c>
      <c r="D159">
        <v>30.1</v>
      </c>
      <c r="E159" s="5" t="s">
        <v>2246</v>
      </c>
      <c r="L159" s="23" t="s">
        <v>2496</v>
      </c>
      <c r="M159" s="23" t="s">
        <v>2498</v>
      </c>
    </row>
    <row r="160" spans="1:13" x14ac:dyDescent="0.3">
      <c r="A160" s="6">
        <v>39274</v>
      </c>
      <c r="B160" s="29" t="s">
        <v>2176</v>
      </c>
      <c r="C160" s="29">
        <v>1</v>
      </c>
      <c r="D160">
        <v>11</v>
      </c>
      <c r="E160" s="5" t="s">
        <v>2246</v>
      </c>
      <c r="L160" s="23" t="s">
        <v>2496</v>
      </c>
      <c r="M160" s="23" t="s">
        <v>2498</v>
      </c>
    </row>
    <row r="161" spans="1:13" x14ac:dyDescent="0.3">
      <c r="A161" s="11">
        <v>39281</v>
      </c>
      <c r="B161" s="29" t="s">
        <v>2176</v>
      </c>
      <c r="C161" s="29">
        <v>2</v>
      </c>
      <c r="D161">
        <v>35.4</v>
      </c>
      <c r="E161" s="5" t="s">
        <v>2255</v>
      </c>
      <c r="L161" s="23" t="s">
        <v>2496</v>
      </c>
      <c r="M161" s="23" t="s">
        <v>2498</v>
      </c>
    </row>
    <row r="162" spans="1:13" x14ac:dyDescent="0.3">
      <c r="A162" s="11">
        <v>39281</v>
      </c>
      <c r="B162" s="29" t="s">
        <v>2176</v>
      </c>
      <c r="C162" s="29">
        <v>2</v>
      </c>
      <c r="D162">
        <v>10</v>
      </c>
      <c r="E162" s="5" t="s">
        <v>2255</v>
      </c>
      <c r="L162" s="23" t="s">
        <v>2496</v>
      </c>
      <c r="M162" s="23" t="s">
        <v>2498</v>
      </c>
    </row>
    <row r="163" spans="1:13" x14ac:dyDescent="0.3">
      <c r="A163" s="6">
        <v>39274</v>
      </c>
      <c r="B163" s="29" t="s">
        <v>2176</v>
      </c>
      <c r="C163" s="29">
        <v>1</v>
      </c>
      <c r="D163">
        <v>41.8</v>
      </c>
      <c r="E163" s="5" t="s">
        <v>1732</v>
      </c>
      <c r="L163" s="23" t="s">
        <v>2496</v>
      </c>
      <c r="M163" s="23" t="s">
        <v>2498</v>
      </c>
    </row>
    <row r="164" spans="1:13" x14ac:dyDescent="0.3">
      <c r="A164" s="6">
        <v>39274</v>
      </c>
      <c r="B164" s="29" t="s">
        <v>2176</v>
      </c>
      <c r="C164" s="29">
        <v>1</v>
      </c>
      <c r="D164">
        <v>32.9</v>
      </c>
      <c r="E164" s="5" t="s">
        <v>1732</v>
      </c>
      <c r="L164" s="23" t="s">
        <v>2496</v>
      </c>
      <c r="M164" s="23" t="s">
        <v>2498</v>
      </c>
    </row>
    <row r="165" spans="1:13" x14ac:dyDescent="0.3">
      <c r="A165" s="6">
        <v>39274</v>
      </c>
      <c r="B165" s="29" t="s">
        <v>2176</v>
      </c>
      <c r="C165" s="29">
        <v>1</v>
      </c>
      <c r="D165">
        <v>18.100000000000001</v>
      </c>
      <c r="E165" s="5" t="s">
        <v>1732</v>
      </c>
      <c r="L165" s="23" t="s">
        <v>2496</v>
      </c>
      <c r="M165" s="23" t="s">
        <v>2498</v>
      </c>
    </row>
    <row r="166" spans="1:13" x14ac:dyDescent="0.3">
      <c r="A166" s="6">
        <v>39274</v>
      </c>
      <c r="B166" s="29" t="s">
        <v>2176</v>
      </c>
      <c r="C166" s="29">
        <v>1</v>
      </c>
      <c r="D166">
        <v>2.7</v>
      </c>
      <c r="E166" s="5" t="s">
        <v>1732</v>
      </c>
      <c r="L166" s="23" t="s">
        <v>2496</v>
      </c>
      <c r="M166" s="23" t="s">
        <v>2498</v>
      </c>
    </row>
    <row r="167" spans="1:13" x14ac:dyDescent="0.3">
      <c r="A167" s="11">
        <v>39281</v>
      </c>
      <c r="B167" s="29" t="s">
        <v>2176</v>
      </c>
      <c r="C167" s="29">
        <v>2</v>
      </c>
      <c r="D167">
        <v>1</v>
      </c>
      <c r="E167" s="5" t="s">
        <v>1875</v>
      </c>
      <c r="K167" t="s">
        <v>1876</v>
      </c>
      <c r="L167" s="23" t="s">
        <v>2496</v>
      </c>
      <c r="M167" s="23" t="s">
        <v>2498</v>
      </c>
    </row>
    <row r="168" spans="1:13" x14ac:dyDescent="0.3">
      <c r="A168" s="6">
        <v>39274</v>
      </c>
      <c r="B168" s="29" t="s">
        <v>307</v>
      </c>
      <c r="C168" s="29">
        <v>1</v>
      </c>
      <c r="D168">
        <v>43.9</v>
      </c>
      <c r="E168" s="5" t="s">
        <v>1292</v>
      </c>
      <c r="K168" s="5"/>
      <c r="L168" s="23" t="s">
        <v>2496</v>
      </c>
      <c r="M168" s="23" t="s">
        <v>2498</v>
      </c>
    </row>
    <row r="169" spans="1:13" x14ac:dyDescent="0.3">
      <c r="A169" s="6">
        <v>39274</v>
      </c>
      <c r="B169" s="29" t="s">
        <v>307</v>
      </c>
      <c r="C169" s="29">
        <v>1</v>
      </c>
      <c r="D169">
        <v>27.9</v>
      </c>
      <c r="E169" s="5" t="s">
        <v>1292</v>
      </c>
      <c r="L169" s="23" t="s">
        <v>2496</v>
      </c>
      <c r="M169" s="23" t="s">
        <v>2498</v>
      </c>
    </row>
    <row r="170" spans="1:13" x14ac:dyDescent="0.3">
      <c r="A170" s="6">
        <v>39274</v>
      </c>
      <c r="B170" s="29" t="s">
        <v>307</v>
      </c>
      <c r="C170" s="29">
        <v>2</v>
      </c>
      <c r="D170">
        <v>41.6</v>
      </c>
      <c r="E170" s="5" t="s">
        <v>1292</v>
      </c>
      <c r="L170" s="23" t="s">
        <v>2496</v>
      </c>
      <c r="M170" s="23" t="s">
        <v>2498</v>
      </c>
    </row>
    <row r="171" spans="1:13" x14ac:dyDescent="0.3">
      <c r="A171" s="6">
        <v>39274</v>
      </c>
      <c r="B171" s="29" t="s">
        <v>307</v>
      </c>
      <c r="C171" s="29">
        <v>2</v>
      </c>
      <c r="D171">
        <v>17.2</v>
      </c>
      <c r="E171" s="5" t="s">
        <v>1292</v>
      </c>
      <c r="L171" s="23" t="s">
        <v>2496</v>
      </c>
      <c r="M171" s="23" t="s">
        <v>2498</v>
      </c>
    </row>
    <row r="172" spans="1:13" x14ac:dyDescent="0.3">
      <c r="A172" s="6">
        <v>39274</v>
      </c>
      <c r="B172" s="29" t="s">
        <v>307</v>
      </c>
      <c r="C172" s="29">
        <v>2</v>
      </c>
      <c r="D172">
        <v>19.3</v>
      </c>
      <c r="E172" s="5" t="s">
        <v>1996</v>
      </c>
      <c r="K172" s="5"/>
      <c r="L172" s="23" t="s">
        <v>2496</v>
      </c>
      <c r="M172" s="23" t="s">
        <v>2498</v>
      </c>
    </row>
    <row r="173" spans="1:13" x14ac:dyDescent="0.3">
      <c r="A173" s="6">
        <v>39274</v>
      </c>
      <c r="B173" s="29" t="s">
        <v>307</v>
      </c>
      <c r="C173" s="29">
        <v>2</v>
      </c>
      <c r="D173">
        <v>24</v>
      </c>
      <c r="E173" s="5" t="s">
        <v>2338</v>
      </c>
      <c r="K173" s="5"/>
      <c r="L173" s="23" t="s">
        <v>2496</v>
      </c>
      <c r="M173" s="23" t="s">
        <v>2498</v>
      </c>
    </row>
    <row r="174" spans="1:13" x14ac:dyDescent="0.3">
      <c r="A174" s="6">
        <v>39274</v>
      </c>
      <c r="B174" s="29" t="s">
        <v>307</v>
      </c>
      <c r="C174" s="29">
        <v>1</v>
      </c>
      <c r="D174">
        <v>18</v>
      </c>
      <c r="E174" s="5" t="s">
        <v>1549</v>
      </c>
      <c r="L174" s="23" t="s">
        <v>2496</v>
      </c>
      <c r="M174" s="23" t="s">
        <v>2498</v>
      </c>
    </row>
    <row r="175" spans="1:13" x14ac:dyDescent="0.3">
      <c r="A175" s="6">
        <v>39274</v>
      </c>
      <c r="B175" s="29" t="s">
        <v>307</v>
      </c>
      <c r="C175" s="29">
        <v>1</v>
      </c>
      <c r="D175">
        <v>2.4</v>
      </c>
      <c r="E175" s="5" t="s">
        <v>2246</v>
      </c>
      <c r="L175" s="23" t="s">
        <v>2496</v>
      </c>
      <c r="M175" s="23" t="s">
        <v>2498</v>
      </c>
    </row>
    <row r="176" spans="1:13" x14ac:dyDescent="0.3">
      <c r="A176" s="6">
        <v>39274</v>
      </c>
      <c r="B176" s="29" t="s">
        <v>307</v>
      </c>
      <c r="C176" s="29">
        <v>2</v>
      </c>
      <c r="D176">
        <v>2.4</v>
      </c>
      <c r="E176" s="5" t="s">
        <v>2246</v>
      </c>
      <c r="L176" s="23" t="s">
        <v>2496</v>
      </c>
      <c r="M176" s="23" t="s">
        <v>2498</v>
      </c>
    </row>
    <row r="177" spans="1:13" x14ac:dyDescent="0.3">
      <c r="A177" s="6">
        <v>39274</v>
      </c>
      <c r="B177" s="29" t="s">
        <v>307</v>
      </c>
      <c r="C177" s="29">
        <v>1</v>
      </c>
      <c r="D177">
        <v>42.5</v>
      </c>
      <c r="E177" s="5" t="s">
        <v>1293</v>
      </c>
      <c r="K177" t="s">
        <v>1294</v>
      </c>
      <c r="L177" s="23" t="s">
        <v>2496</v>
      </c>
      <c r="M177" s="23" t="s">
        <v>2498</v>
      </c>
    </row>
    <row r="178" spans="1:13" x14ac:dyDescent="0.3">
      <c r="A178" s="6">
        <v>39274</v>
      </c>
      <c r="B178" s="29" t="s">
        <v>307</v>
      </c>
      <c r="C178" s="29">
        <v>1</v>
      </c>
      <c r="D178">
        <v>36.4</v>
      </c>
      <c r="E178" s="5" t="s">
        <v>1293</v>
      </c>
      <c r="K178" t="s">
        <v>1473</v>
      </c>
      <c r="L178" s="23" t="s">
        <v>2496</v>
      </c>
      <c r="M178" s="23" t="s">
        <v>2498</v>
      </c>
    </row>
    <row r="179" spans="1:13" x14ac:dyDescent="0.3">
      <c r="A179" s="6">
        <v>39274</v>
      </c>
      <c r="B179" s="29" t="s">
        <v>307</v>
      </c>
      <c r="C179" s="29">
        <v>1</v>
      </c>
      <c r="D179">
        <v>14.2</v>
      </c>
      <c r="E179" s="5" t="s">
        <v>1293</v>
      </c>
      <c r="K179" t="s">
        <v>1554</v>
      </c>
      <c r="L179" s="23" t="s">
        <v>2496</v>
      </c>
      <c r="M179" s="23" t="s">
        <v>2498</v>
      </c>
    </row>
    <row r="180" spans="1:13" x14ac:dyDescent="0.3">
      <c r="A180" s="6">
        <v>39274</v>
      </c>
      <c r="B180" s="29" t="s">
        <v>307</v>
      </c>
      <c r="C180" s="29">
        <v>2</v>
      </c>
      <c r="D180">
        <v>39.1</v>
      </c>
      <c r="E180" s="5" t="s">
        <v>1293</v>
      </c>
      <c r="K180" t="s">
        <v>1473</v>
      </c>
      <c r="L180" s="23" t="s">
        <v>2496</v>
      </c>
      <c r="M180" s="23" t="s">
        <v>2498</v>
      </c>
    </row>
    <row r="181" spans="1:13" x14ac:dyDescent="0.3">
      <c r="A181" s="6">
        <v>39274</v>
      </c>
      <c r="B181" s="29" t="s">
        <v>307</v>
      </c>
      <c r="C181" s="29">
        <v>2</v>
      </c>
      <c r="D181">
        <v>38.299999999999997</v>
      </c>
      <c r="E181" s="5" t="s">
        <v>1293</v>
      </c>
      <c r="K181" t="s">
        <v>1473</v>
      </c>
      <c r="L181" s="23" t="s">
        <v>2496</v>
      </c>
      <c r="M181" s="23" t="s">
        <v>2498</v>
      </c>
    </row>
    <row r="182" spans="1:13" x14ac:dyDescent="0.3">
      <c r="A182" s="6">
        <v>39274</v>
      </c>
      <c r="B182" s="5" t="s">
        <v>307</v>
      </c>
      <c r="C182" s="29">
        <v>2</v>
      </c>
      <c r="D182">
        <v>37.1</v>
      </c>
      <c r="E182" s="5" t="s">
        <v>1293</v>
      </c>
      <c r="J182" s="29"/>
      <c r="K182" t="s">
        <v>1473</v>
      </c>
      <c r="L182" s="23" t="s">
        <v>2496</v>
      </c>
      <c r="M182" s="23" t="s">
        <v>2498</v>
      </c>
    </row>
    <row r="183" spans="1:13" x14ac:dyDescent="0.3">
      <c r="A183" s="6">
        <v>39274</v>
      </c>
      <c r="B183" s="5" t="s">
        <v>307</v>
      </c>
      <c r="C183" s="29">
        <v>2</v>
      </c>
      <c r="D183">
        <v>35.799999999999997</v>
      </c>
      <c r="E183" s="5" t="s">
        <v>1649</v>
      </c>
      <c r="J183" s="29"/>
      <c r="K183" t="s">
        <v>1473</v>
      </c>
      <c r="L183" s="23" t="s">
        <v>2496</v>
      </c>
      <c r="M183" s="23" t="s">
        <v>2498</v>
      </c>
    </row>
    <row r="184" spans="1:13" x14ac:dyDescent="0.3">
      <c r="A184" s="6">
        <v>39274</v>
      </c>
      <c r="B184" s="5" t="s">
        <v>307</v>
      </c>
      <c r="C184" s="29">
        <v>2</v>
      </c>
      <c r="D184">
        <v>25.5</v>
      </c>
      <c r="E184" s="5" t="s">
        <v>1293</v>
      </c>
      <c r="J184" s="29"/>
      <c r="L184" s="23" t="s">
        <v>2496</v>
      </c>
      <c r="M184" s="23" t="s">
        <v>2498</v>
      </c>
    </row>
    <row r="185" spans="1:13" x14ac:dyDescent="0.3">
      <c r="A185" s="6">
        <v>39274</v>
      </c>
      <c r="B185" s="5" t="s">
        <v>307</v>
      </c>
      <c r="C185" s="29">
        <v>1</v>
      </c>
      <c r="D185">
        <v>34.799999999999997</v>
      </c>
      <c r="E185" s="5" t="s">
        <v>1195</v>
      </c>
      <c r="J185" s="29"/>
      <c r="K185" t="s">
        <v>1196</v>
      </c>
      <c r="L185" s="23" t="s">
        <v>2496</v>
      </c>
      <c r="M185" s="23" t="s">
        <v>2498</v>
      </c>
    </row>
    <row r="186" spans="1:13" x14ac:dyDescent="0.3">
      <c r="A186" s="6">
        <v>39274</v>
      </c>
      <c r="B186" s="5" t="s">
        <v>307</v>
      </c>
      <c r="C186" s="29">
        <v>1</v>
      </c>
      <c r="D186">
        <v>10</v>
      </c>
      <c r="E186" s="5" t="s">
        <v>1901</v>
      </c>
      <c r="L186" s="23" t="s">
        <v>2496</v>
      </c>
      <c r="M186" s="23" t="s">
        <v>2498</v>
      </c>
    </row>
    <row r="187" spans="1:13" x14ac:dyDescent="0.3">
      <c r="A187" s="6">
        <v>39274</v>
      </c>
      <c r="B187" s="5" t="s">
        <v>307</v>
      </c>
      <c r="C187" s="29">
        <v>1</v>
      </c>
      <c r="D187">
        <v>15.6</v>
      </c>
      <c r="E187" s="5" t="s">
        <v>1552</v>
      </c>
      <c r="L187" s="23" t="s">
        <v>2496</v>
      </c>
      <c r="M187" s="23" t="s">
        <v>2498</v>
      </c>
    </row>
    <row r="188" spans="1:13" x14ac:dyDescent="0.3">
      <c r="A188" s="6">
        <v>39274</v>
      </c>
      <c r="B188" s="5" t="s">
        <v>307</v>
      </c>
      <c r="C188" s="29">
        <v>1</v>
      </c>
      <c r="D188">
        <v>0.5</v>
      </c>
      <c r="E188" s="5" t="s">
        <v>1552</v>
      </c>
      <c r="L188" s="23" t="s">
        <v>2496</v>
      </c>
      <c r="M188" s="23" t="s">
        <v>2498</v>
      </c>
    </row>
    <row r="189" spans="1:13" x14ac:dyDescent="0.3">
      <c r="A189" s="6">
        <v>39274</v>
      </c>
      <c r="B189" s="5" t="s">
        <v>307</v>
      </c>
      <c r="C189" s="29">
        <v>1</v>
      </c>
      <c r="D189">
        <v>34.200000000000003</v>
      </c>
      <c r="E189" s="5" t="s">
        <v>1543</v>
      </c>
      <c r="I189" t="s">
        <v>1544</v>
      </c>
      <c r="L189" s="23" t="s">
        <v>2496</v>
      </c>
      <c r="M189" s="23" t="s">
        <v>2498</v>
      </c>
    </row>
    <row r="190" spans="1:13" x14ac:dyDescent="0.3">
      <c r="A190" s="6">
        <v>39274</v>
      </c>
      <c r="B190" s="5" t="s">
        <v>307</v>
      </c>
      <c r="C190" s="29">
        <v>1</v>
      </c>
      <c r="D190">
        <v>30.1</v>
      </c>
      <c r="E190" s="5" t="s">
        <v>1732</v>
      </c>
      <c r="L190" s="23" t="s">
        <v>2496</v>
      </c>
      <c r="M190" s="23" t="s">
        <v>2498</v>
      </c>
    </row>
    <row r="191" spans="1:13" x14ac:dyDescent="0.3">
      <c r="A191" s="6">
        <v>39274</v>
      </c>
      <c r="B191" s="5" t="s">
        <v>307</v>
      </c>
      <c r="C191" s="29">
        <v>1</v>
      </c>
      <c r="D191">
        <v>4.5</v>
      </c>
      <c r="E191" s="5" t="s">
        <v>2247</v>
      </c>
      <c r="L191" s="23" t="s">
        <v>2496</v>
      </c>
      <c r="M191" s="23" t="s">
        <v>2498</v>
      </c>
    </row>
    <row r="192" spans="1:13" x14ac:dyDescent="0.3">
      <c r="A192" s="11">
        <v>39332</v>
      </c>
      <c r="B192" s="5" t="s">
        <v>2228</v>
      </c>
      <c r="C192" s="29">
        <v>1</v>
      </c>
      <c r="D192">
        <v>50</v>
      </c>
      <c r="E192" s="5" t="s">
        <v>2306</v>
      </c>
      <c r="L192" s="23" t="s">
        <v>2496</v>
      </c>
      <c r="M192" s="23" t="s">
        <v>2498</v>
      </c>
    </row>
    <row r="193" spans="1:13" x14ac:dyDescent="0.3">
      <c r="A193" s="11">
        <v>39332</v>
      </c>
      <c r="B193" s="5" t="s">
        <v>382</v>
      </c>
      <c r="C193" s="29">
        <v>2</v>
      </c>
      <c r="D193">
        <v>24.3</v>
      </c>
      <c r="E193" s="5" t="s">
        <v>2459</v>
      </c>
      <c r="L193" s="23" t="s">
        <v>2496</v>
      </c>
      <c r="M193" s="23" t="s">
        <v>2498</v>
      </c>
    </row>
    <row r="194" spans="1:13" x14ac:dyDescent="0.3">
      <c r="A194" s="11">
        <v>39332</v>
      </c>
      <c r="B194" s="5" t="s">
        <v>2228</v>
      </c>
      <c r="C194" s="29">
        <v>1</v>
      </c>
      <c r="D194">
        <v>42.9</v>
      </c>
      <c r="E194" s="5" t="s">
        <v>2311</v>
      </c>
      <c r="L194" s="23" t="s">
        <v>2496</v>
      </c>
      <c r="M194" s="23" t="s">
        <v>2498</v>
      </c>
    </row>
    <row r="195" spans="1:13" x14ac:dyDescent="0.3">
      <c r="A195" s="11">
        <v>39332</v>
      </c>
      <c r="B195" s="5" t="s">
        <v>2228</v>
      </c>
      <c r="C195" s="29">
        <v>1</v>
      </c>
      <c r="D195">
        <v>29.1</v>
      </c>
      <c r="E195" s="5" t="s">
        <v>2570</v>
      </c>
      <c r="L195" s="23" t="s">
        <v>2496</v>
      </c>
      <c r="M195" s="23" t="s">
        <v>2498</v>
      </c>
    </row>
    <row r="196" spans="1:13" x14ac:dyDescent="0.3">
      <c r="A196" s="11">
        <v>39332</v>
      </c>
      <c r="B196" s="5" t="s">
        <v>2228</v>
      </c>
      <c r="C196" s="29">
        <v>1</v>
      </c>
      <c r="D196">
        <v>24.6</v>
      </c>
      <c r="E196" s="5" t="s">
        <v>2311</v>
      </c>
      <c r="L196" s="23" t="s">
        <v>2496</v>
      </c>
      <c r="M196" s="23" t="s">
        <v>2498</v>
      </c>
    </row>
    <row r="197" spans="1:13" x14ac:dyDescent="0.3">
      <c r="A197" s="11">
        <v>39332</v>
      </c>
      <c r="B197" s="5" t="s">
        <v>382</v>
      </c>
      <c r="C197" s="29">
        <v>2</v>
      </c>
      <c r="D197">
        <v>33.799999999999997</v>
      </c>
      <c r="E197" s="5" t="s">
        <v>2311</v>
      </c>
      <c r="L197" s="23" t="s">
        <v>2496</v>
      </c>
      <c r="M197" s="23" t="s">
        <v>2498</v>
      </c>
    </row>
    <row r="198" spans="1:13" x14ac:dyDescent="0.3">
      <c r="A198" s="11">
        <v>39332</v>
      </c>
      <c r="B198" s="5" t="s">
        <v>382</v>
      </c>
      <c r="C198" s="29">
        <v>2</v>
      </c>
      <c r="D198">
        <v>29.5</v>
      </c>
      <c r="E198" s="5" t="s">
        <v>2311</v>
      </c>
      <c r="L198" s="23" t="s">
        <v>2496</v>
      </c>
      <c r="M198" s="23" t="s">
        <v>2498</v>
      </c>
    </row>
    <row r="199" spans="1:13" x14ac:dyDescent="0.3">
      <c r="A199" s="11">
        <v>39332</v>
      </c>
      <c r="B199" s="5" t="s">
        <v>382</v>
      </c>
      <c r="C199" s="29">
        <v>2</v>
      </c>
      <c r="D199">
        <v>23.6</v>
      </c>
      <c r="E199" s="5" t="s">
        <v>2311</v>
      </c>
      <c r="L199" s="23" t="s">
        <v>2496</v>
      </c>
      <c r="M199" s="23" t="s">
        <v>2498</v>
      </c>
    </row>
    <row r="200" spans="1:13" x14ac:dyDescent="0.3">
      <c r="A200" s="11">
        <v>39332</v>
      </c>
      <c r="B200" s="5" t="s">
        <v>2228</v>
      </c>
      <c r="C200" s="29">
        <v>1</v>
      </c>
      <c r="D200">
        <v>38.9</v>
      </c>
      <c r="E200" s="5" t="s">
        <v>2646</v>
      </c>
      <c r="J200" t="s">
        <v>2573</v>
      </c>
      <c r="L200" s="23" t="s">
        <v>2496</v>
      </c>
      <c r="M200" s="23" t="s">
        <v>2498</v>
      </c>
    </row>
    <row r="201" spans="1:13" x14ac:dyDescent="0.3">
      <c r="A201" s="11">
        <v>39332</v>
      </c>
      <c r="B201" s="5" t="s">
        <v>2228</v>
      </c>
      <c r="C201" s="29">
        <v>1</v>
      </c>
      <c r="D201">
        <v>46.8</v>
      </c>
      <c r="E201" s="5" t="s">
        <v>2646</v>
      </c>
      <c r="L201" s="23" t="s">
        <v>2496</v>
      </c>
      <c r="M201" s="23" t="s">
        <v>2498</v>
      </c>
    </row>
    <row r="202" spans="1:13" x14ac:dyDescent="0.3">
      <c r="A202" s="11">
        <v>39332</v>
      </c>
      <c r="B202" s="5" t="s">
        <v>2228</v>
      </c>
      <c r="C202" s="29">
        <v>1</v>
      </c>
      <c r="D202">
        <v>11.8</v>
      </c>
      <c r="E202" s="5" t="s">
        <v>2646</v>
      </c>
      <c r="L202" s="23" t="s">
        <v>2496</v>
      </c>
      <c r="M202" s="23" t="s">
        <v>2498</v>
      </c>
    </row>
    <row r="203" spans="1:13" x14ac:dyDescent="0.3">
      <c r="A203" s="11">
        <v>39332</v>
      </c>
      <c r="B203" s="5" t="s">
        <v>2228</v>
      </c>
      <c r="C203" s="29">
        <v>1</v>
      </c>
      <c r="D203">
        <v>6.1</v>
      </c>
      <c r="E203" s="5" t="s">
        <v>2646</v>
      </c>
      <c r="L203" s="23" t="s">
        <v>2496</v>
      </c>
      <c r="M203" s="23" t="s">
        <v>2498</v>
      </c>
    </row>
    <row r="204" spans="1:13" x14ac:dyDescent="0.3">
      <c r="A204" s="11">
        <v>39332</v>
      </c>
      <c r="B204" s="5" t="s">
        <v>2228</v>
      </c>
      <c r="C204" s="29">
        <v>1</v>
      </c>
      <c r="D204">
        <v>5.6</v>
      </c>
      <c r="E204" s="5" t="s">
        <v>2646</v>
      </c>
      <c r="L204" s="23" t="s">
        <v>2496</v>
      </c>
      <c r="M204" s="23" t="s">
        <v>2498</v>
      </c>
    </row>
    <row r="205" spans="1:13" x14ac:dyDescent="0.3">
      <c r="A205" s="11">
        <v>39332</v>
      </c>
      <c r="B205" s="5" t="s">
        <v>2228</v>
      </c>
      <c r="C205" s="29">
        <v>1</v>
      </c>
      <c r="D205">
        <v>5.2</v>
      </c>
      <c r="E205" s="5" t="s">
        <v>2646</v>
      </c>
      <c r="K205" s="5"/>
      <c r="L205" s="23" t="s">
        <v>2496</v>
      </c>
      <c r="M205" s="23" t="s">
        <v>2498</v>
      </c>
    </row>
    <row r="206" spans="1:13" x14ac:dyDescent="0.3">
      <c r="A206" s="11">
        <v>39332</v>
      </c>
      <c r="B206" s="5" t="s">
        <v>2228</v>
      </c>
      <c r="C206" s="29">
        <v>1</v>
      </c>
      <c r="D206">
        <v>3.9</v>
      </c>
      <c r="E206" s="5" t="s">
        <v>2646</v>
      </c>
      <c r="L206" s="23" t="s">
        <v>2496</v>
      </c>
      <c r="M206" s="23" t="s">
        <v>2498</v>
      </c>
    </row>
    <row r="207" spans="1:13" x14ac:dyDescent="0.3">
      <c r="A207" s="11">
        <v>39332</v>
      </c>
      <c r="B207" s="5" t="s">
        <v>382</v>
      </c>
      <c r="C207" s="29">
        <v>2</v>
      </c>
      <c r="D207">
        <v>48</v>
      </c>
      <c r="E207" s="5" t="s">
        <v>2646</v>
      </c>
      <c r="L207" s="23" t="s">
        <v>2496</v>
      </c>
      <c r="M207" s="23" t="s">
        <v>2498</v>
      </c>
    </row>
    <row r="208" spans="1:13" x14ac:dyDescent="0.3">
      <c r="A208" s="11">
        <v>39332</v>
      </c>
      <c r="B208" s="5" t="s">
        <v>382</v>
      </c>
      <c r="C208" s="29">
        <v>2</v>
      </c>
      <c r="D208">
        <v>48</v>
      </c>
      <c r="E208" s="5" t="s">
        <v>2646</v>
      </c>
      <c r="L208" s="23" t="s">
        <v>2496</v>
      </c>
      <c r="M208" s="23" t="s">
        <v>2498</v>
      </c>
    </row>
    <row r="209" spans="1:13" x14ac:dyDescent="0.3">
      <c r="A209" s="11">
        <v>39332</v>
      </c>
      <c r="B209" s="5" t="s">
        <v>382</v>
      </c>
      <c r="C209" s="29">
        <v>2</v>
      </c>
      <c r="D209">
        <v>47</v>
      </c>
      <c r="E209" s="5" t="s">
        <v>2646</v>
      </c>
      <c r="L209" s="23" t="s">
        <v>2496</v>
      </c>
      <c r="M209" s="23" t="s">
        <v>2498</v>
      </c>
    </row>
    <row r="210" spans="1:13" x14ac:dyDescent="0.3">
      <c r="A210" s="11">
        <v>39332</v>
      </c>
      <c r="B210" s="5" t="s">
        <v>382</v>
      </c>
      <c r="C210" s="29">
        <v>2</v>
      </c>
      <c r="D210">
        <v>46.7</v>
      </c>
      <c r="E210" s="5" t="s">
        <v>2646</v>
      </c>
      <c r="L210" s="23" t="s">
        <v>2496</v>
      </c>
      <c r="M210" s="23" t="s">
        <v>2498</v>
      </c>
    </row>
    <row r="211" spans="1:13" x14ac:dyDescent="0.3">
      <c r="A211" s="11">
        <v>39332</v>
      </c>
      <c r="B211" s="5" t="s">
        <v>382</v>
      </c>
      <c r="C211" s="29">
        <v>2</v>
      </c>
      <c r="D211">
        <v>45.9</v>
      </c>
      <c r="E211" s="5" t="s">
        <v>2646</v>
      </c>
      <c r="L211" s="23" t="s">
        <v>2496</v>
      </c>
      <c r="M211" s="23" t="s">
        <v>2498</v>
      </c>
    </row>
    <row r="212" spans="1:13" x14ac:dyDescent="0.3">
      <c r="A212" s="11">
        <v>39332</v>
      </c>
      <c r="B212" s="5" t="s">
        <v>382</v>
      </c>
      <c r="C212" s="29">
        <v>2</v>
      </c>
      <c r="D212">
        <v>43</v>
      </c>
      <c r="E212" s="5" t="s">
        <v>2646</v>
      </c>
      <c r="L212" s="23" t="s">
        <v>2496</v>
      </c>
      <c r="M212" s="23" t="s">
        <v>2498</v>
      </c>
    </row>
    <row r="213" spans="1:13" x14ac:dyDescent="0.3">
      <c r="A213" s="11">
        <v>39332</v>
      </c>
      <c r="B213" s="5" t="s">
        <v>382</v>
      </c>
      <c r="C213" s="29">
        <v>2</v>
      </c>
      <c r="D213">
        <v>37.1</v>
      </c>
      <c r="E213" s="5" t="s">
        <v>2646</v>
      </c>
      <c r="L213" s="23" t="s">
        <v>2496</v>
      </c>
      <c r="M213" s="23" t="s">
        <v>2498</v>
      </c>
    </row>
    <row r="214" spans="1:13" x14ac:dyDescent="0.3">
      <c r="A214" s="11">
        <v>39332</v>
      </c>
      <c r="B214" s="5" t="s">
        <v>382</v>
      </c>
      <c r="C214" s="29">
        <v>2</v>
      </c>
      <c r="D214">
        <v>27.4</v>
      </c>
      <c r="E214" s="5" t="s">
        <v>2646</v>
      </c>
      <c r="L214" s="23" t="s">
        <v>2496</v>
      </c>
      <c r="M214" s="23" t="s">
        <v>2498</v>
      </c>
    </row>
    <row r="215" spans="1:13" x14ac:dyDescent="0.3">
      <c r="A215" s="11">
        <v>39332</v>
      </c>
      <c r="B215" s="5" t="s">
        <v>382</v>
      </c>
      <c r="C215" s="29">
        <v>2</v>
      </c>
      <c r="D215">
        <v>27.1</v>
      </c>
      <c r="E215" s="5" t="s">
        <v>2646</v>
      </c>
      <c r="L215" s="23" t="s">
        <v>2496</v>
      </c>
      <c r="M215" s="23" t="s">
        <v>2498</v>
      </c>
    </row>
    <row r="216" spans="1:13" x14ac:dyDescent="0.3">
      <c r="A216" s="11">
        <v>39332</v>
      </c>
      <c r="B216" s="5" t="s">
        <v>382</v>
      </c>
      <c r="C216" s="29">
        <v>2</v>
      </c>
      <c r="D216">
        <v>2.5</v>
      </c>
      <c r="E216" s="5" t="s">
        <v>2646</v>
      </c>
      <c r="L216" s="23" t="s">
        <v>2496</v>
      </c>
      <c r="M216" s="23" t="s">
        <v>2498</v>
      </c>
    </row>
    <row r="217" spans="1:13" x14ac:dyDescent="0.3">
      <c r="A217" s="11">
        <v>39332</v>
      </c>
      <c r="B217" s="5" t="s">
        <v>382</v>
      </c>
      <c r="C217" s="29">
        <v>2</v>
      </c>
      <c r="D217">
        <v>0.3</v>
      </c>
      <c r="E217" s="5" t="s">
        <v>2646</v>
      </c>
      <c r="L217" s="23" t="s">
        <v>2496</v>
      </c>
      <c r="M217" s="23" t="s">
        <v>2498</v>
      </c>
    </row>
    <row r="218" spans="1:13" x14ac:dyDescent="0.3">
      <c r="A218" s="11">
        <v>39281</v>
      </c>
      <c r="B218" s="5" t="s">
        <v>1233</v>
      </c>
      <c r="C218" s="29">
        <v>2</v>
      </c>
      <c r="D218">
        <v>3</v>
      </c>
      <c r="E218" s="5" t="s">
        <v>2515</v>
      </c>
      <c r="L218" s="23" t="s">
        <v>2496</v>
      </c>
      <c r="M218" s="23" t="s">
        <v>2496</v>
      </c>
    </row>
    <row r="219" spans="1:13" x14ac:dyDescent="0.3">
      <c r="A219" s="11">
        <v>39281</v>
      </c>
      <c r="B219" s="5" t="s">
        <v>1233</v>
      </c>
      <c r="C219" s="29">
        <v>2</v>
      </c>
      <c r="D219">
        <v>13</v>
      </c>
      <c r="E219" s="5" t="s">
        <v>2432</v>
      </c>
      <c r="K219" s="5"/>
      <c r="L219" s="23" t="s">
        <v>2496</v>
      </c>
      <c r="M219" s="23" t="s">
        <v>2498</v>
      </c>
    </row>
    <row r="220" spans="1:13" x14ac:dyDescent="0.3">
      <c r="A220" s="11">
        <v>39281</v>
      </c>
      <c r="B220" s="5" t="s">
        <v>1233</v>
      </c>
      <c r="C220" s="29">
        <v>1</v>
      </c>
      <c r="D220">
        <v>38</v>
      </c>
      <c r="E220" s="5" t="s">
        <v>802</v>
      </c>
      <c r="L220" s="23" t="s">
        <v>2496</v>
      </c>
      <c r="M220" s="23" t="s">
        <v>2498</v>
      </c>
    </row>
    <row r="221" spans="1:13" x14ac:dyDescent="0.3">
      <c r="A221" s="11">
        <v>39281</v>
      </c>
      <c r="B221" s="5" t="s">
        <v>1233</v>
      </c>
      <c r="C221" s="29">
        <v>1</v>
      </c>
      <c r="D221">
        <v>34.299999999999997</v>
      </c>
      <c r="E221" s="5" t="s">
        <v>802</v>
      </c>
      <c r="L221" s="23" t="s">
        <v>2496</v>
      </c>
      <c r="M221" s="23" t="s">
        <v>2498</v>
      </c>
    </row>
    <row r="222" spans="1:13" x14ac:dyDescent="0.3">
      <c r="A222" s="11">
        <v>39281</v>
      </c>
      <c r="B222" s="5" t="s">
        <v>1233</v>
      </c>
      <c r="C222" s="29">
        <v>1</v>
      </c>
      <c r="D222">
        <v>21.2</v>
      </c>
      <c r="E222" s="5" t="s">
        <v>1634</v>
      </c>
      <c r="L222" s="23" t="s">
        <v>2496</v>
      </c>
      <c r="M222" s="23" t="s">
        <v>2498</v>
      </c>
    </row>
    <row r="223" spans="1:13" x14ac:dyDescent="0.3">
      <c r="A223" s="11">
        <v>39281</v>
      </c>
      <c r="B223" s="5" t="s">
        <v>1233</v>
      </c>
      <c r="C223" s="29">
        <v>1</v>
      </c>
      <c r="D223">
        <v>4.5</v>
      </c>
      <c r="E223" s="5" t="s">
        <v>1634</v>
      </c>
      <c r="L223" s="23" t="s">
        <v>2496</v>
      </c>
      <c r="M223" s="23" t="s">
        <v>2498</v>
      </c>
    </row>
    <row r="224" spans="1:13" x14ac:dyDescent="0.3">
      <c r="A224" s="11">
        <v>39281</v>
      </c>
      <c r="B224" s="5" t="s">
        <v>1233</v>
      </c>
      <c r="C224" s="29">
        <v>2</v>
      </c>
      <c r="D224">
        <v>33.6</v>
      </c>
      <c r="E224" s="5" t="s">
        <v>2069</v>
      </c>
      <c r="L224" s="23" t="s">
        <v>2496</v>
      </c>
      <c r="M224" s="23" t="s">
        <v>2498</v>
      </c>
    </row>
    <row r="225" spans="1:13" x14ac:dyDescent="0.3">
      <c r="A225" s="11">
        <v>39281</v>
      </c>
      <c r="B225" s="5" t="s">
        <v>1233</v>
      </c>
      <c r="C225" s="29">
        <v>2</v>
      </c>
      <c r="D225">
        <v>1</v>
      </c>
      <c r="E225" s="5" t="s">
        <v>1634</v>
      </c>
      <c r="L225" s="23" t="s">
        <v>2496</v>
      </c>
      <c r="M225" s="23" t="s">
        <v>2498</v>
      </c>
    </row>
    <row r="226" spans="1:13" x14ac:dyDescent="0.3">
      <c r="A226" s="11">
        <v>39281</v>
      </c>
      <c r="B226" s="5" t="s">
        <v>1233</v>
      </c>
      <c r="C226" s="29">
        <v>2</v>
      </c>
      <c r="D226">
        <v>11</v>
      </c>
      <c r="E226" s="5" t="s">
        <v>465</v>
      </c>
      <c r="K226" t="s">
        <v>2433</v>
      </c>
      <c r="L226" s="23" t="s">
        <v>464</v>
      </c>
      <c r="M226" s="23" t="s">
        <v>464</v>
      </c>
    </row>
    <row r="227" spans="1:13" x14ac:dyDescent="0.3">
      <c r="A227" s="11">
        <v>39281</v>
      </c>
      <c r="B227" s="5" t="s">
        <v>1233</v>
      </c>
      <c r="C227" s="29">
        <v>1</v>
      </c>
      <c r="D227">
        <v>41</v>
      </c>
      <c r="E227" s="5" t="s">
        <v>979</v>
      </c>
      <c r="L227" s="23" t="s">
        <v>2496</v>
      </c>
      <c r="M227" s="23" t="s">
        <v>2498</v>
      </c>
    </row>
    <row r="228" spans="1:13" x14ac:dyDescent="0.3">
      <c r="A228" s="11">
        <v>39281</v>
      </c>
      <c r="B228" s="5" t="s">
        <v>1233</v>
      </c>
      <c r="C228" s="29">
        <v>1</v>
      </c>
      <c r="D228">
        <v>36.6</v>
      </c>
      <c r="E228" s="5" t="s">
        <v>979</v>
      </c>
      <c r="L228" s="23" t="s">
        <v>2496</v>
      </c>
      <c r="M228" s="23" t="s">
        <v>2498</v>
      </c>
    </row>
    <row r="229" spans="1:13" x14ac:dyDescent="0.3">
      <c r="A229" s="11">
        <v>39281</v>
      </c>
      <c r="B229" s="5" t="s">
        <v>1233</v>
      </c>
      <c r="C229" s="29">
        <v>1</v>
      </c>
      <c r="D229">
        <v>36</v>
      </c>
      <c r="E229" s="5" t="s">
        <v>979</v>
      </c>
      <c r="L229" s="23" t="s">
        <v>2496</v>
      </c>
      <c r="M229" s="23" t="s">
        <v>2498</v>
      </c>
    </row>
    <row r="230" spans="1:13" x14ac:dyDescent="0.3">
      <c r="A230" s="11">
        <v>39281</v>
      </c>
      <c r="B230" s="5" t="s">
        <v>1233</v>
      </c>
      <c r="C230" s="29">
        <v>1</v>
      </c>
      <c r="D230">
        <v>31.9</v>
      </c>
      <c r="E230" s="5" t="s">
        <v>979</v>
      </c>
      <c r="L230" s="23" t="s">
        <v>2496</v>
      </c>
      <c r="M230" s="23" t="s">
        <v>2498</v>
      </c>
    </row>
    <row r="231" spans="1:13" x14ac:dyDescent="0.3">
      <c r="A231" s="11">
        <v>39281</v>
      </c>
      <c r="B231" s="5" t="s">
        <v>1233</v>
      </c>
      <c r="C231" s="29">
        <v>1</v>
      </c>
      <c r="D231">
        <v>30.8</v>
      </c>
      <c r="E231" s="5" t="s">
        <v>979</v>
      </c>
      <c r="L231" s="23" t="s">
        <v>2496</v>
      </c>
      <c r="M231" s="23" t="s">
        <v>2498</v>
      </c>
    </row>
    <row r="232" spans="1:13" x14ac:dyDescent="0.3">
      <c r="A232" s="11">
        <v>39281</v>
      </c>
      <c r="B232" s="5" t="s">
        <v>1233</v>
      </c>
      <c r="C232" s="29">
        <v>1</v>
      </c>
      <c r="D232">
        <v>8.1999999999999993</v>
      </c>
      <c r="E232" s="5" t="s">
        <v>1800</v>
      </c>
      <c r="L232" s="23" t="s">
        <v>2496</v>
      </c>
      <c r="M232" s="24" t="s">
        <v>2498</v>
      </c>
    </row>
    <row r="233" spans="1:13" x14ac:dyDescent="0.3">
      <c r="A233" s="11">
        <v>39281</v>
      </c>
      <c r="B233" s="5" t="s">
        <v>1233</v>
      </c>
      <c r="C233" s="29">
        <v>1</v>
      </c>
      <c r="D233">
        <v>0.9</v>
      </c>
      <c r="E233" s="5" t="s">
        <v>1800</v>
      </c>
      <c r="K233" t="s">
        <v>1803</v>
      </c>
      <c r="L233" s="23" t="s">
        <v>2496</v>
      </c>
      <c r="M233" s="24" t="s">
        <v>2498</v>
      </c>
    </row>
    <row r="234" spans="1:13" x14ac:dyDescent="0.3">
      <c r="A234" s="11">
        <v>39325</v>
      </c>
      <c r="B234" s="5" t="s">
        <v>383</v>
      </c>
      <c r="C234" s="29">
        <v>2</v>
      </c>
      <c r="D234">
        <v>16.2</v>
      </c>
      <c r="E234" s="5" t="s">
        <v>2499</v>
      </c>
      <c r="L234" s="23" t="s">
        <v>2496</v>
      </c>
      <c r="M234" s="24" t="s">
        <v>2498</v>
      </c>
    </row>
    <row r="235" spans="1:13" x14ac:dyDescent="0.3">
      <c r="A235" s="11">
        <v>39325</v>
      </c>
      <c r="B235" s="5" t="s">
        <v>1237</v>
      </c>
      <c r="C235" s="29">
        <v>1</v>
      </c>
      <c r="D235">
        <v>41.6</v>
      </c>
      <c r="E235" s="5" t="s">
        <v>87</v>
      </c>
      <c r="L235" s="23" t="s">
        <v>2496</v>
      </c>
      <c r="M235" s="24" t="s">
        <v>2498</v>
      </c>
    </row>
    <row r="236" spans="1:13" x14ac:dyDescent="0.3">
      <c r="A236" s="11">
        <v>39325</v>
      </c>
      <c r="B236" s="5" t="s">
        <v>1237</v>
      </c>
      <c r="C236" s="29">
        <v>1</v>
      </c>
      <c r="D236">
        <v>7.2</v>
      </c>
      <c r="E236" s="5" t="s">
        <v>2311</v>
      </c>
      <c r="L236" s="23" t="s">
        <v>2496</v>
      </c>
      <c r="M236" s="24" t="s">
        <v>2498</v>
      </c>
    </row>
    <row r="237" spans="1:13" x14ac:dyDescent="0.3">
      <c r="A237" s="11">
        <v>39325</v>
      </c>
      <c r="B237" s="5" t="s">
        <v>383</v>
      </c>
      <c r="C237" s="29">
        <v>2</v>
      </c>
      <c r="D237">
        <v>32.9</v>
      </c>
      <c r="E237" s="5" t="s">
        <v>2060</v>
      </c>
      <c r="L237" s="23" t="s">
        <v>2496</v>
      </c>
      <c r="M237" s="24" t="s">
        <v>2498</v>
      </c>
    </row>
    <row r="238" spans="1:13" x14ac:dyDescent="0.3">
      <c r="A238" s="11">
        <v>39325</v>
      </c>
      <c r="B238" s="5" t="s">
        <v>383</v>
      </c>
      <c r="C238" s="29">
        <v>2</v>
      </c>
      <c r="D238">
        <v>10.3</v>
      </c>
      <c r="E238" s="5" t="s">
        <v>2311</v>
      </c>
      <c r="L238" s="23" t="s">
        <v>2496</v>
      </c>
      <c r="M238" s="23" t="s">
        <v>2498</v>
      </c>
    </row>
    <row r="239" spans="1:13" x14ac:dyDescent="0.3">
      <c r="A239" s="11">
        <v>39325</v>
      </c>
      <c r="B239" s="5" t="s">
        <v>1237</v>
      </c>
      <c r="C239" s="29">
        <v>1</v>
      </c>
      <c r="D239">
        <v>27.5</v>
      </c>
      <c r="E239" s="5" t="s">
        <v>2646</v>
      </c>
      <c r="L239" s="23" t="s">
        <v>2496</v>
      </c>
      <c r="M239" s="23" t="s">
        <v>2498</v>
      </c>
    </row>
    <row r="240" spans="1:13" x14ac:dyDescent="0.3">
      <c r="A240" s="11">
        <v>39325</v>
      </c>
      <c r="B240" s="5" t="s">
        <v>1237</v>
      </c>
      <c r="C240" s="29">
        <v>1</v>
      </c>
      <c r="D240">
        <v>15.4</v>
      </c>
      <c r="E240" s="5" t="s">
        <v>2646</v>
      </c>
      <c r="L240" s="23" t="s">
        <v>2496</v>
      </c>
      <c r="M240" s="23" t="s">
        <v>2498</v>
      </c>
    </row>
    <row r="241" spans="1:13" x14ac:dyDescent="0.3">
      <c r="A241" s="11">
        <v>39325</v>
      </c>
      <c r="B241" s="5" t="s">
        <v>1237</v>
      </c>
      <c r="C241" s="29">
        <v>1</v>
      </c>
      <c r="D241">
        <v>12.9</v>
      </c>
      <c r="E241" s="5" t="s">
        <v>2646</v>
      </c>
      <c r="L241" s="23" t="s">
        <v>2496</v>
      </c>
      <c r="M241" s="23" t="s">
        <v>2498</v>
      </c>
    </row>
    <row r="242" spans="1:13" x14ac:dyDescent="0.3">
      <c r="A242" s="11">
        <v>39325</v>
      </c>
      <c r="B242" s="5" t="s">
        <v>1237</v>
      </c>
      <c r="C242" s="29">
        <v>1</v>
      </c>
      <c r="D242">
        <v>5.0999999999999996</v>
      </c>
      <c r="E242" s="5" t="s">
        <v>2646</v>
      </c>
      <c r="L242" s="23" t="s">
        <v>2496</v>
      </c>
      <c r="M242" s="23" t="s">
        <v>2498</v>
      </c>
    </row>
    <row r="243" spans="1:13" x14ac:dyDescent="0.3">
      <c r="A243" s="11">
        <v>39325</v>
      </c>
      <c r="B243" s="5" t="s">
        <v>383</v>
      </c>
      <c r="C243" s="29">
        <v>2</v>
      </c>
      <c r="D243">
        <v>36.299999999999997</v>
      </c>
      <c r="E243" s="5" t="s">
        <v>2646</v>
      </c>
      <c r="K243" t="s">
        <v>2328</v>
      </c>
      <c r="L243" s="23" t="s">
        <v>2496</v>
      </c>
      <c r="M243" s="23" t="s">
        <v>2498</v>
      </c>
    </row>
    <row r="244" spans="1:13" x14ac:dyDescent="0.3">
      <c r="A244" s="11">
        <v>39325</v>
      </c>
      <c r="B244" s="5" t="s">
        <v>383</v>
      </c>
      <c r="C244" s="29">
        <v>2</v>
      </c>
      <c r="D244">
        <v>46.8</v>
      </c>
      <c r="E244" s="5" t="s">
        <v>2646</v>
      </c>
      <c r="K244" t="s">
        <v>2323</v>
      </c>
      <c r="L244" s="23" t="s">
        <v>2496</v>
      </c>
      <c r="M244" s="23" t="s">
        <v>2498</v>
      </c>
    </row>
    <row r="245" spans="1:13" x14ac:dyDescent="0.3">
      <c r="A245" s="11">
        <v>39325</v>
      </c>
      <c r="B245" s="5" t="s">
        <v>383</v>
      </c>
      <c r="C245" s="29">
        <v>2</v>
      </c>
      <c r="D245">
        <v>45.5</v>
      </c>
      <c r="E245" s="5" t="s">
        <v>2646</v>
      </c>
      <c r="G245" s="5"/>
      <c r="K245" t="s">
        <v>2323</v>
      </c>
      <c r="L245" s="23" t="s">
        <v>2496</v>
      </c>
      <c r="M245" s="23" t="s">
        <v>2498</v>
      </c>
    </row>
    <row r="246" spans="1:13" x14ac:dyDescent="0.3">
      <c r="A246" s="11">
        <v>39325</v>
      </c>
      <c r="B246" s="5" t="s">
        <v>383</v>
      </c>
      <c r="C246" s="29">
        <v>2</v>
      </c>
      <c r="D246">
        <v>40</v>
      </c>
      <c r="E246" s="5" t="s">
        <v>2646</v>
      </c>
      <c r="L246" s="23" t="s">
        <v>2496</v>
      </c>
      <c r="M246" s="23" t="s">
        <v>2498</v>
      </c>
    </row>
    <row r="247" spans="1:13" x14ac:dyDescent="0.3">
      <c r="A247" s="11">
        <v>39325</v>
      </c>
      <c r="B247" s="5" t="s">
        <v>383</v>
      </c>
      <c r="C247" s="29">
        <v>2</v>
      </c>
      <c r="D247">
        <v>34.799999999999997</v>
      </c>
      <c r="E247" s="5" t="s">
        <v>2646</v>
      </c>
      <c r="L247" s="23" t="s">
        <v>2496</v>
      </c>
      <c r="M247" s="23" t="s">
        <v>2498</v>
      </c>
    </row>
    <row r="248" spans="1:13" x14ac:dyDescent="0.3">
      <c r="A248" s="11">
        <v>39325</v>
      </c>
      <c r="B248" s="5" t="s">
        <v>383</v>
      </c>
      <c r="C248" s="29">
        <v>2</v>
      </c>
      <c r="D248">
        <v>31.8</v>
      </c>
      <c r="E248" s="5" t="s">
        <v>2646</v>
      </c>
      <c r="G248" s="5"/>
      <c r="K248" t="s">
        <v>2328</v>
      </c>
      <c r="L248" s="23" t="s">
        <v>2496</v>
      </c>
      <c r="M248" s="23" t="s">
        <v>2498</v>
      </c>
    </row>
    <row r="249" spans="1:13" x14ac:dyDescent="0.3">
      <c r="A249" s="11">
        <v>39360</v>
      </c>
      <c r="B249" s="29" t="s">
        <v>2233</v>
      </c>
      <c r="C249" s="29">
        <v>1</v>
      </c>
      <c r="D249">
        <v>39.9</v>
      </c>
      <c r="E249" s="5" t="s">
        <v>2725</v>
      </c>
      <c r="L249" s="23" t="s">
        <v>2496</v>
      </c>
      <c r="M249" s="23" t="s">
        <v>2498</v>
      </c>
    </row>
    <row r="250" spans="1:13" x14ac:dyDescent="0.3">
      <c r="A250" s="11">
        <v>39360</v>
      </c>
      <c r="B250" s="29" t="s">
        <v>2233</v>
      </c>
      <c r="C250" s="29">
        <v>1</v>
      </c>
      <c r="D250">
        <v>40.5</v>
      </c>
      <c r="E250" s="5" t="s">
        <v>2311</v>
      </c>
      <c r="L250" s="23" t="s">
        <v>2496</v>
      </c>
      <c r="M250" s="23" t="s">
        <v>2498</v>
      </c>
    </row>
    <row r="251" spans="1:13" x14ac:dyDescent="0.3">
      <c r="A251" s="11">
        <v>39360</v>
      </c>
      <c r="B251" s="29" t="s">
        <v>2233</v>
      </c>
      <c r="C251" s="29">
        <v>1</v>
      </c>
      <c r="D251">
        <v>25.7</v>
      </c>
      <c r="E251" s="5" t="s">
        <v>2311</v>
      </c>
      <c r="K251" s="5"/>
      <c r="L251" s="23" t="s">
        <v>2496</v>
      </c>
      <c r="M251" s="23" t="s">
        <v>2498</v>
      </c>
    </row>
    <row r="252" spans="1:13" x14ac:dyDescent="0.3">
      <c r="A252" s="11">
        <v>39360</v>
      </c>
      <c r="B252" s="29" t="s">
        <v>2233</v>
      </c>
      <c r="C252" s="29">
        <v>1</v>
      </c>
      <c r="D252">
        <v>0.4</v>
      </c>
      <c r="E252" s="5" t="s">
        <v>2311</v>
      </c>
      <c r="K252" t="s">
        <v>2529</v>
      </c>
      <c r="L252" s="23" t="s">
        <v>2496</v>
      </c>
      <c r="M252" s="23" t="s">
        <v>2498</v>
      </c>
    </row>
    <row r="253" spans="1:13" x14ac:dyDescent="0.3">
      <c r="A253" s="11">
        <v>39360</v>
      </c>
      <c r="B253" s="29" t="s">
        <v>2233</v>
      </c>
      <c r="C253" s="29">
        <v>2</v>
      </c>
      <c r="D253">
        <v>42.4</v>
      </c>
      <c r="E253" s="5" t="s">
        <v>2311</v>
      </c>
      <c r="K253" s="5"/>
      <c r="L253" s="23" t="s">
        <v>2496</v>
      </c>
      <c r="M253" s="23" t="s">
        <v>2498</v>
      </c>
    </row>
    <row r="254" spans="1:13" x14ac:dyDescent="0.3">
      <c r="A254" s="11">
        <v>39360</v>
      </c>
      <c r="B254" s="29" t="s">
        <v>2233</v>
      </c>
      <c r="C254" s="29">
        <v>2</v>
      </c>
      <c r="D254">
        <v>39.5</v>
      </c>
      <c r="E254" s="5" t="s">
        <v>2311</v>
      </c>
      <c r="K254" s="5"/>
      <c r="L254" s="23" t="s">
        <v>2496</v>
      </c>
      <c r="M254" s="23" t="s">
        <v>2498</v>
      </c>
    </row>
    <row r="255" spans="1:13" x14ac:dyDescent="0.3">
      <c r="A255" s="11">
        <v>39360</v>
      </c>
      <c r="B255" s="29" t="s">
        <v>2233</v>
      </c>
      <c r="C255" s="29">
        <v>2</v>
      </c>
      <c r="D255">
        <v>12.2</v>
      </c>
      <c r="E255" s="5" t="s">
        <v>2311</v>
      </c>
      <c r="K255" s="5"/>
      <c r="L255" s="23" t="s">
        <v>2496</v>
      </c>
      <c r="M255" s="23" t="s">
        <v>2498</v>
      </c>
    </row>
    <row r="256" spans="1:13" x14ac:dyDescent="0.3">
      <c r="A256" s="11">
        <v>39360</v>
      </c>
      <c r="B256" s="29" t="s">
        <v>2233</v>
      </c>
      <c r="C256" s="29">
        <v>1</v>
      </c>
      <c r="D256">
        <v>42</v>
      </c>
      <c r="E256" s="5" t="s">
        <v>2646</v>
      </c>
      <c r="L256" s="23" t="s">
        <v>2496</v>
      </c>
      <c r="M256" s="23" t="s">
        <v>2498</v>
      </c>
    </row>
    <row r="257" spans="1:13" x14ac:dyDescent="0.3">
      <c r="A257" s="11">
        <v>39360</v>
      </c>
      <c r="B257" s="29" t="s">
        <v>2233</v>
      </c>
      <c r="C257" s="29">
        <v>1</v>
      </c>
      <c r="D257">
        <v>11.6</v>
      </c>
      <c r="E257" s="5" t="s">
        <v>2646</v>
      </c>
      <c r="K257" s="5"/>
      <c r="L257" s="23" t="s">
        <v>2496</v>
      </c>
      <c r="M257" s="23" t="s">
        <v>2498</v>
      </c>
    </row>
    <row r="258" spans="1:13" x14ac:dyDescent="0.3">
      <c r="A258" s="11">
        <v>39325</v>
      </c>
      <c r="B258" s="29" t="s">
        <v>383</v>
      </c>
      <c r="C258" s="29">
        <v>2</v>
      </c>
      <c r="D258">
        <v>37.4</v>
      </c>
      <c r="E258" s="5" t="s">
        <v>554</v>
      </c>
      <c r="K258" t="s">
        <v>2492</v>
      </c>
      <c r="L258" s="23" t="s">
        <v>2412</v>
      </c>
      <c r="M258" s="23" t="s">
        <v>2217</v>
      </c>
    </row>
    <row r="259" spans="1:13" x14ac:dyDescent="0.3">
      <c r="A259" s="11">
        <v>39325</v>
      </c>
      <c r="B259" s="29" t="s">
        <v>383</v>
      </c>
      <c r="C259" s="29">
        <v>2</v>
      </c>
      <c r="D259">
        <v>37.4</v>
      </c>
      <c r="E259" s="5" t="s">
        <v>554</v>
      </c>
      <c r="K259" t="s">
        <v>2492</v>
      </c>
      <c r="L259" s="23" t="s">
        <v>2412</v>
      </c>
      <c r="M259" s="23" t="s">
        <v>2217</v>
      </c>
    </row>
    <row r="260" spans="1:13" x14ac:dyDescent="0.3">
      <c r="A260" s="11">
        <v>39325</v>
      </c>
      <c r="B260" s="29" t="s">
        <v>383</v>
      </c>
      <c r="C260" s="29">
        <v>2</v>
      </c>
      <c r="D260">
        <v>37.4</v>
      </c>
      <c r="E260" s="5" t="s">
        <v>554</v>
      </c>
      <c r="K260" t="s">
        <v>2492</v>
      </c>
      <c r="L260" s="23" t="s">
        <v>2412</v>
      </c>
      <c r="M260" s="23" t="s">
        <v>2217</v>
      </c>
    </row>
    <row r="261" spans="1:13" x14ac:dyDescent="0.3">
      <c r="A261" s="11">
        <v>39359</v>
      </c>
      <c r="B261" s="29" t="s">
        <v>2705</v>
      </c>
      <c r="C261" s="29">
        <v>1</v>
      </c>
      <c r="D261">
        <v>42.8</v>
      </c>
      <c r="E261" s="5" t="s">
        <v>2736</v>
      </c>
      <c r="F261">
        <v>0.05</v>
      </c>
      <c r="L261" s="23" t="s">
        <v>2219</v>
      </c>
      <c r="M261" s="23" t="s">
        <v>2545</v>
      </c>
    </row>
    <row r="262" spans="1:13" x14ac:dyDescent="0.3">
      <c r="A262" s="11">
        <v>39359</v>
      </c>
      <c r="B262" s="29" t="s">
        <v>2705</v>
      </c>
      <c r="C262" s="29">
        <v>1</v>
      </c>
      <c r="D262">
        <v>41.4</v>
      </c>
      <c r="E262" s="5" t="s">
        <v>2736</v>
      </c>
      <c r="F262">
        <v>0.05</v>
      </c>
      <c r="K262" s="5"/>
      <c r="L262" s="23" t="s">
        <v>2219</v>
      </c>
      <c r="M262" s="23" t="s">
        <v>2545</v>
      </c>
    </row>
    <row r="263" spans="1:13" x14ac:dyDescent="0.3">
      <c r="A263" s="11">
        <v>39359</v>
      </c>
      <c r="B263" s="29" t="s">
        <v>2705</v>
      </c>
      <c r="C263" s="29">
        <v>1</v>
      </c>
      <c r="D263">
        <v>47.8</v>
      </c>
      <c r="E263" s="5" t="s">
        <v>2409</v>
      </c>
      <c r="F263">
        <v>0.05</v>
      </c>
      <c r="L263" s="23" t="s">
        <v>2219</v>
      </c>
      <c r="M263" s="23" t="s">
        <v>2545</v>
      </c>
    </row>
    <row r="264" spans="1:13" x14ac:dyDescent="0.3">
      <c r="A264" s="11">
        <v>39359</v>
      </c>
      <c r="B264" s="29" t="s">
        <v>2705</v>
      </c>
      <c r="C264" s="29">
        <v>1</v>
      </c>
      <c r="D264">
        <v>47.1</v>
      </c>
      <c r="E264" s="5" t="s">
        <v>2617</v>
      </c>
      <c r="F264">
        <v>0.5</v>
      </c>
      <c r="L264" s="23" t="s">
        <v>2707</v>
      </c>
      <c r="M264" s="23" t="s">
        <v>2545</v>
      </c>
    </row>
    <row r="265" spans="1:13" x14ac:dyDescent="0.3">
      <c r="A265" s="11">
        <v>39359</v>
      </c>
      <c r="B265" s="29" t="s">
        <v>2705</v>
      </c>
      <c r="C265" s="29">
        <v>1</v>
      </c>
      <c r="D265">
        <v>47.5</v>
      </c>
      <c r="E265" s="5" t="s">
        <v>2326</v>
      </c>
      <c r="F265">
        <v>0.1</v>
      </c>
      <c r="I265" t="s">
        <v>1627</v>
      </c>
      <c r="L265" s="23" t="s">
        <v>463</v>
      </c>
      <c r="M265" s="23" t="s">
        <v>641</v>
      </c>
    </row>
    <row r="266" spans="1:13" x14ac:dyDescent="0.3">
      <c r="A266" s="11">
        <v>39359</v>
      </c>
      <c r="B266" s="29" t="s">
        <v>2705</v>
      </c>
      <c r="C266" s="29">
        <v>1</v>
      </c>
      <c r="D266">
        <v>46.2</v>
      </c>
      <c r="E266" s="5" t="s">
        <v>2326</v>
      </c>
      <c r="F266">
        <v>0.05</v>
      </c>
      <c r="L266" s="23" t="s">
        <v>463</v>
      </c>
      <c r="M266" s="23" t="s">
        <v>641</v>
      </c>
    </row>
    <row r="267" spans="1:13" x14ac:dyDescent="0.3">
      <c r="A267" s="11">
        <v>39359</v>
      </c>
      <c r="B267" s="29" t="s">
        <v>2705</v>
      </c>
      <c r="C267" s="29">
        <v>1</v>
      </c>
      <c r="D267">
        <v>45.7</v>
      </c>
      <c r="E267" s="5" t="s">
        <v>2326</v>
      </c>
      <c r="F267">
        <v>0.05</v>
      </c>
      <c r="L267" s="23" t="s">
        <v>463</v>
      </c>
      <c r="M267" s="23" t="s">
        <v>641</v>
      </c>
    </row>
    <row r="268" spans="1:13" x14ac:dyDescent="0.3">
      <c r="A268" s="11">
        <v>39359</v>
      </c>
      <c r="B268" s="29" t="s">
        <v>2705</v>
      </c>
      <c r="C268" s="29">
        <v>1</v>
      </c>
      <c r="D268">
        <v>21.1</v>
      </c>
      <c r="E268" s="5" t="s">
        <v>2326</v>
      </c>
      <c r="F268">
        <v>0.1</v>
      </c>
      <c r="K268" s="5"/>
      <c r="L268" s="23" t="s">
        <v>463</v>
      </c>
      <c r="M268" s="23" t="s">
        <v>641</v>
      </c>
    </row>
    <row r="269" spans="1:13" x14ac:dyDescent="0.3">
      <c r="A269" s="11">
        <v>39359</v>
      </c>
      <c r="B269" s="29" t="s">
        <v>2705</v>
      </c>
      <c r="C269" s="29">
        <v>1</v>
      </c>
      <c r="D269">
        <v>20.7</v>
      </c>
      <c r="E269" s="5" t="s">
        <v>2326</v>
      </c>
      <c r="F269">
        <v>0.05</v>
      </c>
      <c r="L269" s="23" t="s">
        <v>463</v>
      </c>
      <c r="M269" s="23" t="s">
        <v>641</v>
      </c>
    </row>
    <row r="270" spans="1:13" x14ac:dyDescent="0.3">
      <c r="A270" s="11">
        <v>39359</v>
      </c>
      <c r="B270" s="29" t="s">
        <v>2705</v>
      </c>
      <c r="C270" s="29">
        <v>2</v>
      </c>
      <c r="D270">
        <v>36.200000000000003</v>
      </c>
      <c r="E270" s="5" t="s">
        <v>2326</v>
      </c>
      <c r="F270">
        <v>0.05</v>
      </c>
      <c r="L270" s="23" t="s">
        <v>463</v>
      </c>
      <c r="M270" s="23" t="s">
        <v>641</v>
      </c>
    </row>
    <row r="271" spans="1:13" x14ac:dyDescent="0.3">
      <c r="A271" s="11">
        <v>39359</v>
      </c>
      <c r="B271" s="29" t="s">
        <v>2705</v>
      </c>
      <c r="C271" s="29">
        <v>2</v>
      </c>
      <c r="D271">
        <v>36.200000000000003</v>
      </c>
      <c r="E271" s="5" t="s">
        <v>2326</v>
      </c>
      <c r="F271">
        <v>0.05</v>
      </c>
      <c r="L271" s="23" t="s">
        <v>463</v>
      </c>
      <c r="M271" s="23" t="s">
        <v>641</v>
      </c>
    </row>
    <row r="272" spans="1:13" x14ac:dyDescent="0.3">
      <c r="A272" s="11">
        <v>39359</v>
      </c>
      <c r="B272" s="29" t="s">
        <v>2705</v>
      </c>
      <c r="C272" s="29">
        <v>2</v>
      </c>
      <c r="D272">
        <v>35.4</v>
      </c>
      <c r="E272" s="5" t="s">
        <v>2326</v>
      </c>
      <c r="F272">
        <v>0.05</v>
      </c>
      <c r="L272" s="23" t="s">
        <v>463</v>
      </c>
      <c r="M272" s="23" t="s">
        <v>641</v>
      </c>
    </row>
    <row r="273" spans="1:13" x14ac:dyDescent="0.3">
      <c r="A273" s="11">
        <v>39359</v>
      </c>
      <c r="B273" s="29" t="s">
        <v>2705</v>
      </c>
      <c r="C273" s="29">
        <v>2</v>
      </c>
      <c r="D273">
        <v>35.4</v>
      </c>
      <c r="E273" s="5" t="s">
        <v>2326</v>
      </c>
      <c r="F273">
        <v>0.05</v>
      </c>
      <c r="L273" s="23" t="s">
        <v>463</v>
      </c>
      <c r="M273" s="23" t="s">
        <v>641</v>
      </c>
    </row>
    <row r="274" spans="1:13" x14ac:dyDescent="0.3">
      <c r="A274" s="11">
        <v>39359</v>
      </c>
      <c r="B274" s="29" t="s">
        <v>2705</v>
      </c>
      <c r="C274" s="29">
        <v>2</v>
      </c>
      <c r="D274">
        <v>34.700000000000003</v>
      </c>
      <c r="E274" s="5" t="s">
        <v>2326</v>
      </c>
      <c r="F274">
        <v>0.05</v>
      </c>
      <c r="L274" s="23" t="s">
        <v>463</v>
      </c>
      <c r="M274" s="23" t="s">
        <v>641</v>
      </c>
    </row>
    <row r="275" spans="1:13" x14ac:dyDescent="0.3">
      <c r="A275" s="11">
        <v>39359</v>
      </c>
      <c r="B275" s="29" t="s">
        <v>2705</v>
      </c>
      <c r="C275" s="29">
        <v>2</v>
      </c>
      <c r="D275">
        <v>33.6</v>
      </c>
      <c r="E275" s="5" t="s">
        <v>2326</v>
      </c>
      <c r="F275">
        <v>0.1</v>
      </c>
      <c r="L275" s="23" t="s">
        <v>463</v>
      </c>
      <c r="M275" s="23" t="s">
        <v>641</v>
      </c>
    </row>
    <row r="276" spans="1:13" x14ac:dyDescent="0.3">
      <c r="A276" s="11">
        <v>39359</v>
      </c>
      <c r="B276" s="29" t="s">
        <v>2705</v>
      </c>
      <c r="C276" s="29">
        <v>2</v>
      </c>
      <c r="D276">
        <v>33.200000000000003</v>
      </c>
      <c r="E276" s="5" t="s">
        <v>2326</v>
      </c>
      <c r="F276">
        <v>0.05</v>
      </c>
      <c r="L276" s="23" t="s">
        <v>463</v>
      </c>
      <c r="M276" s="23" t="s">
        <v>641</v>
      </c>
    </row>
    <row r="277" spans="1:13" x14ac:dyDescent="0.3">
      <c r="A277" s="11">
        <v>39359</v>
      </c>
      <c r="B277" s="29" t="s">
        <v>2705</v>
      </c>
      <c r="C277" s="29">
        <v>2</v>
      </c>
      <c r="D277">
        <v>32</v>
      </c>
      <c r="E277" s="5" t="s">
        <v>2326</v>
      </c>
      <c r="F277">
        <v>0.05</v>
      </c>
      <c r="L277" s="23" t="s">
        <v>463</v>
      </c>
      <c r="M277" s="23" t="s">
        <v>641</v>
      </c>
    </row>
    <row r="278" spans="1:13" x14ac:dyDescent="0.3">
      <c r="A278" s="11">
        <v>39317</v>
      </c>
      <c r="B278" s="29" t="s">
        <v>881</v>
      </c>
      <c r="C278" s="29">
        <v>1</v>
      </c>
      <c r="D278">
        <v>46.6</v>
      </c>
      <c r="E278" s="5" t="s">
        <v>791</v>
      </c>
      <c r="K278" s="5"/>
      <c r="L278" s="23" t="s">
        <v>2219</v>
      </c>
      <c r="M278" s="23" t="s">
        <v>2545</v>
      </c>
    </row>
    <row r="279" spans="1:13" x14ac:dyDescent="0.3">
      <c r="A279" s="11">
        <v>39317</v>
      </c>
      <c r="B279" s="29" t="s">
        <v>881</v>
      </c>
      <c r="C279" s="29">
        <v>1</v>
      </c>
      <c r="D279">
        <v>43.2</v>
      </c>
      <c r="E279" s="5" t="s">
        <v>791</v>
      </c>
      <c r="F279">
        <v>0.05</v>
      </c>
      <c r="L279" s="23" t="s">
        <v>2219</v>
      </c>
      <c r="M279" s="23" t="s">
        <v>2545</v>
      </c>
    </row>
    <row r="280" spans="1:13" x14ac:dyDescent="0.3">
      <c r="A280" s="11">
        <v>39317</v>
      </c>
      <c r="B280" s="29" t="s">
        <v>881</v>
      </c>
      <c r="C280" s="29">
        <v>1</v>
      </c>
      <c r="D280">
        <v>43.2</v>
      </c>
      <c r="E280" s="5" t="s">
        <v>791</v>
      </c>
      <c r="F280">
        <v>0.05</v>
      </c>
      <c r="K280" s="5"/>
      <c r="L280" s="23" t="s">
        <v>2219</v>
      </c>
      <c r="M280" s="23" t="s">
        <v>2545</v>
      </c>
    </row>
    <row r="281" spans="1:13" x14ac:dyDescent="0.3">
      <c r="A281" s="11">
        <v>39317</v>
      </c>
      <c r="B281" s="29" t="s">
        <v>881</v>
      </c>
      <c r="C281" s="29">
        <v>1</v>
      </c>
      <c r="D281">
        <v>43.2</v>
      </c>
      <c r="E281" s="5" t="s">
        <v>791</v>
      </c>
      <c r="F281">
        <v>0.05</v>
      </c>
      <c r="L281" s="23" t="s">
        <v>2219</v>
      </c>
      <c r="M281" s="23" t="s">
        <v>2545</v>
      </c>
    </row>
    <row r="282" spans="1:13" x14ac:dyDescent="0.3">
      <c r="A282" s="11">
        <v>39317</v>
      </c>
      <c r="B282" s="29" t="s">
        <v>881</v>
      </c>
      <c r="C282" s="29">
        <v>1</v>
      </c>
      <c r="D282">
        <v>43.2</v>
      </c>
      <c r="E282" s="5" t="s">
        <v>791</v>
      </c>
      <c r="F282">
        <v>0.05</v>
      </c>
      <c r="L282" s="23" t="s">
        <v>2219</v>
      </c>
      <c r="M282" s="23" t="s">
        <v>2545</v>
      </c>
    </row>
    <row r="283" spans="1:13" x14ac:dyDescent="0.3">
      <c r="A283" s="11">
        <v>39317</v>
      </c>
      <c r="B283" s="29" t="s">
        <v>881</v>
      </c>
      <c r="C283" s="29">
        <v>1</v>
      </c>
      <c r="D283">
        <v>43.2</v>
      </c>
      <c r="E283" s="5" t="s">
        <v>791</v>
      </c>
      <c r="F283">
        <v>0.05</v>
      </c>
      <c r="L283" s="23" t="s">
        <v>2219</v>
      </c>
      <c r="M283" s="23" t="s">
        <v>2545</v>
      </c>
    </row>
    <row r="284" spans="1:13" x14ac:dyDescent="0.3">
      <c r="A284" s="11">
        <v>39317</v>
      </c>
      <c r="B284" s="29" t="s">
        <v>881</v>
      </c>
      <c r="C284" s="29">
        <v>1</v>
      </c>
      <c r="D284">
        <v>43.2</v>
      </c>
      <c r="E284" s="5" t="s">
        <v>791</v>
      </c>
      <c r="F284">
        <v>0.05</v>
      </c>
      <c r="L284" s="23" t="s">
        <v>2219</v>
      </c>
      <c r="M284" s="23" t="s">
        <v>2545</v>
      </c>
    </row>
    <row r="285" spans="1:13" x14ac:dyDescent="0.3">
      <c r="A285" s="11">
        <v>39317</v>
      </c>
      <c r="B285" s="29" t="s">
        <v>881</v>
      </c>
      <c r="C285" s="29">
        <v>1</v>
      </c>
      <c r="D285">
        <v>43.2</v>
      </c>
      <c r="E285" s="5" t="s">
        <v>791</v>
      </c>
      <c r="F285">
        <v>0.05</v>
      </c>
      <c r="J285" s="5"/>
      <c r="L285" s="23" t="s">
        <v>2219</v>
      </c>
      <c r="M285" s="23" t="s">
        <v>2545</v>
      </c>
    </row>
    <row r="286" spans="1:13" x14ac:dyDescent="0.3">
      <c r="A286" s="11">
        <v>39317</v>
      </c>
      <c r="B286" s="29" t="s">
        <v>881</v>
      </c>
      <c r="C286" s="29">
        <v>1</v>
      </c>
      <c r="D286">
        <v>40.799999999999997</v>
      </c>
      <c r="E286" s="5" t="s">
        <v>791</v>
      </c>
      <c r="F286">
        <v>0.05</v>
      </c>
      <c r="K286" t="s">
        <v>301</v>
      </c>
      <c r="L286" s="23" t="s">
        <v>2219</v>
      </c>
      <c r="M286" s="23" t="s">
        <v>2545</v>
      </c>
    </row>
    <row r="287" spans="1:13" x14ac:dyDescent="0.3">
      <c r="A287" s="11">
        <v>39317</v>
      </c>
      <c r="B287" s="29" t="s">
        <v>881</v>
      </c>
      <c r="C287" s="29">
        <v>1</v>
      </c>
      <c r="D287">
        <v>40.799999999999997</v>
      </c>
      <c r="E287" s="5" t="s">
        <v>791</v>
      </c>
      <c r="F287">
        <v>0.05</v>
      </c>
      <c r="K287" t="s">
        <v>301</v>
      </c>
      <c r="L287" s="23" t="s">
        <v>2219</v>
      </c>
      <c r="M287" s="23" t="s">
        <v>2545</v>
      </c>
    </row>
    <row r="288" spans="1:13" x14ac:dyDescent="0.3">
      <c r="A288" s="11">
        <v>39317</v>
      </c>
      <c r="B288" s="29" t="s">
        <v>881</v>
      </c>
      <c r="C288" s="29">
        <v>1</v>
      </c>
      <c r="D288">
        <v>40.799999999999997</v>
      </c>
      <c r="E288" s="5" t="s">
        <v>791</v>
      </c>
      <c r="F288">
        <v>0.05</v>
      </c>
      <c r="K288" t="s">
        <v>301</v>
      </c>
      <c r="L288" s="23" t="s">
        <v>2219</v>
      </c>
      <c r="M288" s="23" t="s">
        <v>2545</v>
      </c>
    </row>
    <row r="289" spans="1:13" x14ac:dyDescent="0.3">
      <c r="A289" s="11">
        <v>39317</v>
      </c>
      <c r="B289" s="29" t="s">
        <v>881</v>
      </c>
      <c r="C289" s="29">
        <v>1</v>
      </c>
      <c r="D289">
        <v>38.700000000000003</v>
      </c>
      <c r="E289" s="5" t="s">
        <v>791</v>
      </c>
      <c r="F289">
        <v>0.05</v>
      </c>
      <c r="K289" t="s">
        <v>301</v>
      </c>
      <c r="L289" s="23" t="s">
        <v>2219</v>
      </c>
      <c r="M289" s="23" t="s">
        <v>2545</v>
      </c>
    </row>
    <row r="290" spans="1:13" x14ac:dyDescent="0.3">
      <c r="A290" s="11">
        <v>39317</v>
      </c>
      <c r="B290" s="29" t="s">
        <v>881</v>
      </c>
      <c r="C290" s="29">
        <v>1</v>
      </c>
      <c r="D290">
        <v>38.700000000000003</v>
      </c>
      <c r="E290" s="5" t="s">
        <v>791</v>
      </c>
      <c r="F290">
        <v>0.05</v>
      </c>
      <c r="G290" s="5"/>
      <c r="K290" t="s">
        <v>301</v>
      </c>
      <c r="L290" s="23" t="s">
        <v>2219</v>
      </c>
      <c r="M290" s="23" t="s">
        <v>2545</v>
      </c>
    </row>
    <row r="291" spans="1:13" x14ac:dyDescent="0.3">
      <c r="A291" s="11">
        <v>39317</v>
      </c>
      <c r="B291" s="29" t="s">
        <v>881</v>
      </c>
      <c r="C291" s="29">
        <v>1</v>
      </c>
      <c r="D291">
        <v>38.700000000000003</v>
      </c>
      <c r="E291" s="5" t="s">
        <v>791</v>
      </c>
      <c r="F291">
        <v>0.05</v>
      </c>
      <c r="K291" t="s">
        <v>301</v>
      </c>
      <c r="L291" s="23" t="s">
        <v>2219</v>
      </c>
      <c r="M291" s="23" t="s">
        <v>2545</v>
      </c>
    </row>
    <row r="292" spans="1:13" x14ac:dyDescent="0.3">
      <c r="A292" s="11">
        <v>39317</v>
      </c>
      <c r="B292" s="29" t="s">
        <v>881</v>
      </c>
      <c r="C292" s="29">
        <v>1</v>
      </c>
      <c r="D292">
        <v>38.700000000000003</v>
      </c>
      <c r="E292" s="5" t="s">
        <v>791</v>
      </c>
      <c r="F292">
        <v>0.05</v>
      </c>
      <c r="K292" t="s">
        <v>301</v>
      </c>
      <c r="L292" s="23" t="s">
        <v>2219</v>
      </c>
      <c r="M292" s="23" t="s">
        <v>2545</v>
      </c>
    </row>
    <row r="293" spans="1:13" x14ac:dyDescent="0.3">
      <c r="A293" s="11">
        <v>39317</v>
      </c>
      <c r="B293" s="29" t="s">
        <v>881</v>
      </c>
      <c r="C293" s="29">
        <v>1</v>
      </c>
      <c r="D293">
        <v>38.700000000000003</v>
      </c>
      <c r="E293" s="5" t="s">
        <v>791</v>
      </c>
      <c r="F293">
        <v>0.05</v>
      </c>
      <c r="K293" t="s">
        <v>301</v>
      </c>
      <c r="L293" s="23" t="s">
        <v>2219</v>
      </c>
      <c r="M293" s="23" t="s">
        <v>2545</v>
      </c>
    </row>
    <row r="294" spans="1:13" x14ac:dyDescent="0.3">
      <c r="A294" s="11">
        <v>39317</v>
      </c>
      <c r="B294" s="29" t="s">
        <v>881</v>
      </c>
      <c r="C294" s="29">
        <v>1</v>
      </c>
      <c r="D294">
        <v>36.1</v>
      </c>
      <c r="E294" s="5" t="s">
        <v>791</v>
      </c>
      <c r="F294">
        <v>0.05</v>
      </c>
      <c r="K294" t="s">
        <v>301</v>
      </c>
      <c r="L294" s="23" t="s">
        <v>2219</v>
      </c>
      <c r="M294" s="23" t="s">
        <v>2545</v>
      </c>
    </row>
    <row r="295" spans="1:13" x14ac:dyDescent="0.3">
      <c r="A295" s="11">
        <v>39317</v>
      </c>
      <c r="B295" s="29" t="s">
        <v>881</v>
      </c>
      <c r="C295" s="29">
        <v>1</v>
      </c>
      <c r="D295">
        <v>33.799999999999997</v>
      </c>
      <c r="E295" s="5" t="s">
        <v>791</v>
      </c>
      <c r="F295">
        <v>0.5</v>
      </c>
      <c r="L295" s="23" t="s">
        <v>2219</v>
      </c>
      <c r="M295" s="23" t="s">
        <v>2545</v>
      </c>
    </row>
    <row r="296" spans="1:13" x14ac:dyDescent="0.3">
      <c r="A296" s="11">
        <v>39317</v>
      </c>
      <c r="B296" s="29" t="s">
        <v>881</v>
      </c>
      <c r="C296" s="29">
        <v>1</v>
      </c>
      <c r="D296">
        <v>33.6</v>
      </c>
      <c r="E296" s="5" t="s">
        <v>791</v>
      </c>
      <c r="F296">
        <v>0.05</v>
      </c>
      <c r="L296" s="23" t="s">
        <v>2219</v>
      </c>
      <c r="M296" s="23" t="s">
        <v>2545</v>
      </c>
    </row>
    <row r="297" spans="1:13" x14ac:dyDescent="0.3">
      <c r="A297" s="11">
        <v>39317</v>
      </c>
      <c r="B297" s="29" t="s">
        <v>881</v>
      </c>
      <c r="C297" s="29">
        <v>1</v>
      </c>
      <c r="D297">
        <v>30</v>
      </c>
      <c r="E297" s="5" t="s">
        <v>791</v>
      </c>
      <c r="F297">
        <v>0.05</v>
      </c>
      <c r="K297" s="5"/>
      <c r="L297" s="23" t="s">
        <v>2219</v>
      </c>
      <c r="M297" s="23" t="s">
        <v>2545</v>
      </c>
    </row>
    <row r="298" spans="1:13" x14ac:dyDescent="0.3">
      <c r="A298" s="11">
        <v>39317</v>
      </c>
      <c r="B298" s="29" t="s">
        <v>881</v>
      </c>
      <c r="C298" s="29">
        <v>2</v>
      </c>
      <c r="D298">
        <v>27.3</v>
      </c>
      <c r="E298" s="5" t="s">
        <v>791</v>
      </c>
      <c r="F298">
        <v>0.05</v>
      </c>
      <c r="L298" s="23" t="s">
        <v>2219</v>
      </c>
      <c r="M298" s="23" t="s">
        <v>2545</v>
      </c>
    </row>
    <row r="299" spans="1:13" x14ac:dyDescent="0.3">
      <c r="A299" s="11">
        <v>39317</v>
      </c>
      <c r="B299" s="29" t="s">
        <v>881</v>
      </c>
      <c r="C299" s="29">
        <v>2</v>
      </c>
      <c r="D299">
        <v>26.1</v>
      </c>
      <c r="E299" s="5" t="s">
        <v>791</v>
      </c>
      <c r="F299">
        <v>0.05</v>
      </c>
      <c r="L299" s="23" t="s">
        <v>2219</v>
      </c>
      <c r="M299" s="23" t="s">
        <v>2545</v>
      </c>
    </row>
    <row r="300" spans="1:13" x14ac:dyDescent="0.3">
      <c r="A300" s="11">
        <v>39317</v>
      </c>
      <c r="B300" s="29" t="s">
        <v>881</v>
      </c>
      <c r="C300" s="29">
        <v>2</v>
      </c>
      <c r="D300">
        <v>26.1</v>
      </c>
      <c r="E300" s="5" t="s">
        <v>791</v>
      </c>
      <c r="F300">
        <v>0.05</v>
      </c>
      <c r="L300" s="23" t="s">
        <v>2219</v>
      </c>
      <c r="M300" s="23" t="s">
        <v>2545</v>
      </c>
    </row>
    <row r="301" spans="1:13" x14ac:dyDescent="0.3">
      <c r="A301" s="11">
        <v>39317</v>
      </c>
      <c r="B301" s="29" t="s">
        <v>881</v>
      </c>
      <c r="C301" s="29">
        <v>2</v>
      </c>
      <c r="D301">
        <v>24.7</v>
      </c>
      <c r="E301" s="5" t="s">
        <v>791</v>
      </c>
      <c r="F301">
        <v>0.05</v>
      </c>
      <c r="L301" s="23" t="s">
        <v>2219</v>
      </c>
      <c r="M301" s="23" t="s">
        <v>2545</v>
      </c>
    </row>
    <row r="302" spans="1:13" x14ac:dyDescent="0.3">
      <c r="A302" s="11">
        <v>39317</v>
      </c>
      <c r="B302" s="29" t="s">
        <v>881</v>
      </c>
      <c r="C302" s="29">
        <v>2</v>
      </c>
      <c r="D302">
        <v>18.899999999999999</v>
      </c>
      <c r="E302" s="5" t="s">
        <v>2149</v>
      </c>
      <c r="F302">
        <v>0.05</v>
      </c>
      <c r="L302" s="23" t="s">
        <v>2219</v>
      </c>
      <c r="M302" s="23" t="s">
        <v>2545</v>
      </c>
    </row>
    <row r="303" spans="1:13" x14ac:dyDescent="0.3">
      <c r="A303" s="11">
        <v>39317</v>
      </c>
      <c r="B303" s="29" t="s">
        <v>881</v>
      </c>
      <c r="C303" s="29">
        <v>2</v>
      </c>
      <c r="D303">
        <v>18.899999999999999</v>
      </c>
      <c r="E303" s="5" t="s">
        <v>2149</v>
      </c>
      <c r="F303">
        <v>0.05</v>
      </c>
      <c r="L303" s="23" t="s">
        <v>2219</v>
      </c>
      <c r="M303" s="23" t="s">
        <v>2545</v>
      </c>
    </row>
    <row r="304" spans="1:13" x14ac:dyDescent="0.3">
      <c r="A304" s="11">
        <v>39317</v>
      </c>
      <c r="B304" s="29" t="s">
        <v>881</v>
      </c>
      <c r="C304" s="29">
        <v>2</v>
      </c>
      <c r="D304">
        <v>18.899999999999999</v>
      </c>
      <c r="E304" s="5" t="s">
        <v>2149</v>
      </c>
      <c r="F304">
        <v>0.05</v>
      </c>
      <c r="L304" s="23" t="s">
        <v>2219</v>
      </c>
      <c r="M304" s="23" t="s">
        <v>2545</v>
      </c>
    </row>
    <row r="305" spans="1:13" x14ac:dyDescent="0.3">
      <c r="A305" s="11">
        <v>39317</v>
      </c>
      <c r="B305" s="29" t="s">
        <v>881</v>
      </c>
      <c r="C305" s="29">
        <v>2</v>
      </c>
      <c r="D305">
        <v>18.899999999999999</v>
      </c>
      <c r="E305" s="5" t="s">
        <v>2149</v>
      </c>
      <c r="F305">
        <v>0.05</v>
      </c>
      <c r="L305" s="23" t="s">
        <v>2219</v>
      </c>
      <c r="M305" s="23" t="s">
        <v>2545</v>
      </c>
    </row>
    <row r="306" spans="1:13" x14ac:dyDescent="0.3">
      <c r="A306" s="11">
        <v>39317</v>
      </c>
      <c r="B306" s="29" t="s">
        <v>881</v>
      </c>
      <c r="C306" s="29">
        <v>2</v>
      </c>
      <c r="D306">
        <v>13.6</v>
      </c>
      <c r="E306" s="5" t="s">
        <v>2149</v>
      </c>
      <c r="F306">
        <v>0.05</v>
      </c>
      <c r="L306" s="23" t="s">
        <v>2219</v>
      </c>
      <c r="M306" s="23" t="s">
        <v>2545</v>
      </c>
    </row>
    <row r="307" spans="1:13" x14ac:dyDescent="0.3">
      <c r="A307" s="11">
        <v>39317</v>
      </c>
      <c r="B307" s="29" t="s">
        <v>881</v>
      </c>
      <c r="C307" s="29">
        <v>2</v>
      </c>
      <c r="D307">
        <v>9.9</v>
      </c>
      <c r="E307" s="5" t="s">
        <v>2149</v>
      </c>
      <c r="F307">
        <v>0.05</v>
      </c>
      <c r="L307" s="23" t="s">
        <v>2219</v>
      </c>
      <c r="M307" s="23" t="s">
        <v>2545</v>
      </c>
    </row>
    <row r="308" spans="1:13" x14ac:dyDescent="0.3">
      <c r="A308" s="11">
        <v>39317</v>
      </c>
      <c r="B308" s="29" t="s">
        <v>881</v>
      </c>
      <c r="C308" s="29">
        <v>2</v>
      </c>
      <c r="D308">
        <v>9.1999999999999993</v>
      </c>
      <c r="E308" s="5" t="s">
        <v>2149</v>
      </c>
      <c r="F308">
        <v>0.1</v>
      </c>
      <c r="L308" s="23" t="s">
        <v>2219</v>
      </c>
      <c r="M308" s="23" t="s">
        <v>2545</v>
      </c>
    </row>
    <row r="309" spans="1:13" x14ac:dyDescent="0.3">
      <c r="A309" s="11">
        <v>39317</v>
      </c>
      <c r="B309" s="29" t="s">
        <v>881</v>
      </c>
      <c r="C309" s="29">
        <v>2</v>
      </c>
      <c r="D309">
        <v>9.1999999999999993</v>
      </c>
      <c r="E309" s="5" t="s">
        <v>2149</v>
      </c>
      <c r="F309">
        <v>0.1</v>
      </c>
      <c r="L309" s="23" t="s">
        <v>2219</v>
      </c>
      <c r="M309" s="23" t="s">
        <v>2545</v>
      </c>
    </row>
    <row r="310" spans="1:13" x14ac:dyDescent="0.3">
      <c r="A310" s="11">
        <v>39317</v>
      </c>
      <c r="B310" s="29" t="s">
        <v>881</v>
      </c>
      <c r="C310" s="29">
        <v>2</v>
      </c>
      <c r="D310">
        <v>9.1999999999999993</v>
      </c>
      <c r="E310" s="5" t="s">
        <v>2149</v>
      </c>
      <c r="F310">
        <v>0.1</v>
      </c>
      <c r="L310" s="23" t="s">
        <v>2219</v>
      </c>
      <c r="M310" s="23" t="s">
        <v>2545</v>
      </c>
    </row>
    <row r="311" spans="1:13" x14ac:dyDescent="0.3">
      <c r="A311" s="11">
        <v>39317</v>
      </c>
      <c r="B311" s="29" t="s">
        <v>881</v>
      </c>
      <c r="C311" s="29">
        <v>2</v>
      </c>
      <c r="D311">
        <v>19.3</v>
      </c>
      <c r="E311" s="5" t="s">
        <v>2147</v>
      </c>
      <c r="F311">
        <v>0.05</v>
      </c>
      <c r="L311" s="23" t="s">
        <v>2219</v>
      </c>
      <c r="M311" s="23" t="s">
        <v>2545</v>
      </c>
    </row>
    <row r="312" spans="1:13" x14ac:dyDescent="0.3">
      <c r="A312" s="11">
        <v>39317</v>
      </c>
      <c r="B312" s="29" t="s">
        <v>881</v>
      </c>
      <c r="C312" s="29">
        <v>1</v>
      </c>
      <c r="D312">
        <v>46.3</v>
      </c>
      <c r="E312" s="5" t="s">
        <v>793</v>
      </c>
      <c r="F312">
        <v>0.1</v>
      </c>
      <c r="L312" s="23" t="s">
        <v>2219</v>
      </c>
      <c r="M312" s="23" t="s">
        <v>2545</v>
      </c>
    </row>
    <row r="313" spans="1:13" x14ac:dyDescent="0.3">
      <c r="A313" s="11">
        <v>39317</v>
      </c>
      <c r="B313" s="29" t="s">
        <v>881</v>
      </c>
      <c r="C313" s="29">
        <v>1</v>
      </c>
      <c r="D313">
        <v>33.1</v>
      </c>
      <c r="E313" s="5" t="s">
        <v>972</v>
      </c>
      <c r="F313">
        <v>0.1</v>
      </c>
      <c r="L313" s="23" t="s">
        <v>2219</v>
      </c>
      <c r="M313" s="23" t="s">
        <v>2545</v>
      </c>
    </row>
    <row r="314" spans="1:13" x14ac:dyDescent="0.3">
      <c r="A314" s="11">
        <v>39317</v>
      </c>
      <c r="B314" s="29" t="s">
        <v>881</v>
      </c>
      <c r="C314" s="29">
        <v>1</v>
      </c>
      <c r="D314">
        <v>21.1</v>
      </c>
      <c r="E314" s="5" t="s">
        <v>793</v>
      </c>
      <c r="F314">
        <v>0.05</v>
      </c>
      <c r="L314" s="23" t="s">
        <v>2219</v>
      </c>
      <c r="M314" s="23" t="s">
        <v>2545</v>
      </c>
    </row>
    <row r="315" spans="1:13" x14ac:dyDescent="0.3">
      <c r="A315" s="11">
        <v>39317</v>
      </c>
      <c r="B315" s="29" t="s">
        <v>881</v>
      </c>
      <c r="C315" s="29">
        <v>1</v>
      </c>
      <c r="D315">
        <v>20.6</v>
      </c>
      <c r="E315" s="5" t="s">
        <v>972</v>
      </c>
      <c r="F315">
        <v>0.05</v>
      </c>
      <c r="L315" s="23" t="s">
        <v>2219</v>
      </c>
      <c r="M315" s="23" t="s">
        <v>2545</v>
      </c>
    </row>
    <row r="316" spans="1:13" x14ac:dyDescent="0.3">
      <c r="A316" s="11">
        <v>39317</v>
      </c>
      <c r="B316" s="29" t="s">
        <v>881</v>
      </c>
      <c r="C316" s="29">
        <v>2</v>
      </c>
      <c r="D316">
        <v>27.5</v>
      </c>
      <c r="E316" s="5" t="s">
        <v>972</v>
      </c>
      <c r="F316">
        <v>0.05</v>
      </c>
      <c r="L316" s="23" t="s">
        <v>2219</v>
      </c>
      <c r="M316" s="23" t="s">
        <v>2545</v>
      </c>
    </row>
    <row r="317" spans="1:13" x14ac:dyDescent="0.3">
      <c r="A317" s="11">
        <v>39317</v>
      </c>
      <c r="B317" s="29" t="s">
        <v>881</v>
      </c>
      <c r="C317" s="29">
        <v>2</v>
      </c>
      <c r="D317">
        <v>25.8</v>
      </c>
      <c r="E317" s="5" t="s">
        <v>972</v>
      </c>
      <c r="F317">
        <v>0.05</v>
      </c>
      <c r="I317" s="5"/>
      <c r="L317" s="23" t="s">
        <v>2219</v>
      </c>
      <c r="M317" s="23" t="s">
        <v>2545</v>
      </c>
    </row>
    <row r="318" spans="1:13" x14ac:dyDescent="0.3">
      <c r="A318" s="11">
        <v>39317</v>
      </c>
      <c r="B318" s="29" t="s">
        <v>881</v>
      </c>
      <c r="C318" s="29">
        <v>2</v>
      </c>
      <c r="D318">
        <v>25.8</v>
      </c>
      <c r="E318" s="5" t="s">
        <v>972</v>
      </c>
      <c r="F318">
        <v>0.05</v>
      </c>
      <c r="L318" s="23" t="s">
        <v>2219</v>
      </c>
      <c r="M318" s="23" t="s">
        <v>2545</v>
      </c>
    </row>
    <row r="319" spans="1:13" x14ac:dyDescent="0.3">
      <c r="A319" s="11">
        <v>39317</v>
      </c>
      <c r="B319" s="29" t="s">
        <v>881</v>
      </c>
      <c r="C319" s="29">
        <v>2</v>
      </c>
      <c r="D319">
        <v>25.8</v>
      </c>
      <c r="E319" s="5" t="s">
        <v>972</v>
      </c>
      <c r="F319">
        <v>0.05</v>
      </c>
      <c r="L319" s="23" t="s">
        <v>2219</v>
      </c>
      <c r="M319" s="23" t="s">
        <v>2545</v>
      </c>
    </row>
    <row r="320" spans="1:13" x14ac:dyDescent="0.3">
      <c r="A320" s="11">
        <v>39317</v>
      </c>
      <c r="B320" s="29" t="s">
        <v>881</v>
      </c>
      <c r="C320" s="29">
        <v>2</v>
      </c>
      <c r="D320">
        <v>25.1</v>
      </c>
      <c r="E320" s="5" t="s">
        <v>972</v>
      </c>
      <c r="F320">
        <v>0.05</v>
      </c>
      <c r="L320" s="23" t="s">
        <v>2219</v>
      </c>
      <c r="M320" s="23" t="s">
        <v>2545</v>
      </c>
    </row>
    <row r="321" spans="1:13" x14ac:dyDescent="0.3">
      <c r="A321" s="11">
        <v>39317</v>
      </c>
      <c r="B321" s="29" t="s">
        <v>881</v>
      </c>
      <c r="C321" s="29">
        <v>1</v>
      </c>
      <c r="D321">
        <v>46.3</v>
      </c>
      <c r="E321" s="5" t="s">
        <v>790</v>
      </c>
      <c r="F321">
        <v>0.1</v>
      </c>
      <c r="L321" s="23" t="s">
        <v>463</v>
      </c>
      <c r="M321" s="23" t="s">
        <v>641</v>
      </c>
    </row>
    <row r="322" spans="1:13" x14ac:dyDescent="0.3">
      <c r="A322" s="11">
        <v>39317</v>
      </c>
      <c r="B322" s="29" t="s">
        <v>881</v>
      </c>
      <c r="C322" s="29">
        <v>1</v>
      </c>
      <c r="D322">
        <v>45.7</v>
      </c>
      <c r="E322" s="5" t="s">
        <v>790</v>
      </c>
      <c r="F322">
        <v>0.05</v>
      </c>
      <c r="L322" s="23" t="s">
        <v>463</v>
      </c>
      <c r="M322" s="23" t="s">
        <v>641</v>
      </c>
    </row>
    <row r="323" spans="1:13" x14ac:dyDescent="0.3">
      <c r="A323" s="11">
        <v>39317</v>
      </c>
      <c r="B323" s="29" t="s">
        <v>881</v>
      </c>
      <c r="C323" s="29">
        <v>1</v>
      </c>
      <c r="D323">
        <v>44.7</v>
      </c>
      <c r="E323" s="5" t="s">
        <v>790</v>
      </c>
      <c r="F323">
        <v>0.05</v>
      </c>
      <c r="L323" s="23" t="s">
        <v>463</v>
      </c>
      <c r="M323" s="23" t="s">
        <v>641</v>
      </c>
    </row>
    <row r="324" spans="1:13" x14ac:dyDescent="0.3">
      <c r="A324" s="11">
        <v>39317</v>
      </c>
      <c r="B324" s="29" t="s">
        <v>881</v>
      </c>
      <c r="C324" s="29">
        <v>1</v>
      </c>
      <c r="D324">
        <v>41.6</v>
      </c>
      <c r="E324" s="5" t="s">
        <v>790</v>
      </c>
      <c r="F324">
        <v>0.05</v>
      </c>
      <c r="L324" s="23" t="s">
        <v>463</v>
      </c>
      <c r="M324" s="23" t="s">
        <v>641</v>
      </c>
    </row>
    <row r="325" spans="1:13" x14ac:dyDescent="0.3">
      <c r="A325" s="11">
        <v>39317</v>
      </c>
      <c r="B325" s="29" t="s">
        <v>881</v>
      </c>
      <c r="C325" s="29">
        <v>1</v>
      </c>
      <c r="D325">
        <v>41.6</v>
      </c>
      <c r="E325" s="5" t="s">
        <v>790</v>
      </c>
      <c r="F325">
        <v>0.05</v>
      </c>
      <c r="L325" s="23" t="s">
        <v>463</v>
      </c>
      <c r="M325" s="23" t="s">
        <v>641</v>
      </c>
    </row>
    <row r="326" spans="1:13" x14ac:dyDescent="0.3">
      <c r="A326" s="11">
        <v>39317</v>
      </c>
      <c r="B326" s="29" t="s">
        <v>881</v>
      </c>
      <c r="C326" s="29">
        <v>1</v>
      </c>
      <c r="D326">
        <v>33.1</v>
      </c>
      <c r="E326" s="5" t="s">
        <v>790</v>
      </c>
      <c r="F326">
        <v>0.2</v>
      </c>
      <c r="L326" s="23" t="s">
        <v>463</v>
      </c>
      <c r="M326" s="23" t="s">
        <v>641</v>
      </c>
    </row>
    <row r="327" spans="1:13" x14ac:dyDescent="0.3">
      <c r="A327" s="11">
        <v>39317</v>
      </c>
      <c r="B327" s="29" t="s">
        <v>881</v>
      </c>
      <c r="C327" s="29">
        <v>1</v>
      </c>
      <c r="D327">
        <v>29.3</v>
      </c>
      <c r="E327" s="5" t="s">
        <v>790</v>
      </c>
      <c r="F327">
        <v>0.05</v>
      </c>
      <c r="L327" s="23" t="s">
        <v>463</v>
      </c>
      <c r="M327" s="23" t="s">
        <v>641</v>
      </c>
    </row>
    <row r="328" spans="1:13" x14ac:dyDescent="0.3">
      <c r="A328" s="11">
        <v>39317</v>
      </c>
      <c r="B328" s="29" t="s">
        <v>881</v>
      </c>
      <c r="C328" s="29">
        <v>2</v>
      </c>
      <c r="D328">
        <v>18.899999999999999</v>
      </c>
      <c r="E328" s="5" t="s">
        <v>2150</v>
      </c>
      <c r="F328">
        <v>0.1</v>
      </c>
      <c r="L328" s="23" t="s">
        <v>463</v>
      </c>
      <c r="M328" s="23" t="s">
        <v>641</v>
      </c>
    </row>
    <row r="329" spans="1:13" x14ac:dyDescent="0.3">
      <c r="A329" s="11">
        <v>39317</v>
      </c>
      <c r="B329" s="29" t="s">
        <v>881</v>
      </c>
      <c r="C329" s="29">
        <v>2</v>
      </c>
      <c r="D329">
        <v>18.899999999999999</v>
      </c>
      <c r="E329" s="5" t="s">
        <v>2150</v>
      </c>
      <c r="F329">
        <v>0.1</v>
      </c>
      <c r="L329" s="23" t="s">
        <v>463</v>
      </c>
      <c r="M329" s="23" t="s">
        <v>641</v>
      </c>
    </row>
    <row r="330" spans="1:13" x14ac:dyDescent="0.3">
      <c r="A330" s="11">
        <v>39317</v>
      </c>
      <c r="B330" s="29" t="s">
        <v>881</v>
      </c>
      <c r="C330" s="29">
        <v>2</v>
      </c>
      <c r="D330">
        <v>12.8</v>
      </c>
      <c r="E330" s="5" t="s">
        <v>2150</v>
      </c>
      <c r="F330">
        <v>0.3</v>
      </c>
      <c r="K330" t="s">
        <v>2671</v>
      </c>
      <c r="L330" s="23" t="s">
        <v>463</v>
      </c>
      <c r="M330" s="23" t="s">
        <v>641</v>
      </c>
    </row>
    <row r="331" spans="1:13" x14ac:dyDescent="0.3">
      <c r="A331" s="11">
        <v>39317</v>
      </c>
      <c r="B331" s="29" t="s">
        <v>881</v>
      </c>
      <c r="C331" s="29">
        <v>2</v>
      </c>
      <c r="D331">
        <v>12</v>
      </c>
      <c r="E331" s="5" t="s">
        <v>2150</v>
      </c>
      <c r="F331">
        <v>0.1</v>
      </c>
      <c r="L331" s="23" t="s">
        <v>463</v>
      </c>
      <c r="M331" s="23" t="s">
        <v>641</v>
      </c>
    </row>
    <row r="332" spans="1:13" x14ac:dyDescent="0.3">
      <c r="A332" s="11">
        <v>39317</v>
      </c>
      <c r="B332" s="29" t="s">
        <v>881</v>
      </c>
      <c r="C332" s="29">
        <v>1</v>
      </c>
      <c r="D332">
        <v>44.3</v>
      </c>
      <c r="E332" s="5" t="s">
        <v>1882</v>
      </c>
      <c r="F332">
        <v>1.1000000000000001</v>
      </c>
      <c r="J332" t="s">
        <v>376</v>
      </c>
      <c r="L332" s="23" t="s">
        <v>463</v>
      </c>
      <c r="M332" s="23" t="s">
        <v>641</v>
      </c>
    </row>
    <row r="333" spans="1:13" x14ac:dyDescent="0.3">
      <c r="A333" s="11">
        <v>39317</v>
      </c>
      <c r="B333" s="29" t="s">
        <v>881</v>
      </c>
      <c r="C333" s="29">
        <v>2</v>
      </c>
      <c r="D333">
        <v>11.7</v>
      </c>
      <c r="E333" s="5" t="s">
        <v>1882</v>
      </c>
      <c r="F333">
        <v>0.2</v>
      </c>
      <c r="L333" s="23" t="s">
        <v>463</v>
      </c>
      <c r="M333" s="23" t="s">
        <v>641</v>
      </c>
    </row>
    <row r="334" spans="1:13" x14ac:dyDescent="0.3">
      <c r="A334" s="11">
        <v>39317</v>
      </c>
      <c r="B334" s="29" t="s">
        <v>881</v>
      </c>
      <c r="C334" s="29">
        <v>1</v>
      </c>
      <c r="D334">
        <v>36.1</v>
      </c>
      <c r="E334" s="5" t="s">
        <v>292</v>
      </c>
      <c r="F334">
        <v>0.05</v>
      </c>
      <c r="K334" s="5" t="s">
        <v>301</v>
      </c>
      <c r="L334" s="23" t="s">
        <v>290</v>
      </c>
      <c r="M334" s="23" t="s">
        <v>641</v>
      </c>
    </row>
    <row r="335" spans="1:13" x14ac:dyDescent="0.3">
      <c r="A335" s="11">
        <v>39317</v>
      </c>
      <c r="B335" s="29" t="s">
        <v>881</v>
      </c>
      <c r="C335" s="29">
        <v>1</v>
      </c>
      <c r="D335">
        <v>44.7</v>
      </c>
      <c r="E335" s="5" t="s">
        <v>374</v>
      </c>
      <c r="F335">
        <v>0.05</v>
      </c>
      <c r="K335" s="5" t="s">
        <v>375</v>
      </c>
      <c r="L335" s="23" t="s">
        <v>290</v>
      </c>
      <c r="M335" s="23" t="s">
        <v>641</v>
      </c>
    </row>
    <row r="336" spans="1:13" x14ac:dyDescent="0.3">
      <c r="A336" s="11">
        <v>39289</v>
      </c>
      <c r="B336" s="29" t="s">
        <v>2598</v>
      </c>
      <c r="C336" s="29">
        <v>2</v>
      </c>
      <c r="D336">
        <v>48.6</v>
      </c>
      <c r="E336" s="5" t="s">
        <v>281</v>
      </c>
      <c r="K336" t="s">
        <v>207</v>
      </c>
      <c r="L336" s="23" t="s">
        <v>2219</v>
      </c>
      <c r="M336" s="23" t="s">
        <v>2545</v>
      </c>
    </row>
    <row r="337" spans="1:13" x14ac:dyDescent="0.3">
      <c r="A337" s="11">
        <v>39289</v>
      </c>
      <c r="B337" s="29" t="s">
        <v>2598</v>
      </c>
      <c r="C337" s="29">
        <v>2</v>
      </c>
      <c r="D337">
        <v>48.3</v>
      </c>
      <c r="E337" s="5" t="s">
        <v>208</v>
      </c>
      <c r="F337">
        <v>0.1</v>
      </c>
      <c r="I337" s="29"/>
      <c r="L337" s="23" t="s">
        <v>2219</v>
      </c>
      <c r="M337" s="23" t="s">
        <v>2545</v>
      </c>
    </row>
    <row r="338" spans="1:13" x14ac:dyDescent="0.3">
      <c r="A338" s="11">
        <v>39289</v>
      </c>
      <c r="B338" s="29" t="s">
        <v>2598</v>
      </c>
      <c r="C338" s="29">
        <v>2</v>
      </c>
      <c r="D338">
        <v>17.2</v>
      </c>
      <c r="E338" s="5" t="s">
        <v>2472</v>
      </c>
      <c r="F338">
        <v>0.3</v>
      </c>
      <c r="I338" s="29"/>
      <c r="K338" t="s">
        <v>2473</v>
      </c>
      <c r="L338" s="23" t="s">
        <v>2219</v>
      </c>
      <c r="M338" s="23" t="s">
        <v>2545</v>
      </c>
    </row>
    <row r="339" spans="1:13" x14ac:dyDescent="0.3">
      <c r="A339" s="11">
        <v>39289</v>
      </c>
      <c r="B339" s="29" t="s">
        <v>2598</v>
      </c>
      <c r="C339" s="29">
        <v>2</v>
      </c>
      <c r="D339">
        <v>12.7</v>
      </c>
      <c r="E339" s="5" t="s">
        <v>2472</v>
      </c>
      <c r="F339">
        <v>0.3</v>
      </c>
      <c r="I339" s="29"/>
      <c r="L339" s="23" t="s">
        <v>2219</v>
      </c>
      <c r="M339" s="23" t="s">
        <v>2545</v>
      </c>
    </row>
    <row r="340" spans="1:13" x14ac:dyDescent="0.3">
      <c r="A340" s="11">
        <v>39289</v>
      </c>
      <c r="B340" s="29" t="s">
        <v>2598</v>
      </c>
      <c r="C340" s="29">
        <v>2</v>
      </c>
      <c r="D340">
        <v>11.6</v>
      </c>
      <c r="E340" s="5" t="s">
        <v>2472</v>
      </c>
      <c r="F340">
        <v>0.2</v>
      </c>
      <c r="I340" s="29"/>
      <c r="L340" s="23" t="s">
        <v>2219</v>
      </c>
      <c r="M340" s="23" t="s">
        <v>2545</v>
      </c>
    </row>
    <row r="341" spans="1:13" x14ac:dyDescent="0.3">
      <c r="A341" s="11">
        <v>39289</v>
      </c>
      <c r="B341" s="29" t="s">
        <v>2598</v>
      </c>
      <c r="C341" s="29">
        <v>2</v>
      </c>
      <c r="D341">
        <v>50</v>
      </c>
      <c r="E341" s="5" t="s">
        <v>632</v>
      </c>
      <c r="F341">
        <v>0.4</v>
      </c>
      <c r="I341" s="29"/>
      <c r="L341" s="23" t="s">
        <v>463</v>
      </c>
      <c r="M341" s="23" t="s">
        <v>641</v>
      </c>
    </row>
    <row r="342" spans="1:13" x14ac:dyDescent="0.3">
      <c r="A342" s="11">
        <v>39289</v>
      </c>
      <c r="B342" s="29" t="s">
        <v>2598</v>
      </c>
      <c r="C342" s="29">
        <v>2</v>
      </c>
      <c r="D342">
        <v>47.4</v>
      </c>
      <c r="E342" s="5" t="s">
        <v>632</v>
      </c>
      <c r="F342">
        <v>1</v>
      </c>
      <c r="I342" t="s">
        <v>210</v>
      </c>
      <c r="K342" t="s">
        <v>211</v>
      </c>
      <c r="L342" s="23" t="s">
        <v>463</v>
      </c>
      <c r="M342" s="23" t="s">
        <v>641</v>
      </c>
    </row>
    <row r="343" spans="1:13" x14ac:dyDescent="0.3">
      <c r="A343" s="11">
        <v>39289</v>
      </c>
      <c r="B343" s="29" t="s">
        <v>2598</v>
      </c>
      <c r="C343" s="29">
        <v>2</v>
      </c>
      <c r="D343">
        <v>46.4</v>
      </c>
      <c r="E343" s="5" t="s">
        <v>632</v>
      </c>
      <c r="F343">
        <v>0.5</v>
      </c>
      <c r="L343" s="23" t="s">
        <v>463</v>
      </c>
      <c r="M343" s="23" t="s">
        <v>641</v>
      </c>
    </row>
    <row r="344" spans="1:13" x14ac:dyDescent="0.3">
      <c r="A344" s="11">
        <v>39289</v>
      </c>
      <c r="B344" s="29" t="s">
        <v>2598</v>
      </c>
      <c r="C344" s="29">
        <v>2</v>
      </c>
      <c r="D344">
        <v>46.3</v>
      </c>
      <c r="E344" s="5" t="s">
        <v>632</v>
      </c>
      <c r="F344">
        <v>0.7</v>
      </c>
      <c r="I344" s="29"/>
      <c r="L344" s="23" t="s">
        <v>463</v>
      </c>
      <c r="M344" s="23" t="s">
        <v>641</v>
      </c>
    </row>
    <row r="345" spans="1:13" x14ac:dyDescent="0.3">
      <c r="A345" s="11">
        <v>39289</v>
      </c>
      <c r="B345" s="29" t="s">
        <v>2598</v>
      </c>
      <c r="C345" s="29">
        <v>2</v>
      </c>
      <c r="D345">
        <v>46</v>
      </c>
      <c r="E345" s="5" t="s">
        <v>632</v>
      </c>
      <c r="F345">
        <v>0.6</v>
      </c>
      <c r="I345" s="29"/>
      <c r="L345" s="23" t="s">
        <v>463</v>
      </c>
      <c r="M345" s="23" t="s">
        <v>641</v>
      </c>
    </row>
    <row r="346" spans="1:13" x14ac:dyDescent="0.3">
      <c r="A346" s="11">
        <v>39289</v>
      </c>
      <c r="B346" s="29" t="s">
        <v>2598</v>
      </c>
      <c r="C346" s="29">
        <v>2</v>
      </c>
      <c r="D346">
        <v>45.7</v>
      </c>
      <c r="E346" s="5" t="s">
        <v>632</v>
      </c>
      <c r="F346">
        <v>0.6</v>
      </c>
      <c r="I346" s="29"/>
      <c r="K346" t="s">
        <v>78</v>
      </c>
      <c r="L346" s="23" t="s">
        <v>463</v>
      </c>
      <c r="M346" s="23" t="s">
        <v>641</v>
      </c>
    </row>
    <row r="347" spans="1:13" x14ac:dyDescent="0.3">
      <c r="A347" s="11">
        <v>39289</v>
      </c>
      <c r="B347" s="29" t="s">
        <v>2598</v>
      </c>
      <c r="C347" s="29">
        <v>2</v>
      </c>
      <c r="D347">
        <v>45.1</v>
      </c>
      <c r="E347" s="5" t="s">
        <v>632</v>
      </c>
      <c r="F347">
        <v>0.1</v>
      </c>
      <c r="I347" s="29"/>
      <c r="L347" s="23" t="s">
        <v>463</v>
      </c>
      <c r="M347" s="23" t="s">
        <v>641</v>
      </c>
    </row>
    <row r="348" spans="1:13" x14ac:dyDescent="0.3">
      <c r="A348" s="11">
        <v>39289</v>
      </c>
      <c r="B348" s="29" t="s">
        <v>2598</v>
      </c>
      <c r="C348" s="29">
        <v>2</v>
      </c>
      <c r="D348">
        <v>45</v>
      </c>
      <c r="E348" s="5" t="s">
        <v>632</v>
      </c>
      <c r="F348">
        <v>0.4</v>
      </c>
      <c r="I348" s="29"/>
      <c r="L348" s="23" t="s">
        <v>463</v>
      </c>
      <c r="M348" s="23" t="s">
        <v>641</v>
      </c>
    </row>
    <row r="349" spans="1:13" x14ac:dyDescent="0.3">
      <c r="A349" s="11">
        <v>39289</v>
      </c>
      <c r="B349" s="29" t="s">
        <v>2598</v>
      </c>
      <c r="C349" s="29">
        <v>2</v>
      </c>
      <c r="D349">
        <v>44.3</v>
      </c>
      <c r="E349" s="5" t="s">
        <v>632</v>
      </c>
      <c r="F349">
        <v>0.7</v>
      </c>
      <c r="I349" s="29"/>
      <c r="L349" s="23" t="s">
        <v>463</v>
      </c>
      <c r="M349" s="23" t="s">
        <v>641</v>
      </c>
    </row>
    <row r="350" spans="1:13" x14ac:dyDescent="0.3">
      <c r="A350" s="11">
        <v>39289</v>
      </c>
      <c r="B350" s="29" t="s">
        <v>2598</v>
      </c>
      <c r="C350" s="29">
        <v>2</v>
      </c>
      <c r="D350">
        <v>35.5</v>
      </c>
      <c r="E350" s="5" t="s">
        <v>632</v>
      </c>
      <c r="F350">
        <v>0.4</v>
      </c>
      <c r="I350" s="29"/>
      <c r="L350" s="23" t="s">
        <v>463</v>
      </c>
      <c r="M350" s="23" t="s">
        <v>641</v>
      </c>
    </row>
    <row r="351" spans="1:13" x14ac:dyDescent="0.3">
      <c r="A351" s="11">
        <v>39289</v>
      </c>
      <c r="B351" s="29" t="s">
        <v>2598</v>
      </c>
      <c r="C351" s="29">
        <v>2</v>
      </c>
      <c r="D351">
        <v>33.5</v>
      </c>
      <c r="E351" s="5" t="s">
        <v>2335</v>
      </c>
      <c r="F351">
        <v>0.3</v>
      </c>
      <c r="I351" s="29"/>
      <c r="L351" s="23" t="s">
        <v>463</v>
      </c>
      <c r="M351" s="23" t="s">
        <v>641</v>
      </c>
    </row>
    <row r="352" spans="1:13" x14ac:dyDescent="0.3">
      <c r="A352" s="11">
        <v>39289</v>
      </c>
      <c r="B352" s="29" t="s">
        <v>2598</v>
      </c>
      <c r="C352" s="29">
        <v>2</v>
      </c>
      <c r="D352">
        <v>33.299999999999997</v>
      </c>
      <c r="E352" s="5" t="s">
        <v>2335</v>
      </c>
      <c r="F352">
        <v>0.3</v>
      </c>
      <c r="I352" s="29"/>
      <c r="L352" s="23" t="s">
        <v>463</v>
      </c>
      <c r="M352" s="23" t="s">
        <v>641</v>
      </c>
    </row>
    <row r="353" spans="1:13" x14ac:dyDescent="0.3">
      <c r="A353" s="11">
        <v>39289</v>
      </c>
      <c r="B353" s="29" t="s">
        <v>2598</v>
      </c>
      <c r="C353" s="29">
        <v>2</v>
      </c>
      <c r="D353">
        <v>33.200000000000003</v>
      </c>
      <c r="E353" s="5" t="s">
        <v>2335</v>
      </c>
      <c r="F353">
        <v>0.2</v>
      </c>
      <c r="I353" s="29"/>
      <c r="L353" s="23" t="s">
        <v>463</v>
      </c>
      <c r="M353" s="23" t="s">
        <v>641</v>
      </c>
    </row>
    <row r="354" spans="1:13" x14ac:dyDescent="0.3">
      <c r="A354" s="11">
        <v>39289</v>
      </c>
      <c r="B354" s="29" t="s">
        <v>2598</v>
      </c>
      <c r="C354" s="29">
        <v>2</v>
      </c>
      <c r="D354">
        <v>25.4</v>
      </c>
      <c r="E354" s="5" t="s">
        <v>2335</v>
      </c>
      <c r="F354">
        <v>0.6</v>
      </c>
      <c r="I354" s="29"/>
      <c r="K354" t="s">
        <v>2519</v>
      </c>
      <c r="L354" s="23" t="s">
        <v>463</v>
      </c>
      <c r="M354" s="23" t="s">
        <v>641</v>
      </c>
    </row>
    <row r="355" spans="1:13" x14ac:dyDescent="0.3">
      <c r="A355" s="11">
        <v>39289</v>
      </c>
      <c r="B355" s="29" t="s">
        <v>2598</v>
      </c>
      <c r="C355" s="29">
        <v>2</v>
      </c>
      <c r="D355">
        <v>15.5</v>
      </c>
      <c r="E355" s="5" t="s">
        <v>2335</v>
      </c>
      <c r="F355">
        <v>0.4</v>
      </c>
      <c r="I355" s="29"/>
      <c r="L355" s="23" t="s">
        <v>463</v>
      </c>
      <c r="M355" s="23" t="s">
        <v>641</v>
      </c>
    </row>
    <row r="356" spans="1:13" x14ac:dyDescent="0.3">
      <c r="A356" s="11">
        <v>39289</v>
      </c>
      <c r="B356" s="29" t="s">
        <v>2598</v>
      </c>
      <c r="C356" s="29">
        <v>2</v>
      </c>
      <c r="D356">
        <v>15</v>
      </c>
      <c r="E356" s="5" t="s">
        <v>2335</v>
      </c>
      <c r="F356">
        <v>0.4</v>
      </c>
      <c r="I356" s="29"/>
      <c r="L356" s="23" t="s">
        <v>463</v>
      </c>
      <c r="M356" s="23" t="s">
        <v>641</v>
      </c>
    </row>
    <row r="357" spans="1:13" x14ac:dyDescent="0.3">
      <c r="A357" s="11">
        <v>39289</v>
      </c>
      <c r="B357" s="29" t="s">
        <v>2598</v>
      </c>
      <c r="C357" s="29">
        <v>2</v>
      </c>
      <c r="D357">
        <v>8</v>
      </c>
      <c r="E357" s="5" t="s">
        <v>2335</v>
      </c>
      <c r="F357">
        <v>0.4</v>
      </c>
      <c r="K357" t="s">
        <v>2519</v>
      </c>
      <c r="L357" s="23" t="s">
        <v>463</v>
      </c>
      <c r="M357" s="23" t="s">
        <v>641</v>
      </c>
    </row>
    <row r="358" spans="1:13" x14ac:dyDescent="0.3">
      <c r="A358" s="11">
        <v>39288</v>
      </c>
      <c r="B358" s="29" t="s">
        <v>720</v>
      </c>
      <c r="C358" s="29">
        <v>1</v>
      </c>
      <c r="D358">
        <v>43.5</v>
      </c>
      <c r="E358" s="5" t="s">
        <v>1975</v>
      </c>
      <c r="F358">
        <v>0.1</v>
      </c>
      <c r="L358" s="23" t="s">
        <v>2219</v>
      </c>
      <c r="M358" s="23" t="s">
        <v>2545</v>
      </c>
    </row>
    <row r="359" spans="1:13" x14ac:dyDescent="0.3">
      <c r="A359" s="11">
        <v>39288</v>
      </c>
      <c r="B359" s="29" t="s">
        <v>720</v>
      </c>
      <c r="C359" s="29">
        <v>1</v>
      </c>
      <c r="D359">
        <v>43.3</v>
      </c>
      <c r="E359" s="5" t="s">
        <v>1975</v>
      </c>
      <c r="F359">
        <v>0.2</v>
      </c>
      <c r="L359" s="23" t="s">
        <v>2219</v>
      </c>
      <c r="M359" s="23" t="s">
        <v>2545</v>
      </c>
    </row>
    <row r="360" spans="1:13" x14ac:dyDescent="0.3">
      <c r="A360" s="11">
        <v>39288</v>
      </c>
      <c r="B360" s="29" t="s">
        <v>720</v>
      </c>
      <c r="C360" s="29">
        <v>1</v>
      </c>
      <c r="D360">
        <v>40.799999999999997</v>
      </c>
      <c r="E360" s="5" t="s">
        <v>1975</v>
      </c>
      <c r="F360">
        <v>0.2</v>
      </c>
      <c r="L360" s="23" t="s">
        <v>2219</v>
      </c>
      <c r="M360" s="23" t="s">
        <v>2545</v>
      </c>
    </row>
    <row r="361" spans="1:13" x14ac:dyDescent="0.3">
      <c r="A361" s="11">
        <v>39288</v>
      </c>
      <c r="B361" s="29" t="s">
        <v>720</v>
      </c>
      <c r="C361" s="29">
        <v>1</v>
      </c>
      <c r="D361">
        <v>40.5</v>
      </c>
      <c r="E361" s="5" t="s">
        <v>1975</v>
      </c>
      <c r="F361">
        <v>0.5</v>
      </c>
      <c r="L361" s="23" t="s">
        <v>2219</v>
      </c>
      <c r="M361" s="23" t="s">
        <v>2545</v>
      </c>
    </row>
    <row r="362" spans="1:13" x14ac:dyDescent="0.3">
      <c r="A362" s="11">
        <v>39288</v>
      </c>
      <c r="B362" s="29" t="s">
        <v>720</v>
      </c>
      <c r="C362" s="29">
        <v>1</v>
      </c>
      <c r="D362">
        <v>40.299999999999997</v>
      </c>
      <c r="E362" s="5" t="s">
        <v>1975</v>
      </c>
      <c r="F362">
        <v>0.1</v>
      </c>
      <c r="L362" s="23" t="s">
        <v>2219</v>
      </c>
      <c r="M362" s="23" t="s">
        <v>2545</v>
      </c>
    </row>
    <row r="363" spans="1:13" x14ac:dyDescent="0.3">
      <c r="A363" s="11">
        <v>39288</v>
      </c>
      <c r="B363" s="29" t="s">
        <v>720</v>
      </c>
      <c r="C363" s="29">
        <v>1</v>
      </c>
      <c r="D363">
        <v>39.799999999999997</v>
      </c>
      <c r="E363" s="5" t="s">
        <v>1975</v>
      </c>
      <c r="F363">
        <v>0.2</v>
      </c>
      <c r="L363" s="23" t="s">
        <v>2219</v>
      </c>
      <c r="M363" s="23" t="s">
        <v>2545</v>
      </c>
    </row>
    <row r="364" spans="1:13" x14ac:dyDescent="0.3">
      <c r="A364" s="11">
        <v>39288</v>
      </c>
      <c r="B364" s="29" t="s">
        <v>720</v>
      </c>
      <c r="C364" s="29">
        <v>1</v>
      </c>
      <c r="D364">
        <v>38.4</v>
      </c>
      <c r="E364" s="5" t="s">
        <v>1975</v>
      </c>
      <c r="F364">
        <v>0.4</v>
      </c>
      <c r="L364" s="23" t="s">
        <v>2219</v>
      </c>
      <c r="M364" s="23" t="s">
        <v>2545</v>
      </c>
    </row>
    <row r="365" spans="1:13" x14ac:dyDescent="0.3">
      <c r="A365" s="11">
        <v>39288</v>
      </c>
      <c r="B365" s="29" t="s">
        <v>720</v>
      </c>
      <c r="C365" s="29">
        <v>1</v>
      </c>
      <c r="D365">
        <v>34.200000000000003</v>
      </c>
      <c r="E365" s="5" t="s">
        <v>1975</v>
      </c>
      <c r="F365">
        <v>0.6</v>
      </c>
      <c r="K365" t="s">
        <v>1955</v>
      </c>
      <c r="L365" s="23" t="s">
        <v>2219</v>
      </c>
      <c r="M365" s="23" t="s">
        <v>2545</v>
      </c>
    </row>
    <row r="366" spans="1:13" x14ac:dyDescent="0.3">
      <c r="A366" s="11">
        <v>39288</v>
      </c>
      <c r="B366" s="29" t="s">
        <v>720</v>
      </c>
      <c r="C366" s="29">
        <v>1</v>
      </c>
      <c r="D366">
        <v>33.9</v>
      </c>
      <c r="E366" s="5" t="s">
        <v>1975</v>
      </c>
      <c r="F366">
        <v>0.4</v>
      </c>
      <c r="L366" s="23" t="s">
        <v>2219</v>
      </c>
      <c r="M366" s="23" t="s">
        <v>2545</v>
      </c>
    </row>
    <row r="367" spans="1:13" x14ac:dyDescent="0.3">
      <c r="A367" s="11">
        <v>39288</v>
      </c>
      <c r="B367" s="29" t="s">
        <v>720</v>
      </c>
      <c r="C367" s="29">
        <v>1</v>
      </c>
      <c r="D367">
        <v>31.5</v>
      </c>
      <c r="E367" s="5" t="s">
        <v>1975</v>
      </c>
      <c r="F367">
        <v>0.2</v>
      </c>
      <c r="L367" s="23" t="s">
        <v>2219</v>
      </c>
      <c r="M367" s="23" t="s">
        <v>2545</v>
      </c>
    </row>
    <row r="368" spans="1:13" x14ac:dyDescent="0.3">
      <c r="A368" s="11">
        <v>39288</v>
      </c>
      <c r="B368" s="29" t="s">
        <v>720</v>
      </c>
      <c r="C368" s="29">
        <v>1</v>
      </c>
      <c r="D368">
        <v>29.8</v>
      </c>
      <c r="E368" s="5" t="s">
        <v>1975</v>
      </c>
      <c r="F368">
        <v>0.5</v>
      </c>
      <c r="K368" t="s">
        <v>2374</v>
      </c>
      <c r="L368" s="23" t="s">
        <v>2219</v>
      </c>
      <c r="M368" s="23" t="s">
        <v>2545</v>
      </c>
    </row>
    <row r="369" spans="1:13" x14ac:dyDescent="0.3">
      <c r="A369" s="11">
        <v>39288</v>
      </c>
      <c r="B369" s="29" t="s">
        <v>720</v>
      </c>
      <c r="C369" s="29">
        <v>1</v>
      </c>
      <c r="D369">
        <v>25.7</v>
      </c>
      <c r="E369" s="5" t="s">
        <v>1975</v>
      </c>
      <c r="F369">
        <v>1</v>
      </c>
      <c r="K369" t="s">
        <v>1541</v>
      </c>
      <c r="L369" s="23" t="s">
        <v>2219</v>
      </c>
      <c r="M369" s="23" t="s">
        <v>2545</v>
      </c>
    </row>
    <row r="370" spans="1:13" x14ac:dyDescent="0.3">
      <c r="A370" s="11">
        <v>39288</v>
      </c>
      <c r="B370" s="29" t="s">
        <v>720</v>
      </c>
      <c r="C370" s="29">
        <v>1</v>
      </c>
      <c r="D370">
        <v>24</v>
      </c>
      <c r="E370" s="5" t="s">
        <v>1975</v>
      </c>
      <c r="F370">
        <v>0.1</v>
      </c>
      <c r="L370" s="23" t="s">
        <v>2219</v>
      </c>
      <c r="M370" s="23" t="s">
        <v>2545</v>
      </c>
    </row>
    <row r="371" spans="1:13" x14ac:dyDescent="0.3">
      <c r="A371" s="11">
        <v>39288</v>
      </c>
      <c r="B371" s="29" t="s">
        <v>720</v>
      </c>
      <c r="C371" s="29">
        <v>1</v>
      </c>
      <c r="D371">
        <v>22.5</v>
      </c>
      <c r="E371" s="5" t="s">
        <v>1975</v>
      </c>
      <c r="F371">
        <v>0.3</v>
      </c>
      <c r="K371" t="s">
        <v>1955</v>
      </c>
      <c r="L371" s="23" t="s">
        <v>2219</v>
      </c>
      <c r="M371" s="23" t="s">
        <v>2545</v>
      </c>
    </row>
    <row r="372" spans="1:13" x14ac:dyDescent="0.3">
      <c r="A372" s="11">
        <v>39288</v>
      </c>
      <c r="B372" s="29" t="s">
        <v>720</v>
      </c>
      <c r="C372" s="29">
        <v>1</v>
      </c>
      <c r="D372">
        <v>21.8</v>
      </c>
      <c r="E372" s="5" t="s">
        <v>1975</v>
      </c>
      <c r="F372">
        <v>0.4</v>
      </c>
      <c r="K372" t="s">
        <v>1541</v>
      </c>
      <c r="L372" s="23" t="s">
        <v>2219</v>
      </c>
      <c r="M372" s="23" t="s">
        <v>2545</v>
      </c>
    </row>
    <row r="373" spans="1:13" x14ac:dyDescent="0.3">
      <c r="A373" s="11">
        <v>39288</v>
      </c>
      <c r="B373" s="29" t="s">
        <v>720</v>
      </c>
      <c r="C373" s="29">
        <v>1</v>
      </c>
      <c r="D373">
        <v>14.1</v>
      </c>
      <c r="E373" s="5" t="s">
        <v>1975</v>
      </c>
      <c r="F373">
        <v>0.5</v>
      </c>
      <c r="K373" t="s">
        <v>1955</v>
      </c>
      <c r="L373" s="23" t="s">
        <v>2219</v>
      </c>
      <c r="M373" s="23" t="s">
        <v>2545</v>
      </c>
    </row>
    <row r="374" spans="1:13" x14ac:dyDescent="0.3">
      <c r="A374" s="11">
        <v>39288</v>
      </c>
      <c r="B374" s="29" t="s">
        <v>720</v>
      </c>
      <c r="C374" s="29">
        <v>1</v>
      </c>
      <c r="D374">
        <v>11.7</v>
      </c>
      <c r="E374" s="5" t="s">
        <v>1975</v>
      </c>
      <c r="F374">
        <v>0.5</v>
      </c>
      <c r="K374" t="s">
        <v>1955</v>
      </c>
      <c r="L374" s="23" t="s">
        <v>2219</v>
      </c>
      <c r="M374" s="23" t="s">
        <v>2545</v>
      </c>
    </row>
    <row r="375" spans="1:13" x14ac:dyDescent="0.3">
      <c r="A375" s="11">
        <v>39288</v>
      </c>
      <c r="B375" s="29" t="s">
        <v>720</v>
      </c>
      <c r="C375" s="29">
        <v>1</v>
      </c>
      <c r="D375">
        <v>10.6</v>
      </c>
      <c r="E375" s="5" t="s">
        <v>1975</v>
      </c>
      <c r="F375">
        <v>0.4</v>
      </c>
      <c r="K375" t="s">
        <v>1715</v>
      </c>
      <c r="L375" s="23" t="s">
        <v>2219</v>
      </c>
      <c r="M375" s="23" t="s">
        <v>2545</v>
      </c>
    </row>
    <row r="376" spans="1:13" x14ac:dyDescent="0.3">
      <c r="A376" s="11">
        <v>39288</v>
      </c>
      <c r="B376" s="29" t="s">
        <v>720</v>
      </c>
      <c r="C376" s="29">
        <v>1</v>
      </c>
      <c r="D376">
        <v>2.2999999999999998</v>
      </c>
      <c r="E376" s="5" t="s">
        <v>1975</v>
      </c>
      <c r="F376">
        <v>0.5</v>
      </c>
      <c r="L376" s="23" t="s">
        <v>2219</v>
      </c>
      <c r="M376" s="23" t="s">
        <v>2545</v>
      </c>
    </row>
    <row r="377" spans="1:13" x14ac:dyDescent="0.3">
      <c r="A377" s="11">
        <v>39295</v>
      </c>
      <c r="B377" s="29" t="s">
        <v>720</v>
      </c>
      <c r="C377" s="29">
        <v>2</v>
      </c>
      <c r="D377">
        <v>4.2</v>
      </c>
      <c r="E377" s="5" t="s">
        <v>2586</v>
      </c>
      <c r="F377">
        <v>0.4</v>
      </c>
      <c r="K377" t="s">
        <v>1187</v>
      </c>
      <c r="L377" s="23" t="s">
        <v>2219</v>
      </c>
      <c r="M377" s="23" t="s">
        <v>2545</v>
      </c>
    </row>
    <row r="378" spans="1:13" x14ac:dyDescent="0.3">
      <c r="A378" s="11">
        <v>39288</v>
      </c>
      <c r="B378" s="29" t="s">
        <v>720</v>
      </c>
      <c r="C378" s="29">
        <v>1</v>
      </c>
      <c r="D378">
        <v>34.200000000000003</v>
      </c>
      <c r="E378" s="5" t="s">
        <v>2127</v>
      </c>
      <c r="F378">
        <v>0.5</v>
      </c>
      <c r="K378" t="s">
        <v>1955</v>
      </c>
      <c r="L378" s="23" t="s">
        <v>2219</v>
      </c>
      <c r="M378" s="23" t="s">
        <v>2545</v>
      </c>
    </row>
    <row r="379" spans="1:13" x14ac:dyDescent="0.3">
      <c r="A379" s="11">
        <v>39288</v>
      </c>
      <c r="B379" s="29" t="s">
        <v>720</v>
      </c>
      <c r="C379" s="29">
        <v>1</v>
      </c>
      <c r="D379" s="5">
        <v>40.299999999999997</v>
      </c>
      <c r="E379" s="5" t="s">
        <v>2650</v>
      </c>
      <c r="F379">
        <v>0.4</v>
      </c>
      <c r="L379" s="23" t="s">
        <v>463</v>
      </c>
      <c r="M379" s="23" t="s">
        <v>641</v>
      </c>
    </row>
    <row r="380" spans="1:13" x14ac:dyDescent="0.3">
      <c r="A380" s="11">
        <v>39288</v>
      </c>
      <c r="B380" s="29" t="s">
        <v>720</v>
      </c>
      <c r="C380" s="29">
        <v>1</v>
      </c>
      <c r="D380">
        <v>40.1</v>
      </c>
      <c r="E380" s="5" t="s">
        <v>2607</v>
      </c>
      <c r="F380">
        <v>0.2</v>
      </c>
      <c r="L380" s="23" t="s">
        <v>463</v>
      </c>
      <c r="M380" s="23" t="s">
        <v>641</v>
      </c>
    </row>
    <row r="381" spans="1:13" x14ac:dyDescent="0.3">
      <c r="A381" s="11">
        <v>39288</v>
      </c>
      <c r="B381" s="29" t="s">
        <v>720</v>
      </c>
      <c r="C381" s="29">
        <v>1</v>
      </c>
      <c r="D381" s="5">
        <v>40.1</v>
      </c>
      <c r="E381" s="5" t="s">
        <v>2307</v>
      </c>
      <c r="F381">
        <v>0.5</v>
      </c>
      <c r="L381" s="23" t="s">
        <v>463</v>
      </c>
      <c r="M381" s="23" t="s">
        <v>641</v>
      </c>
    </row>
    <row r="382" spans="1:13" x14ac:dyDescent="0.3">
      <c r="A382" s="11">
        <v>39288</v>
      </c>
      <c r="B382" s="29" t="s">
        <v>720</v>
      </c>
      <c r="C382" s="29">
        <v>1</v>
      </c>
      <c r="D382" s="5">
        <v>39.9</v>
      </c>
      <c r="E382" s="5" t="s">
        <v>2307</v>
      </c>
      <c r="F382">
        <v>0.4</v>
      </c>
      <c r="L382" s="23" t="s">
        <v>463</v>
      </c>
      <c r="M382" s="23" t="s">
        <v>641</v>
      </c>
    </row>
    <row r="383" spans="1:13" x14ac:dyDescent="0.3">
      <c r="A383" s="11">
        <v>39288</v>
      </c>
      <c r="B383" s="29" t="s">
        <v>720</v>
      </c>
      <c r="C383" s="29">
        <v>1</v>
      </c>
      <c r="D383">
        <v>38.6</v>
      </c>
      <c r="E383" s="5" t="s">
        <v>2307</v>
      </c>
      <c r="F383">
        <v>0.3</v>
      </c>
      <c r="L383" s="23" t="s">
        <v>463</v>
      </c>
      <c r="M383" s="23" t="s">
        <v>641</v>
      </c>
    </row>
    <row r="384" spans="1:13" x14ac:dyDescent="0.3">
      <c r="A384" s="11">
        <v>39288</v>
      </c>
      <c r="B384" s="29" t="s">
        <v>720</v>
      </c>
      <c r="C384" s="29">
        <v>1</v>
      </c>
      <c r="D384">
        <v>38.1</v>
      </c>
      <c r="E384" s="5" t="s">
        <v>2307</v>
      </c>
      <c r="L384" s="23" t="s">
        <v>463</v>
      </c>
      <c r="M384" s="23" t="s">
        <v>641</v>
      </c>
    </row>
    <row r="385" spans="1:13" x14ac:dyDescent="0.3">
      <c r="A385" s="11">
        <v>39288</v>
      </c>
      <c r="B385" s="29" t="s">
        <v>720</v>
      </c>
      <c r="C385" s="29">
        <v>1</v>
      </c>
      <c r="D385">
        <v>36.5</v>
      </c>
      <c r="E385" s="5" t="s">
        <v>2307</v>
      </c>
      <c r="F385">
        <v>0.3</v>
      </c>
      <c r="L385" s="23" t="s">
        <v>463</v>
      </c>
      <c r="M385" s="23" t="s">
        <v>641</v>
      </c>
    </row>
    <row r="386" spans="1:13" x14ac:dyDescent="0.3">
      <c r="A386" s="11">
        <v>39288</v>
      </c>
      <c r="B386" s="29" t="s">
        <v>720</v>
      </c>
      <c r="C386" s="29">
        <v>1</v>
      </c>
      <c r="D386">
        <v>36.200000000000003</v>
      </c>
      <c r="E386" s="5" t="s">
        <v>2307</v>
      </c>
      <c r="F386">
        <v>0.5</v>
      </c>
      <c r="L386" s="23" t="s">
        <v>463</v>
      </c>
      <c r="M386" s="23" t="s">
        <v>641</v>
      </c>
    </row>
    <row r="387" spans="1:13" x14ac:dyDescent="0.3">
      <c r="A387" s="11">
        <v>39288</v>
      </c>
      <c r="B387" s="29" t="s">
        <v>720</v>
      </c>
      <c r="C387" s="29">
        <v>1</v>
      </c>
      <c r="D387">
        <v>35.700000000000003</v>
      </c>
      <c r="E387" s="5" t="s">
        <v>2307</v>
      </c>
      <c r="F387">
        <v>0.5</v>
      </c>
      <c r="L387" s="23" t="s">
        <v>463</v>
      </c>
      <c r="M387" s="23" t="s">
        <v>641</v>
      </c>
    </row>
    <row r="388" spans="1:13" x14ac:dyDescent="0.3">
      <c r="A388" s="11">
        <v>39288</v>
      </c>
      <c r="B388" s="29" t="s">
        <v>720</v>
      </c>
      <c r="C388" s="29">
        <v>1</v>
      </c>
      <c r="D388" s="5">
        <v>35</v>
      </c>
      <c r="E388" s="5" t="s">
        <v>2307</v>
      </c>
      <c r="F388">
        <v>0.1</v>
      </c>
      <c r="L388" s="23" t="s">
        <v>463</v>
      </c>
      <c r="M388" s="23" t="s">
        <v>641</v>
      </c>
    </row>
    <row r="389" spans="1:13" x14ac:dyDescent="0.3">
      <c r="A389" s="11">
        <v>39288</v>
      </c>
      <c r="B389" s="29" t="s">
        <v>720</v>
      </c>
      <c r="C389" s="29">
        <v>1</v>
      </c>
      <c r="D389" s="5">
        <v>35</v>
      </c>
      <c r="E389" s="5" t="s">
        <v>2307</v>
      </c>
      <c r="F389">
        <v>0.4</v>
      </c>
      <c r="L389" s="23" t="s">
        <v>463</v>
      </c>
      <c r="M389" s="23" t="s">
        <v>641</v>
      </c>
    </row>
    <row r="390" spans="1:13" x14ac:dyDescent="0.3">
      <c r="A390" s="11">
        <v>39288</v>
      </c>
      <c r="B390" s="29" t="s">
        <v>720</v>
      </c>
      <c r="C390" s="29">
        <v>1</v>
      </c>
      <c r="D390" s="5">
        <v>33.5</v>
      </c>
      <c r="E390" s="5" t="s">
        <v>2307</v>
      </c>
      <c r="F390">
        <v>0.2</v>
      </c>
      <c r="L390" s="23" t="s">
        <v>463</v>
      </c>
      <c r="M390" s="23" t="s">
        <v>641</v>
      </c>
    </row>
    <row r="391" spans="1:13" x14ac:dyDescent="0.3">
      <c r="A391" s="11">
        <v>39288</v>
      </c>
      <c r="B391" s="29" t="s">
        <v>720</v>
      </c>
      <c r="C391" s="29">
        <v>1</v>
      </c>
      <c r="D391">
        <v>22.1</v>
      </c>
      <c r="E391" s="5" t="s">
        <v>2390</v>
      </c>
      <c r="F391">
        <v>0.3</v>
      </c>
      <c r="L391" s="23" t="s">
        <v>463</v>
      </c>
      <c r="M391" s="23" t="s">
        <v>641</v>
      </c>
    </row>
    <row r="392" spans="1:13" x14ac:dyDescent="0.3">
      <c r="A392" s="11">
        <v>39288</v>
      </c>
      <c r="B392" s="29" t="s">
        <v>720</v>
      </c>
      <c r="C392" s="29">
        <v>1</v>
      </c>
      <c r="D392">
        <v>41.2</v>
      </c>
      <c r="E392" s="5" t="s">
        <v>2344</v>
      </c>
      <c r="F392">
        <v>0.1</v>
      </c>
      <c r="L392" s="23" t="s">
        <v>463</v>
      </c>
      <c r="M392" s="23" t="s">
        <v>641</v>
      </c>
    </row>
    <row r="393" spans="1:13" x14ac:dyDescent="0.3">
      <c r="A393" s="11">
        <v>39288</v>
      </c>
      <c r="B393" s="29" t="s">
        <v>720</v>
      </c>
      <c r="C393" s="29">
        <v>1</v>
      </c>
      <c r="D393">
        <v>41.2</v>
      </c>
      <c r="E393" s="5" t="s">
        <v>2344</v>
      </c>
      <c r="F393">
        <v>0.2</v>
      </c>
      <c r="L393" s="23" t="s">
        <v>463</v>
      </c>
      <c r="M393" s="23" t="s">
        <v>641</v>
      </c>
    </row>
    <row r="394" spans="1:13" x14ac:dyDescent="0.3">
      <c r="A394" s="11">
        <v>39295</v>
      </c>
      <c r="B394" s="29" t="s">
        <v>720</v>
      </c>
      <c r="C394" s="29">
        <v>2</v>
      </c>
      <c r="D394">
        <v>12.6</v>
      </c>
      <c r="E394" s="5" t="s">
        <v>2335</v>
      </c>
      <c r="F394">
        <v>0.2</v>
      </c>
      <c r="L394" s="23" t="s">
        <v>463</v>
      </c>
      <c r="M394" s="23" t="s">
        <v>641</v>
      </c>
    </row>
    <row r="395" spans="1:13" x14ac:dyDescent="0.3">
      <c r="A395" s="11">
        <v>39353</v>
      </c>
      <c r="B395" s="29" t="s">
        <v>547</v>
      </c>
      <c r="C395" s="29">
        <v>2</v>
      </c>
      <c r="D395">
        <v>2.1</v>
      </c>
      <c r="E395" s="5" t="s">
        <v>2736</v>
      </c>
      <c r="K395" t="s">
        <v>2491</v>
      </c>
      <c r="L395" s="23" t="s">
        <v>2219</v>
      </c>
      <c r="M395" s="23" t="s">
        <v>2545</v>
      </c>
    </row>
    <row r="396" spans="1:13" x14ac:dyDescent="0.3">
      <c r="A396" s="11">
        <v>39353</v>
      </c>
      <c r="B396" s="29" t="s">
        <v>547</v>
      </c>
      <c r="C396" s="29">
        <v>2</v>
      </c>
      <c r="D396">
        <v>2</v>
      </c>
      <c r="E396" s="5" t="s">
        <v>2409</v>
      </c>
      <c r="F396">
        <v>0.1</v>
      </c>
      <c r="L396" s="23" t="s">
        <v>2219</v>
      </c>
      <c r="M396" s="23" t="s">
        <v>2545</v>
      </c>
    </row>
    <row r="397" spans="1:13" x14ac:dyDescent="0.3">
      <c r="A397" s="11">
        <v>39353</v>
      </c>
      <c r="B397" s="29" t="s">
        <v>547</v>
      </c>
      <c r="C397" s="29">
        <v>2</v>
      </c>
      <c r="D397">
        <v>1</v>
      </c>
      <c r="E397" s="5" t="s">
        <v>2409</v>
      </c>
      <c r="F397">
        <v>0.05</v>
      </c>
      <c r="L397" s="23" t="s">
        <v>2219</v>
      </c>
      <c r="M397" s="23" t="s">
        <v>2545</v>
      </c>
    </row>
    <row r="398" spans="1:13" x14ac:dyDescent="0.3">
      <c r="A398" s="11">
        <v>39353</v>
      </c>
      <c r="B398" s="29" t="s">
        <v>547</v>
      </c>
      <c r="C398" s="29">
        <v>2</v>
      </c>
      <c r="D398">
        <v>0.5</v>
      </c>
      <c r="E398" s="5" t="s">
        <v>2409</v>
      </c>
      <c r="F398">
        <v>0.05</v>
      </c>
      <c r="L398" s="23" t="s">
        <v>2219</v>
      </c>
      <c r="M398" s="23" t="s">
        <v>2545</v>
      </c>
    </row>
    <row r="399" spans="1:13" x14ac:dyDescent="0.3">
      <c r="A399" s="11">
        <v>39353</v>
      </c>
      <c r="B399" s="29" t="s">
        <v>2727</v>
      </c>
      <c r="C399" s="29">
        <v>1</v>
      </c>
      <c r="D399">
        <v>40.9</v>
      </c>
      <c r="E399" s="5" t="s">
        <v>2326</v>
      </c>
      <c r="F399">
        <v>0.4</v>
      </c>
      <c r="L399" s="23" t="s">
        <v>463</v>
      </c>
      <c r="M399" s="23" t="s">
        <v>641</v>
      </c>
    </row>
    <row r="400" spans="1:13" x14ac:dyDescent="0.3">
      <c r="A400" s="11">
        <v>39353</v>
      </c>
      <c r="B400" s="29" t="s">
        <v>2727</v>
      </c>
      <c r="C400" s="29">
        <v>1</v>
      </c>
      <c r="D400">
        <v>36</v>
      </c>
      <c r="E400" s="5" t="s">
        <v>2326</v>
      </c>
      <c r="F400">
        <v>0.1</v>
      </c>
      <c r="L400" s="23" t="s">
        <v>463</v>
      </c>
      <c r="M400" s="23" t="s">
        <v>641</v>
      </c>
    </row>
    <row r="401" spans="1:13" x14ac:dyDescent="0.3">
      <c r="A401" s="11">
        <v>39318</v>
      </c>
      <c r="B401" s="29" t="s">
        <v>367</v>
      </c>
      <c r="C401" s="29">
        <v>2</v>
      </c>
      <c r="D401">
        <v>34.1</v>
      </c>
      <c r="E401" s="5" t="s">
        <v>1974</v>
      </c>
      <c r="F401">
        <v>0.1</v>
      </c>
      <c r="L401" s="23" t="s">
        <v>2219</v>
      </c>
      <c r="M401" s="23" t="s">
        <v>2545</v>
      </c>
    </row>
    <row r="402" spans="1:13" x14ac:dyDescent="0.3">
      <c r="A402" s="11">
        <v>39318</v>
      </c>
      <c r="B402" s="29" t="s">
        <v>367</v>
      </c>
      <c r="C402" s="29">
        <v>2</v>
      </c>
      <c r="D402">
        <v>32.1</v>
      </c>
      <c r="E402" s="5" t="s">
        <v>2574</v>
      </c>
      <c r="F402">
        <v>0.1</v>
      </c>
      <c r="L402" s="23" t="s">
        <v>2219</v>
      </c>
      <c r="M402" s="23" t="s">
        <v>2545</v>
      </c>
    </row>
    <row r="403" spans="1:13" x14ac:dyDescent="0.3">
      <c r="A403" s="11">
        <v>39318</v>
      </c>
      <c r="B403" s="29" t="s">
        <v>367</v>
      </c>
      <c r="C403" s="29">
        <v>2</v>
      </c>
      <c r="D403">
        <v>29.9</v>
      </c>
      <c r="E403" s="5" t="s">
        <v>1974</v>
      </c>
      <c r="L403" s="23" t="s">
        <v>2219</v>
      </c>
      <c r="M403" s="23" t="s">
        <v>2545</v>
      </c>
    </row>
    <row r="404" spans="1:13" x14ac:dyDescent="0.3">
      <c r="A404" s="11">
        <v>39318</v>
      </c>
      <c r="B404" s="29" t="s">
        <v>367</v>
      </c>
      <c r="C404" s="29">
        <v>2</v>
      </c>
      <c r="D404">
        <v>28.8</v>
      </c>
      <c r="E404" s="5" t="s">
        <v>1974</v>
      </c>
      <c r="F404">
        <v>0.05</v>
      </c>
      <c r="L404" s="23" t="s">
        <v>2219</v>
      </c>
      <c r="M404" s="23" t="s">
        <v>2545</v>
      </c>
    </row>
    <row r="405" spans="1:13" x14ac:dyDescent="0.3">
      <c r="A405" s="11">
        <v>39318</v>
      </c>
      <c r="B405" s="29" t="s">
        <v>2135</v>
      </c>
      <c r="C405" s="29">
        <v>1</v>
      </c>
      <c r="D405">
        <v>43.4</v>
      </c>
      <c r="E405" s="5" t="s">
        <v>1248</v>
      </c>
      <c r="F405">
        <v>0.1</v>
      </c>
      <c r="L405" s="23" t="s">
        <v>463</v>
      </c>
      <c r="M405" s="23" t="s">
        <v>641</v>
      </c>
    </row>
    <row r="406" spans="1:13" x14ac:dyDescent="0.3">
      <c r="A406" s="11">
        <v>39318</v>
      </c>
      <c r="B406" s="29" t="s">
        <v>367</v>
      </c>
      <c r="C406" s="29">
        <v>2</v>
      </c>
      <c r="D406">
        <v>25.6</v>
      </c>
      <c r="E406" s="5" t="s">
        <v>2576</v>
      </c>
      <c r="F406">
        <v>0.1</v>
      </c>
      <c r="L406" s="23" t="s">
        <v>463</v>
      </c>
      <c r="M406" s="23" t="s">
        <v>641</v>
      </c>
    </row>
    <row r="407" spans="1:13" x14ac:dyDescent="0.3">
      <c r="A407" s="11">
        <v>39318</v>
      </c>
      <c r="B407" s="29" t="s">
        <v>367</v>
      </c>
      <c r="C407" s="29">
        <v>2</v>
      </c>
      <c r="D407">
        <v>41.8</v>
      </c>
      <c r="E407" s="5" t="s">
        <v>2054</v>
      </c>
      <c r="K407" t="s">
        <v>2055</v>
      </c>
      <c r="L407" s="23" t="s">
        <v>290</v>
      </c>
      <c r="M407" s="23" t="s">
        <v>641</v>
      </c>
    </row>
    <row r="408" spans="1:13" x14ac:dyDescent="0.3">
      <c r="A408" s="6">
        <v>39276</v>
      </c>
      <c r="B408" s="29" t="s">
        <v>1185</v>
      </c>
      <c r="C408" s="29">
        <v>1</v>
      </c>
      <c r="D408">
        <v>19.3</v>
      </c>
      <c r="E408" s="5" t="s">
        <v>1244</v>
      </c>
      <c r="K408" t="s">
        <v>1245</v>
      </c>
      <c r="L408" s="23" t="s">
        <v>2219</v>
      </c>
      <c r="M408" s="23" t="s">
        <v>2545</v>
      </c>
    </row>
    <row r="409" spans="1:13" x14ac:dyDescent="0.3">
      <c r="A409" s="6">
        <v>39276</v>
      </c>
      <c r="B409" s="29" t="s">
        <v>1185</v>
      </c>
      <c r="C409" s="29">
        <v>2</v>
      </c>
      <c r="D409">
        <v>50</v>
      </c>
      <c r="E409" s="5" t="s">
        <v>732</v>
      </c>
      <c r="F409">
        <v>0.2</v>
      </c>
      <c r="L409" s="23" t="s">
        <v>2219</v>
      </c>
      <c r="M409" s="23" t="s">
        <v>2545</v>
      </c>
    </row>
    <row r="410" spans="1:13" x14ac:dyDescent="0.3">
      <c r="A410" s="6">
        <v>39276</v>
      </c>
      <c r="B410" s="29" t="s">
        <v>1185</v>
      </c>
      <c r="C410" s="29">
        <v>2</v>
      </c>
      <c r="D410">
        <v>47.9</v>
      </c>
      <c r="E410" s="5" t="s">
        <v>732</v>
      </c>
      <c r="F410">
        <v>0.1</v>
      </c>
      <c r="L410" s="23" t="s">
        <v>2219</v>
      </c>
      <c r="M410" s="23" t="s">
        <v>2545</v>
      </c>
    </row>
    <row r="411" spans="1:13" x14ac:dyDescent="0.3">
      <c r="A411" s="6">
        <v>39276</v>
      </c>
      <c r="B411" s="29" t="s">
        <v>1185</v>
      </c>
      <c r="C411" s="29">
        <v>2</v>
      </c>
      <c r="D411">
        <v>39.6</v>
      </c>
      <c r="E411" s="5" t="s">
        <v>732</v>
      </c>
      <c r="F411">
        <v>0.1</v>
      </c>
      <c r="L411" s="23" t="s">
        <v>2219</v>
      </c>
      <c r="M411" s="23" t="s">
        <v>2545</v>
      </c>
    </row>
    <row r="412" spans="1:13" x14ac:dyDescent="0.3">
      <c r="A412" s="6">
        <v>39276</v>
      </c>
      <c r="B412" s="29" t="s">
        <v>1185</v>
      </c>
      <c r="C412" s="29">
        <v>2</v>
      </c>
      <c r="D412">
        <v>16.399999999999999</v>
      </c>
      <c r="E412" s="5" t="s">
        <v>1461</v>
      </c>
      <c r="F412">
        <v>0.1</v>
      </c>
      <c r="L412" s="23" t="s">
        <v>2219</v>
      </c>
      <c r="M412" s="23" t="s">
        <v>2545</v>
      </c>
    </row>
    <row r="413" spans="1:13" x14ac:dyDescent="0.3">
      <c r="A413" s="6">
        <v>39276</v>
      </c>
      <c r="B413" s="29" t="s">
        <v>1185</v>
      </c>
      <c r="C413" s="29">
        <v>1</v>
      </c>
      <c r="D413">
        <v>48.5</v>
      </c>
      <c r="E413" s="5" t="s">
        <v>1014</v>
      </c>
      <c r="F413">
        <v>0.1</v>
      </c>
      <c r="L413" s="23" t="s">
        <v>2540</v>
      </c>
      <c r="M413" s="23" t="s">
        <v>2545</v>
      </c>
    </row>
    <row r="414" spans="1:13" x14ac:dyDescent="0.3">
      <c r="A414" s="6">
        <v>39276</v>
      </c>
      <c r="B414" s="29" t="s">
        <v>1185</v>
      </c>
      <c r="C414" s="29">
        <v>1</v>
      </c>
      <c r="D414">
        <v>48.4</v>
      </c>
      <c r="E414" s="5" t="s">
        <v>1014</v>
      </c>
      <c r="F414">
        <v>2</v>
      </c>
      <c r="L414" s="23" t="s">
        <v>2540</v>
      </c>
      <c r="M414" s="23" t="s">
        <v>2545</v>
      </c>
    </row>
    <row r="415" spans="1:13" x14ac:dyDescent="0.3">
      <c r="A415" s="6">
        <v>39276</v>
      </c>
      <c r="B415" s="29" t="s">
        <v>1185</v>
      </c>
      <c r="C415" s="29">
        <v>2</v>
      </c>
      <c r="D415">
        <v>40.9</v>
      </c>
      <c r="E415" s="5" t="s">
        <v>1068</v>
      </c>
      <c r="F415">
        <v>0.2</v>
      </c>
      <c r="L415" s="23" t="s">
        <v>290</v>
      </c>
      <c r="M415" s="23" t="s">
        <v>641</v>
      </c>
    </row>
    <row r="416" spans="1:13" x14ac:dyDescent="0.3">
      <c r="A416" s="6">
        <v>39276</v>
      </c>
      <c r="B416" s="29" t="s">
        <v>1185</v>
      </c>
      <c r="C416" s="29">
        <v>2</v>
      </c>
      <c r="D416" s="5">
        <v>39.799999999999997</v>
      </c>
      <c r="E416" s="5" t="s">
        <v>1068</v>
      </c>
      <c r="F416" s="5">
        <v>0.1</v>
      </c>
      <c r="L416" s="23" t="s">
        <v>290</v>
      </c>
      <c r="M416" s="23" t="s">
        <v>641</v>
      </c>
    </row>
    <row r="417" spans="1:13" x14ac:dyDescent="0.3">
      <c r="A417" s="6">
        <v>39276</v>
      </c>
      <c r="B417" s="29" t="s">
        <v>1185</v>
      </c>
      <c r="C417" s="29">
        <v>2</v>
      </c>
      <c r="D417" s="5">
        <v>39.299999999999997</v>
      </c>
      <c r="E417" s="5" t="s">
        <v>1068</v>
      </c>
      <c r="F417" s="5">
        <v>0.1</v>
      </c>
      <c r="L417" s="23" t="s">
        <v>290</v>
      </c>
      <c r="M417" s="23" t="s">
        <v>641</v>
      </c>
    </row>
    <row r="418" spans="1:13" x14ac:dyDescent="0.3">
      <c r="A418" s="6">
        <v>39276</v>
      </c>
      <c r="B418" s="29" t="s">
        <v>1185</v>
      </c>
      <c r="C418" s="29">
        <v>2</v>
      </c>
      <c r="D418">
        <v>16.2</v>
      </c>
      <c r="E418" s="5" t="s">
        <v>1462</v>
      </c>
      <c r="F418">
        <v>0.1</v>
      </c>
      <c r="L418" s="23" t="s">
        <v>290</v>
      </c>
      <c r="M418" s="23" t="s">
        <v>641</v>
      </c>
    </row>
    <row r="419" spans="1:13" x14ac:dyDescent="0.3">
      <c r="A419" s="6">
        <v>39276</v>
      </c>
      <c r="B419" s="29" t="s">
        <v>1185</v>
      </c>
      <c r="C419" s="29">
        <v>2</v>
      </c>
      <c r="D419">
        <v>11.2</v>
      </c>
      <c r="E419" s="5" t="s">
        <v>1982</v>
      </c>
      <c r="F419">
        <v>0.1</v>
      </c>
      <c r="L419" s="23" t="s">
        <v>290</v>
      </c>
      <c r="M419" s="23" t="s">
        <v>641</v>
      </c>
    </row>
    <row r="420" spans="1:13" x14ac:dyDescent="0.3">
      <c r="A420" s="11">
        <v>39281</v>
      </c>
      <c r="B420" s="29" t="s">
        <v>2176</v>
      </c>
      <c r="C420" s="29">
        <v>2</v>
      </c>
      <c r="D420">
        <v>45.1</v>
      </c>
      <c r="E420" s="5" t="s">
        <v>540</v>
      </c>
      <c r="F420">
        <v>0.05</v>
      </c>
      <c r="L420" s="23" t="s">
        <v>463</v>
      </c>
      <c r="M420" s="24" t="s">
        <v>641</v>
      </c>
    </row>
    <row r="421" spans="1:13" x14ac:dyDescent="0.3">
      <c r="A421" s="11">
        <v>39281</v>
      </c>
      <c r="B421" s="29" t="s">
        <v>2176</v>
      </c>
      <c r="C421" s="29">
        <v>2</v>
      </c>
      <c r="D421">
        <v>41.3</v>
      </c>
      <c r="E421" s="5" t="s">
        <v>1895</v>
      </c>
      <c r="F421">
        <v>0.05</v>
      </c>
      <c r="L421" s="23" t="s">
        <v>463</v>
      </c>
      <c r="M421" s="23" t="s">
        <v>641</v>
      </c>
    </row>
    <row r="422" spans="1:13" x14ac:dyDescent="0.3">
      <c r="A422" s="11">
        <v>39281</v>
      </c>
      <c r="B422" s="29" t="s">
        <v>2176</v>
      </c>
      <c r="C422" s="29">
        <v>2</v>
      </c>
      <c r="D422">
        <v>39</v>
      </c>
      <c r="E422" s="5" t="s">
        <v>1895</v>
      </c>
      <c r="F422">
        <v>0.05</v>
      </c>
      <c r="L422" s="23" t="s">
        <v>463</v>
      </c>
      <c r="M422" s="23" t="s">
        <v>641</v>
      </c>
    </row>
    <row r="423" spans="1:13" x14ac:dyDescent="0.3">
      <c r="A423" s="11">
        <v>39281</v>
      </c>
      <c r="B423" s="29" t="s">
        <v>2176</v>
      </c>
      <c r="C423" s="29">
        <v>2</v>
      </c>
      <c r="D423">
        <v>10</v>
      </c>
      <c r="E423" s="5" t="s">
        <v>1895</v>
      </c>
      <c r="F423">
        <v>0.05</v>
      </c>
      <c r="L423" s="23" t="s">
        <v>463</v>
      </c>
      <c r="M423" s="23" t="s">
        <v>641</v>
      </c>
    </row>
    <row r="424" spans="1:13" x14ac:dyDescent="0.3">
      <c r="A424" s="11">
        <v>39281</v>
      </c>
      <c r="B424" s="29" t="s">
        <v>2176</v>
      </c>
      <c r="C424" s="29">
        <v>2</v>
      </c>
      <c r="D424">
        <v>10</v>
      </c>
      <c r="E424" s="5" t="s">
        <v>1895</v>
      </c>
      <c r="F424">
        <v>0.05</v>
      </c>
      <c r="L424" s="23" t="s">
        <v>463</v>
      </c>
      <c r="M424" s="23" t="s">
        <v>641</v>
      </c>
    </row>
    <row r="425" spans="1:13" x14ac:dyDescent="0.3">
      <c r="A425" s="11">
        <v>39281</v>
      </c>
      <c r="B425" s="29" t="s">
        <v>2176</v>
      </c>
      <c r="C425" s="29">
        <v>2</v>
      </c>
      <c r="D425">
        <v>10</v>
      </c>
      <c r="E425" s="5" t="s">
        <v>1895</v>
      </c>
      <c r="F425">
        <v>0.05</v>
      </c>
      <c r="L425" s="23" t="s">
        <v>463</v>
      </c>
      <c r="M425" s="23" t="s">
        <v>641</v>
      </c>
    </row>
    <row r="426" spans="1:13" x14ac:dyDescent="0.3">
      <c r="A426" s="11">
        <v>39281</v>
      </c>
      <c r="B426" s="29" t="s">
        <v>2176</v>
      </c>
      <c r="C426" s="29">
        <v>2</v>
      </c>
      <c r="D426" s="5">
        <v>7.6</v>
      </c>
      <c r="E426" s="5" t="s">
        <v>1895</v>
      </c>
      <c r="F426" s="5">
        <v>0.05</v>
      </c>
      <c r="L426" s="23" t="s">
        <v>463</v>
      </c>
      <c r="M426" s="23" t="s">
        <v>641</v>
      </c>
    </row>
    <row r="427" spans="1:13" x14ac:dyDescent="0.3">
      <c r="A427" s="11">
        <v>39281</v>
      </c>
      <c r="B427" s="29" t="s">
        <v>2176</v>
      </c>
      <c r="C427" s="29">
        <v>2</v>
      </c>
      <c r="D427" s="5">
        <v>7.6</v>
      </c>
      <c r="E427" s="5" t="s">
        <v>1895</v>
      </c>
      <c r="F427" s="5">
        <v>0.05</v>
      </c>
      <c r="L427" s="23" t="s">
        <v>463</v>
      </c>
      <c r="M427" s="23" t="s">
        <v>641</v>
      </c>
    </row>
    <row r="428" spans="1:13" x14ac:dyDescent="0.3">
      <c r="A428" s="11">
        <v>39281</v>
      </c>
      <c r="B428" s="29" t="s">
        <v>2176</v>
      </c>
      <c r="C428" s="29">
        <v>2</v>
      </c>
      <c r="D428" s="5">
        <v>39.5</v>
      </c>
      <c r="E428" s="5" t="s">
        <v>1882</v>
      </c>
      <c r="F428" s="5">
        <v>0.3</v>
      </c>
      <c r="L428" s="23" t="s">
        <v>463</v>
      </c>
      <c r="M428" s="23" t="s">
        <v>641</v>
      </c>
    </row>
    <row r="429" spans="1:13" x14ac:dyDescent="0.3">
      <c r="A429" s="11">
        <v>39281</v>
      </c>
      <c r="B429" s="29" t="s">
        <v>2176</v>
      </c>
      <c r="C429" s="29">
        <v>2</v>
      </c>
      <c r="D429">
        <v>37.4</v>
      </c>
      <c r="E429" s="5" t="s">
        <v>1882</v>
      </c>
      <c r="F429" s="5">
        <v>0.4</v>
      </c>
      <c r="L429" s="23" t="s">
        <v>463</v>
      </c>
      <c r="M429" s="23" t="s">
        <v>641</v>
      </c>
    </row>
    <row r="430" spans="1:13" x14ac:dyDescent="0.3">
      <c r="A430" s="6">
        <v>39274</v>
      </c>
      <c r="B430" s="29" t="s">
        <v>307</v>
      </c>
      <c r="C430" s="29">
        <v>1</v>
      </c>
      <c r="D430" s="5">
        <v>22.4</v>
      </c>
      <c r="E430" s="5" t="s">
        <v>1023</v>
      </c>
      <c r="F430" s="5">
        <v>0.1</v>
      </c>
      <c r="L430" s="23" t="s">
        <v>463</v>
      </c>
      <c r="M430" s="23" t="s">
        <v>641</v>
      </c>
    </row>
    <row r="431" spans="1:13" x14ac:dyDescent="0.3">
      <c r="A431" s="11">
        <v>39332</v>
      </c>
      <c r="B431" s="29" t="s">
        <v>2228</v>
      </c>
      <c r="C431" s="29">
        <v>1</v>
      </c>
      <c r="D431" s="5">
        <v>32.299999999999997</v>
      </c>
      <c r="E431" s="5" t="s">
        <v>2736</v>
      </c>
      <c r="F431" s="5">
        <v>0.05</v>
      </c>
      <c r="L431" s="23" t="s">
        <v>2219</v>
      </c>
      <c r="M431" s="23" t="s">
        <v>2545</v>
      </c>
    </row>
    <row r="432" spans="1:13" x14ac:dyDescent="0.3">
      <c r="A432" s="11">
        <v>39332</v>
      </c>
      <c r="B432" s="29" t="s">
        <v>2228</v>
      </c>
      <c r="C432" s="29">
        <v>1</v>
      </c>
      <c r="D432" s="5">
        <v>17.899999999999999</v>
      </c>
      <c r="E432" s="5" t="s">
        <v>2215</v>
      </c>
      <c r="F432" s="5">
        <v>0.05</v>
      </c>
      <c r="L432" s="23" t="s">
        <v>2219</v>
      </c>
      <c r="M432" s="23" t="s">
        <v>2545</v>
      </c>
    </row>
    <row r="433" spans="1:13" x14ac:dyDescent="0.3">
      <c r="A433" s="11">
        <v>39332</v>
      </c>
      <c r="B433" s="29" t="s">
        <v>2228</v>
      </c>
      <c r="C433" s="29">
        <v>1</v>
      </c>
      <c r="D433" s="5">
        <v>7.3</v>
      </c>
      <c r="E433" s="5" t="s">
        <v>2736</v>
      </c>
      <c r="F433" s="5">
        <v>0.2</v>
      </c>
      <c r="L433" s="23" t="s">
        <v>2219</v>
      </c>
      <c r="M433" s="23" t="s">
        <v>2545</v>
      </c>
    </row>
    <row r="434" spans="1:13" x14ac:dyDescent="0.3">
      <c r="A434" s="11">
        <v>39332</v>
      </c>
      <c r="B434" s="29" t="s">
        <v>2228</v>
      </c>
      <c r="C434" s="29">
        <v>1</v>
      </c>
      <c r="D434">
        <v>50</v>
      </c>
      <c r="E434" s="5" t="s">
        <v>2322</v>
      </c>
      <c r="K434" t="s">
        <v>2229</v>
      </c>
      <c r="L434" s="23" t="s">
        <v>2219</v>
      </c>
      <c r="M434" s="23" t="s">
        <v>2545</v>
      </c>
    </row>
    <row r="435" spans="1:13" x14ac:dyDescent="0.3">
      <c r="A435" s="11">
        <v>39332</v>
      </c>
      <c r="B435" s="29" t="s">
        <v>2228</v>
      </c>
      <c r="C435" s="29">
        <v>1</v>
      </c>
      <c r="D435">
        <v>29.5</v>
      </c>
      <c r="E435" s="5" t="s">
        <v>2409</v>
      </c>
      <c r="F435">
        <v>0.05</v>
      </c>
      <c r="L435" s="23" t="s">
        <v>2219</v>
      </c>
      <c r="M435" s="23" t="s">
        <v>2545</v>
      </c>
    </row>
    <row r="436" spans="1:13" x14ac:dyDescent="0.3">
      <c r="A436" s="11">
        <v>39332</v>
      </c>
      <c r="B436" s="29" t="s">
        <v>2228</v>
      </c>
      <c r="C436" s="29">
        <v>1</v>
      </c>
      <c r="D436">
        <v>29.3</v>
      </c>
      <c r="E436" s="5" t="s">
        <v>2409</v>
      </c>
      <c r="F436">
        <v>0.2</v>
      </c>
      <c r="L436" s="23" t="s">
        <v>2219</v>
      </c>
      <c r="M436" s="23" t="s">
        <v>2545</v>
      </c>
    </row>
    <row r="437" spans="1:13" x14ac:dyDescent="0.3">
      <c r="A437" s="11">
        <v>39332</v>
      </c>
      <c r="B437" s="29" t="s">
        <v>2228</v>
      </c>
      <c r="C437" s="29">
        <v>1</v>
      </c>
      <c r="D437">
        <v>11.2</v>
      </c>
      <c r="E437" s="5" t="s">
        <v>2409</v>
      </c>
      <c r="F437">
        <v>0.05</v>
      </c>
      <c r="L437" s="23" t="s">
        <v>2219</v>
      </c>
      <c r="M437" s="23" t="s">
        <v>2545</v>
      </c>
    </row>
    <row r="438" spans="1:13" x14ac:dyDescent="0.3">
      <c r="A438" s="11">
        <v>39332</v>
      </c>
      <c r="B438" s="29" t="s">
        <v>2228</v>
      </c>
      <c r="C438" s="29">
        <v>1</v>
      </c>
      <c r="D438">
        <v>3.8</v>
      </c>
      <c r="E438" s="5" t="s">
        <v>2409</v>
      </c>
      <c r="F438">
        <v>0.1</v>
      </c>
      <c r="L438" s="23" t="s">
        <v>2219</v>
      </c>
      <c r="M438" s="23" t="s">
        <v>2545</v>
      </c>
    </row>
    <row r="439" spans="1:13" x14ac:dyDescent="0.3">
      <c r="A439" s="11">
        <v>39332</v>
      </c>
      <c r="B439" s="29" t="s">
        <v>382</v>
      </c>
      <c r="C439" s="29">
        <v>2</v>
      </c>
      <c r="D439">
        <v>34.200000000000003</v>
      </c>
      <c r="E439" s="5" t="s">
        <v>2409</v>
      </c>
      <c r="F439">
        <v>0.05</v>
      </c>
      <c r="L439" s="23" t="s">
        <v>2219</v>
      </c>
      <c r="M439" s="23" t="s">
        <v>2545</v>
      </c>
    </row>
    <row r="440" spans="1:13" x14ac:dyDescent="0.3">
      <c r="A440" s="11">
        <v>39332</v>
      </c>
      <c r="B440" s="29" t="s">
        <v>382</v>
      </c>
      <c r="C440" s="29">
        <v>2</v>
      </c>
      <c r="D440">
        <v>34.200000000000003</v>
      </c>
      <c r="E440" s="5" t="s">
        <v>2409</v>
      </c>
      <c r="F440">
        <v>0.05</v>
      </c>
      <c r="L440" s="23" t="s">
        <v>2219</v>
      </c>
      <c r="M440" s="23" t="s">
        <v>2545</v>
      </c>
    </row>
    <row r="441" spans="1:13" x14ac:dyDescent="0.3">
      <c r="A441" s="11">
        <v>39332</v>
      </c>
      <c r="B441" s="29" t="s">
        <v>382</v>
      </c>
      <c r="C441" s="29">
        <v>2</v>
      </c>
      <c r="D441">
        <v>34.200000000000003</v>
      </c>
      <c r="E441" s="5" t="s">
        <v>2409</v>
      </c>
      <c r="F441">
        <v>0.05</v>
      </c>
      <c r="L441" s="23" t="s">
        <v>2219</v>
      </c>
      <c r="M441" s="23" t="s">
        <v>2545</v>
      </c>
    </row>
    <row r="442" spans="1:13" x14ac:dyDescent="0.3">
      <c r="A442" s="11">
        <v>39332</v>
      </c>
      <c r="B442" s="29" t="s">
        <v>382</v>
      </c>
      <c r="C442" s="29">
        <v>2</v>
      </c>
      <c r="D442">
        <v>31.5</v>
      </c>
      <c r="E442" s="5" t="s">
        <v>2409</v>
      </c>
      <c r="F442">
        <v>0.05</v>
      </c>
      <c r="L442" s="23" t="s">
        <v>2219</v>
      </c>
      <c r="M442" s="23" t="s">
        <v>2545</v>
      </c>
    </row>
    <row r="443" spans="1:13" x14ac:dyDescent="0.3">
      <c r="A443" s="11">
        <v>39332</v>
      </c>
      <c r="B443" s="29" t="s">
        <v>2228</v>
      </c>
      <c r="C443" s="29">
        <v>1</v>
      </c>
      <c r="D443">
        <v>37.9</v>
      </c>
      <c r="E443" s="5" t="s">
        <v>2326</v>
      </c>
      <c r="F443">
        <v>0.05</v>
      </c>
      <c r="K443" s="5"/>
      <c r="L443" s="23" t="s">
        <v>463</v>
      </c>
      <c r="M443" s="23" t="s">
        <v>641</v>
      </c>
    </row>
    <row r="444" spans="1:13" x14ac:dyDescent="0.3">
      <c r="A444" s="11">
        <v>39332</v>
      </c>
      <c r="B444" s="29" t="s">
        <v>2228</v>
      </c>
      <c r="C444" s="29">
        <v>1</v>
      </c>
      <c r="D444">
        <v>29.7</v>
      </c>
      <c r="E444" s="5" t="s">
        <v>2326</v>
      </c>
      <c r="F444">
        <v>0.1</v>
      </c>
      <c r="L444" s="23" t="s">
        <v>463</v>
      </c>
      <c r="M444" s="23" t="s">
        <v>641</v>
      </c>
    </row>
    <row r="445" spans="1:13" x14ac:dyDescent="0.3">
      <c r="A445" s="11">
        <v>39332</v>
      </c>
      <c r="B445" s="29" t="s">
        <v>2228</v>
      </c>
      <c r="C445" s="29">
        <v>1</v>
      </c>
      <c r="D445">
        <v>13.1</v>
      </c>
      <c r="E445" s="5" t="s">
        <v>2326</v>
      </c>
      <c r="F445">
        <v>0.2</v>
      </c>
      <c r="L445" s="23" t="s">
        <v>463</v>
      </c>
      <c r="M445" s="23" t="s">
        <v>641</v>
      </c>
    </row>
    <row r="446" spans="1:13" x14ac:dyDescent="0.3">
      <c r="A446" s="11">
        <v>39332</v>
      </c>
      <c r="B446" s="29" t="s">
        <v>2228</v>
      </c>
      <c r="C446" s="29">
        <v>1</v>
      </c>
      <c r="D446">
        <v>13.1</v>
      </c>
      <c r="E446" s="5" t="s">
        <v>2326</v>
      </c>
      <c r="F446">
        <v>0.1</v>
      </c>
      <c r="L446" s="23" t="s">
        <v>463</v>
      </c>
      <c r="M446" s="23" t="s">
        <v>641</v>
      </c>
    </row>
    <row r="447" spans="1:13" x14ac:dyDescent="0.3">
      <c r="A447" s="11">
        <v>39332</v>
      </c>
      <c r="B447" s="29" t="s">
        <v>2228</v>
      </c>
      <c r="C447" s="29">
        <v>1</v>
      </c>
      <c r="D447">
        <v>12.8</v>
      </c>
      <c r="E447" s="5" t="s">
        <v>2326</v>
      </c>
      <c r="F447">
        <v>0.1</v>
      </c>
      <c r="L447" s="23" t="s">
        <v>463</v>
      </c>
      <c r="M447" s="23" t="s">
        <v>641</v>
      </c>
    </row>
    <row r="448" spans="1:13" x14ac:dyDescent="0.3">
      <c r="A448" s="11">
        <v>39332</v>
      </c>
      <c r="B448" s="29" t="s">
        <v>2228</v>
      </c>
      <c r="C448" s="29">
        <v>1</v>
      </c>
      <c r="D448">
        <v>11.9</v>
      </c>
      <c r="E448" s="5" t="s">
        <v>2326</v>
      </c>
      <c r="F448">
        <v>0.05</v>
      </c>
      <c r="L448" s="23" t="s">
        <v>463</v>
      </c>
      <c r="M448" s="23" t="s">
        <v>641</v>
      </c>
    </row>
    <row r="449" spans="1:13" x14ac:dyDescent="0.3">
      <c r="A449" s="11">
        <v>39332</v>
      </c>
      <c r="B449" s="29" t="s">
        <v>2228</v>
      </c>
      <c r="C449" s="29">
        <v>1</v>
      </c>
      <c r="D449">
        <v>11.4</v>
      </c>
      <c r="E449" s="5" t="s">
        <v>2326</v>
      </c>
      <c r="F449">
        <v>0.1</v>
      </c>
      <c r="L449" s="23" t="s">
        <v>463</v>
      </c>
      <c r="M449" s="23" t="s">
        <v>641</v>
      </c>
    </row>
    <row r="450" spans="1:13" x14ac:dyDescent="0.3">
      <c r="A450" s="11">
        <v>39332</v>
      </c>
      <c r="B450" s="29" t="s">
        <v>2228</v>
      </c>
      <c r="C450" s="29">
        <v>1</v>
      </c>
      <c r="D450">
        <v>11.3</v>
      </c>
      <c r="E450" s="5" t="s">
        <v>2326</v>
      </c>
      <c r="F450">
        <v>0.05</v>
      </c>
      <c r="L450" s="23" t="s">
        <v>463</v>
      </c>
      <c r="M450" s="23" t="s">
        <v>641</v>
      </c>
    </row>
    <row r="451" spans="1:13" x14ac:dyDescent="0.3">
      <c r="A451" s="11">
        <v>39332</v>
      </c>
      <c r="B451" s="29" t="s">
        <v>2228</v>
      </c>
      <c r="C451" s="29">
        <v>1</v>
      </c>
      <c r="D451" s="5">
        <v>8.8000000000000007</v>
      </c>
      <c r="E451" s="5" t="s">
        <v>2326</v>
      </c>
      <c r="F451">
        <v>0.05</v>
      </c>
      <c r="L451" s="23" t="s">
        <v>463</v>
      </c>
      <c r="M451" s="23" t="s">
        <v>641</v>
      </c>
    </row>
    <row r="452" spans="1:13" x14ac:dyDescent="0.3">
      <c r="A452" s="11">
        <v>39332</v>
      </c>
      <c r="B452" s="29" t="s">
        <v>2228</v>
      </c>
      <c r="C452" s="29">
        <v>1</v>
      </c>
      <c r="D452">
        <v>8.6</v>
      </c>
      <c r="E452" s="5" t="s">
        <v>2326</v>
      </c>
      <c r="F452">
        <v>0.05</v>
      </c>
      <c r="L452" s="23" t="s">
        <v>463</v>
      </c>
      <c r="M452" s="23" t="s">
        <v>641</v>
      </c>
    </row>
    <row r="453" spans="1:13" x14ac:dyDescent="0.3">
      <c r="A453" s="11">
        <v>39332</v>
      </c>
      <c r="B453" s="29" t="s">
        <v>2228</v>
      </c>
      <c r="C453" s="29">
        <v>1</v>
      </c>
      <c r="D453">
        <v>8.6</v>
      </c>
      <c r="E453" s="5" t="s">
        <v>2326</v>
      </c>
      <c r="F453">
        <v>0.05</v>
      </c>
      <c r="L453" s="23" t="s">
        <v>463</v>
      </c>
      <c r="M453" s="23" t="s">
        <v>641</v>
      </c>
    </row>
    <row r="454" spans="1:13" x14ac:dyDescent="0.3">
      <c r="A454" s="11">
        <v>39332</v>
      </c>
      <c r="B454" s="29" t="s">
        <v>2228</v>
      </c>
      <c r="C454" s="29">
        <v>1</v>
      </c>
      <c r="D454">
        <v>7.3</v>
      </c>
      <c r="E454" s="5" t="s">
        <v>2326</v>
      </c>
      <c r="F454">
        <v>0.05</v>
      </c>
      <c r="K454" s="5"/>
      <c r="L454" s="23" t="s">
        <v>463</v>
      </c>
      <c r="M454" s="23" t="s">
        <v>641</v>
      </c>
    </row>
    <row r="455" spans="1:13" x14ac:dyDescent="0.3">
      <c r="A455" s="11">
        <v>39332</v>
      </c>
      <c r="B455" s="29" t="s">
        <v>2228</v>
      </c>
      <c r="C455" s="29">
        <v>1</v>
      </c>
      <c r="D455">
        <v>7.3</v>
      </c>
      <c r="E455" s="5" t="s">
        <v>2326</v>
      </c>
      <c r="F455">
        <v>0.05</v>
      </c>
      <c r="L455" s="23" t="s">
        <v>463</v>
      </c>
      <c r="M455" s="23" t="s">
        <v>641</v>
      </c>
    </row>
    <row r="456" spans="1:13" x14ac:dyDescent="0.3">
      <c r="A456" s="11">
        <v>39332</v>
      </c>
      <c r="B456" s="29" t="s">
        <v>2228</v>
      </c>
      <c r="C456" s="29">
        <v>1</v>
      </c>
      <c r="D456">
        <v>7.3</v>
      </c>
      <c r="E456" s="5" t="s">
        <v>2326</v>
      </c>
      <c r="F456">
        <v>0.05</v>
      </c>
      <c r="K456" s="5"/>
      <c r="L456" s="23" t="s">
        <v>463</v>
      </c>
      <c r="M456" s="23" t="s">
        <v>641</v>
      </c>
    </row>
    <row r="457" spans="1:13" x14ac:dyDescent="0.3">
      <c r="A457" s="11">
        <v>39332</v>
      </c>
      <c r="B457" s="29" t="s">
        <v>2228</v>
      </c>
      <c r="C457" s="29">
        <v>1</v>
      </c>
      <c r="D457">
        <v>4.3</v>
      </c>
      <c r="E457" s="5" t="s">
        <v>2326</v>
      </c>
      <c r="F457">
        <v>0.05</v>
      </c>
      <c r="L457" s="23" t="s">
        <v>463</v>
      </c>
      <c r="M457" s="23" t="s">
        <v>641</v>
      </c>
    </row>
    <row r="458" spans="1:13" x14ac:dyDescent="0.3">
      <c r="A458" s="11">
        <v>39332</v>
      </c>
      <c r="B458" s="29" t="s">
        <v>2228</v>
      </c>
      <c r="C458" s="29">
        <v>1</v>
      </c>
      <c r="D458">
        <v>4.3</v>
      </c>
      <c r="E458" s="5" t="s">
        <v>2326</v>
      </c>
      <c r="F458">
        <v>0.05</v>
      </c>
      <c r="K458" s="5"/>
      <c r="L458" s="23" t="s">
        <v>463</v>
      </c>
      <c r="M458" s="23" t="s">
        <v>641</v>
      </c>
    </row>
    <row r="459" spans="1:13" x14ac:dyDescent="0.3">
      <c r="A459" s="11">
        <v>39332</v>
      </c>
      <c r="B459" s="29" t="s">
        <v>2228</v>
      </c>
      <c r="C459" s="29">
        <v>1</v>
      </c>
      <c r="D459">
        <v>4.3</v>
      </c>
      <c r="E459" s="5" t="s">
        <v>2326</v>
      </c>
      <c r="F459">
        <v>0.05</v>
      </c>
      <c r="L459" s="23" t="s">
        <v>463</v>
      </c>
      <c r="M459" s="23" t="s">
        <v>641</v>
      </c>
    </row>
    <row r="460" spans="1:13" x14ac:dyDescent="0.3">
      <c r="A460" s="11">
        <v>39332</v>
      </c>
      <c r="B460" s="29" t="s">
        <v>2228</v>
      </c>
      <c r="C460" s="29">
        <v>1</v>
      </c>
      <c r="D460" s="5">
        <v>3.8</v>
      </c>
      <c r="E460" s="5" t="s">
        <v>2326</v>
      </c>
      <c r="F460" s="5">
        <v>0.1</v>
      </c>
      <c r="L460" s="23" t="s">
        <v>463</v>
      </c>
      <c r="M460" s="23" t="s">
        <v>641</v>
      </c>
    </row>
    <row r="461" spans="1:13" x14ac:dyDescent="0.3">
      <c r="A461" s="11">
        <v>39332</v>
      </c>
      <c r="B461" s="29" t="s">
        <v>382</v>
      </c>
      <c r="C461" s="29">
        <v>2</v>
      </c>
      <c r="D461">
        <v>35</v>
      </c>
      <c r="E461" s="5" t="s">
        <v>2326</v>
      </c>
      <c r="F461">
        <v>0.05</v>
      </c>
      <c r="L461" s="23" t="s">
        <v>463</v>
      </c>
      <c r="M461" s="23" t="s">
        <v>641</v>
      </c>
    </row>
    <row r="462" spans="1:13" x14ac:dyDescent="0.3">
      <c r="A462" s="11">
        <v>39332</v>
      </c>
      <c r="B462" s="29" t="s">
        <v>382</v>
      </c>
      <c r="C462" s="29">
        <v>2</v>
      </c>
      <c r="D462">
        <v>34.200000000000003</v>
      </c>
      <c r="E462" s="5" t="s">
        <v>2326</v>
      </c>
      <c r="F462">
        <v>0.05</v>
      </c>
      <c r="L462" s="23" t="s">
        <v>463</v>
      </c>
      <c r="M462" s="23" t="s">
        <v>641</v>
      </c>
    </row>
    <row r="463" spans="1:13" x14ac:dyDescent="0.3">
      <c r="A463" s="11">
        <v>39332</v>
      </c>
      <c r="B463" s="29" t="s">
        <v>382</v>
      </c>
      <c r="C463" s="29">
        <v>2</v>
      </c>
      <c r="D463">
        <v>33</v>
      </c>
      <c r="E463" s="5" t="s">
        <v>2326</v>
      </c>
      <c r="F463">
        <v>0.05</v>
      </c>
      <c r="L463" s="23" t="s">
        <v>463</v>
      </c>
      <c r="M463" s="23" t="s">
        <v>641</v>
      </c>
    </row>
    <row r="464" spans="1:13" x14ac:dyDescent="0.3">
      <c r="A464" s="11">
        <v>39332</v>
      </c>
      <c r="B464" s="29" t="s">
        <v>382</v>
      </c>
      <c r="C464" s="29">
        <v>2</v>
      </c>
      <c r="D464">
        <v>31.6</v>
      </c>
      <c r="E464" s="5" t="s">
        <v>2326</v>
      </c>
      <c r="F464">
        <v>0.1</v>
      </c>
      <c r="L464" s="23" t="s">
        <v>463</v>
      </c>
      <c r="M464" s="23" t="s">
        <v>641</v>
      </c>
    </row>
    <row r="465" spans="1:13" x14ac:dyDescent="0.3">
      <c r="A465" s="11">
        <v>39332</v>
      </c>
      <c r="B465" s="29" t="s">
        <v>382</v>
      </c>
      <c r="C465" s="29">
        <v>2</v>
      </c>
      <c r="D465">
        <v>29.6</v>
      </c>
      <c r="E465" s="5" t="s">
        <v>1279</v>
      </c>
      <c r="L465" s="23" t="s">
        <v>290</v>
      </c>
      <c r="M465" s="23" t="s">
        <v>641</v>
      </c>
    </row>
    <row r="466" spans="1:13" x14ac:dyDescent="0.3">
      <c r="A466" s="11">
        <v>39281</v>
      </c>
      <c r="B466" s="29" t="s">
        <v>1233</v>
      </c>
      <c r="C466" s="29">
        <v>2</v>
      </c>
      <c r="D466">
        <v>16</v>
      </c>
      <c r="E466" s="5" t="s">
        <v>2344</v>
      </c>
      <c r="J466" t="s">
        <v>2509</v>
      </c>
      <c r="L466" s="23" t="s">
        <v>463</v>
      </c>
      <c r="M466" s="23" t="s">
        <v>641</v>
      </c>
    </row>
    <row r="467" spans="1:13" x14ac:dyDescent="0.3">
      <c r="A467" s="11">
        <v>39281</v>
      </c>
      <c r="B467" s="29" t="s">
        <v>1233</v>
      </c>
      <c r="C467" s="29">
        <v>2</v>
      </c>
      <c r="D467">
        <v>49</v>
      </c>
      <c r="E467" s="5" t="s">
        <v>2344</v>
      </c>
      <c r="F467" t="s">
        <v>2172</v>
      </c>
      <c r="L467" s="23" t="s">
        <v>463</v>
      </c>
      <c r="M467" s="23" t="s">
        <v>641</v>
      </c>
    </row>
    <row r="468" spans="1:13" x14ac:dyDescent="0.3">
      <c r="A468" s="11">
        <v>39281</v>
      </c>
      <c r="B468" s="29" t="s">
        <v>1233</v>
      </c>
      <c r="C468" s="29">
        <v>2</v>
      </c>
      <c r="D468">
        <v>20</v>
      </c>
      <c r="E468" s="5" t="s">
        <v>2344</v>
      </c>
      <c r="F468">
        <v>0.1</v>
      </c>
      <c r="K468" s="5"/>
      <c r="L468" s="23" t="s">
        <v>463</v>
      </c>
      <c r="M468" s="23" t="s">
        <v>641</v>
      </c>
    </row>
    <row r="469" spans="1:13" x14ac:dyDescent="0.3">
      <c r="A469" s="11">
        <v>39281</v>
      </c>
      <c r="B469" s="29" t="s">
        <v>1233</v>
      </c>
      <c r="C469" s="29">
        <v>2</v>
      </c>
      <c r="D469">
        <v>18.8</v>
      </c>
      <c r="E469" s="5" t="s">
        <v>2344</v>
      </c>
      <c r="F469">
        <v>0.1</v>
      </c>
      <c r="L469" s="23" t="s">
        <v>463</v>
      </c>
      <c r="M469" s="23" t="s">
        <v>641</v>
      </c>
    </row>
    <row r="470" spans="1:13" x14ac:dyDescent="0.3">
      <c r="A470" s="11">
        <v>39281</v>
      </c>
      <c r="B470" s="29" t="s">
        <v>1233</v>
      </c>
      <c r="C470" s="29">
        <v>2</v>
      </c>
      <c r="D470">
        <v>17</v>
      </c>
      <c r="E470" s="5" t="s">
        <v>2344</v>
      </c>
      <c r="F470">
        <v>0.1</v>
      </c>
      <c r="L470" s="23" t="s">
        <v>463</v>
      </c>
      <c r="M470" s="23" t="s">
        <v>641</v>
      </c>
    </row>
    <row r="471" spans="1:13" x14ac:dyDescent="0.3">
      <c r="A471" s="11">
        <v>39281</v>
      </c>
      <c r="B471" s="29" t="s">
        <v>1233</v>
      </c>
      <c r="C471" s="29">
        <v>2</v>
      </c>
      <c r="D471">
        <v>17</v>
      </c>
      <c r="E471" s="5" t="s">
        <v>2344</v>
      </c>
      <c r="F471">
        <v>0.1</v>
      </c>
      <c r="L471" s="23" t="s">
        <v>463</v>
      </c>
      <c r="M471" s="23" t="s">
        <v>641</v>
      </c>
    </row>
    <row r="472" spans="1:13" x14ac:dyDescent="0.3">
      <c r="A472" s="11">
        <v>39281</v>
      </c>
      <c r="B472" s="29" t="s">
        <v>1233</v>
      </c>
      <c r="C472" s="29">
        <v>2</v>
      </c>
      <c r="D472">
        <v>17</v>
      </c>
      <c r="E472" s="5" t="s">
        <v>2344</v>
      </c>
      <c r="F472">
        <v>0.1</v>
      </c>
      <c r="L472" s="23" t="s">
        <v>463</v>
      </c>
      <c r="M472" s="23" t="s">
        <v>641</v>
      </c>
    </row>
    <row r="473" spans="1:13" x14ac:dyDescent="0.3">
      <c r="A473" s="11">
        <v>39281</v>
      </c>
      <c r="B473" s="29" t="s">
        <v>1233</v>
      </c>
      <c r="C473" s="29">
        <v>2</v>
      </c>
      <c r="D473">
        <v>6.4</v>
      </c>
      <c r="E473" s="5" t="s">
        <v>1632</v>
      </c>
      <c r="K473" t="s">
        <v>2434</v>
      </c>
      <c r="L473" s="23" t="s">
        <v>290</v>
      </c>
      <c r="M473" s="23" t="s">
        <v>641</v>
      </c>
    </row>
    <row r="474" spans="1:13" x14ac:dyDescent="0.3">
      <c r="A474" s="11">
        <v>39281</v>
      </c>
      <c r="B474" s="29" t="s">
        <v>1233</v>
      </c>
      <c r="C474" s="29">
        <v>2</v>
      </c>
      <c r="D474">
        <v>13.9</v>
      </c>
      <c r="E474" s="5" t="s">
        <v>2254</v>
      </c>
      <c r="L474" s="23" t="s">
        <v>290</v>
      </c>
      <c r="M474" s="23" t="s">
        <v>641</v>
      </c>
    </row>
    <row r="475" spans="1:13" x14ac:dyDescent="0.3">
      <c r="A475" s="11">
        <v>39281</v>
      </c>
      <c r="B475" s="29" t="s">
        <v>1233</v>
      </c>
      <c r="C475" s="29">
        <v>2</v>
      </c>
      <c r="D475">
        <v>7.5</v>
      </c>
      <c r="E475" s="5" t="s">
        <v>2254</v>
      </c>
      <c r="K475" s="5" t="s">
        <v>2435</v>
      </c>
      <c r="L475" s="23" t="s">
        <v>290</v>
      </c>
      <c r="M475" s="23" t="s">
        <v>641</v>
      </c>
    </row>
    <row r="476" spans="1:13" x14ac:dyDescent="0.3">
      <c r="A476" s="11">
        <v>39325</v>
      </c>
      <c r="B476" s="29" t="s">
        <v>1237</v>
      </c>
      <c r="C476" s="29">
        <v>1</v>
      </c>
      <c r="D476">
        <v>44.7</v>
      </c>
      <c r="E476" s="5" t="s">
        <v>298</v>
      </c>
      <c r="F476">
        <v>0.05</v>
      </c>
      <c r="L476" s="23" t="s">
        <v>2219</v>
      </c>
      <c r="M476" s="23" t="s">
        <v>2545</v>
      </c>
    </row>
    <row r="477" spans="1:13" x14ac:dyDescent="0.3">
      <c r="A477" s="11">
        <v>39325</v>
      </c>
      <c r="B477" s="29" t="s">
        <v>1237</v>
      </c>
      <c r="C477" s="29">
        <v>1</v>
      </c>
      <c r="D477">
        <v>41</v>
      </c>
      <c r="E477" s="5" t="s">
        <v>298</v>
      </c>
      <c r="F477">
        <v>0.4</v>
      </c>
      <c r="L477" s="23" t="s">
        <v>2219</v>
      </c>
      <c r="M477" s="23" t="s">
        <v>2545</v>
      </c>
    </row>
    <row r="478" spans="1:13" x14ac:dyDescent="0.3">
      <c r="A478" s="11">
        <v>39325</v>
      </c>
      <c r="B478" s="29" t="s">
        <v>383</v>
      </c>
      <c r="C478" s="29">
        <v>2</v>
      </c>
      <c r="D478">
        <v>47.1</v>
      </c>
      <c r="E478" s="5" t="s">
        <v>2322</v>
      </c>
      <c r="F478">
        <v>0.05</v>
      </c>
      <c r="L478" s="23" t="s">
        <v>2219</v>
      </c>
      <c r="M478" s="23" t="s">
        <v>2545</v>
      </c>
    </row>
    <row r="479" spans="1:13" x14ac:dyDescent="0.3">
      <c r="A479" s="11">
        <v>39325</v>
      </c>
      <c r="B479" s="29" t="s">
        <v>383</v>
      </c>
      <c r="C479" s="29">
        <v>2</v>
      </c>
      <c r="D479">
        <v>10.4</v>
      </c>
      <c r="E479" s="5" t="s">
        <v>2322</v>
      </c>
      <c r="F479">
        <v>0.1</v>
      </c>
      <c r="L479" s="23" t="s">
        <v>2219</v>
      </c>
      <c r="M479" s="23" t="s">
        <v>2545</v>
      </c>
    </row>
    <row r="480" spans="1:13" x14ac:dyDescent="0.3">
      <c r="A480" s="11">
        <v>39325</v>
      </c>
      <c r="B480" s="29" t="s">
        <v>383</v>
      </c>
      <c r="C480" s="29">
        <v>2</v>
      </c>
      <c r="D480">
        <v>10.3</v>
      </c>
      <c r="E480" s="5" t="s">
        <v>2322</v>
      </c>
      <c r="F480">
        <v>0.05</v>
      </c>
      <c r="L480" s="23" t="s">
        <v>2219</v>
      </c>
      <c r="M480" s="23" t="s">
        <v>2545</v>
      </c>
    </row>
    <row r="481" spans="1:13" x14ac:dyDescent="0.3">
      <c r="A481" s="11">
        <v>39325</v>
      </c>
      <c r="B481" s="29" t="s">
        <v>383</v>
      </c>
      <c r="C481" s="29">
        <v>2</v>
      </c>
      <c r="D481">
        <v>1.3</v>
      </c>
      <c r="E481" s="5" t="s">
        <v>2322</v>
      </c>
      <c r="F481">
        <v>0.5</v>
      </c>
      <c r="L481" s="23" t="s">
        <v>2219</v>
      </c>
      <c r="M481" s="23" t="s">
        <v>2545</v>
      </c>
    </row>
    <row r="482" spans="1:13" x14ac:dyDescent="0.3">
      <c r="A482" s="11">
        <v>39325</v>
      </c>
      <c r="B482" s="29" t="s">
        <v>1237</v>
      </c>
      <c r="C482" s="29">
        <v>1</v>
      </c>
      <c r="D482">
        <v>43.4</v>
      </c>
      <c r="E482" s="5" t="s">
        <v>477</v>
      </c>
      <c r="F482">
        <v>0.4</v>
      </c>
      <c r="L482" s="23" t="s">
        <v>463</v>
      </c>
      <c r="M482" s="23" t="s">
        <v>641</v>
      </c>
    </row>
    <row r="483" spans="1:13" x14ac:dyDescent="0.3">
      <c r="A483" s="11">
        <v>39325</v>
      </c>
      <c r="B483" s="29" t="s">
        <v>383</v>
      </c>
      <c r="C483" s="29">
        <v>2</v>
      </c>
      <c r="D483">
        <v>40.9</v>
      </c>
      <c r="E483" s="5" t="s">
        <v>2326</v>
      </c>
      <c r="F483">
        <v>0.1</v>
      </c>
      <c r="L483" s="23" t="s">
        <v>463</v>
      </c>
      <c r="M483" s="23" t="s">
        <v>641</v>
      </c>
    </row>
    <row r="484" spans="1:13" x14ac:dyDescent="0.3">
      <c r="A484" s="11">
        <v>39325</v>
      </c>
      <c r="B484" s="29" t="s">
        <v>383</v>
      </c>
      <c r="C484" s="29">
        <v>2</v>
      </c>
      <c r="D484">
        <v>11.7</v>
      </c>
      <c r="E484" s="5" t="s">
        <v>2326</v>
      </c>
      <c r="F484">
        <v>0.1</v>
      </c>
      <c r="L484" s="23" t="s">
        <v>463</v>
      </c>
      <c r="M484" s="23" t="s">
        <v>641</v>
      </c>
    </row>
    <row r="485" spans="1:13" x14ac:dyDescent="0.3">
      <c r="A485" s="11">
        <v>39360</v>
      </c>
      <c r="B485" s="29" t="s">
        <v>2233</v>
      </c>
      <c r="C485" s="29">
        <v>2</v>
      </c>
      <c r="D485">
        <v>42.4</v>
      </c>
      <c r="E485" s="5" t="s">
        <v>2409</v>
      </c>
      <c r="F485">
        <v>0.05</v>
      </c>
      <c r="L485" s="23" t="s">
        <v>2219</v>
      </c>
      <c r="M485" s="23" t="s">
        <v>2545</v>
      </c>
    </row>
    <row r="486" spans="1:13" x14ac:dyDescent="0.3">
      <c r="A486" s="11">
        <v>39360</v>
      </c>
      <c r="B486" s="29" t="s">
        <v>2233</v>
      </c>
      <c r="C486" s="29">
        <v>2</v>
      </c>
      <c r="D486">
        <v>35.799999999999997</v>
      </c>
      <c r="E486" s="5" t="s">
        <v>2409</v>
      </c>
      <c r="F486">
        <v>0.05</v>
      </c>
      <c r="L486" s="23" t="s">
        <v>2219</v>
      </c>
      <c r="M486" s="23" t="s">
        <v>2545</v>
      </c>
    </row>
    <row r="487" spans="1:13" x14ac:dyDescent="0.3">
      <c r="A487" s="6">
        <v>39276</v>
      </c>
      <c r="B487" s="29" t="s">
        <v>1185</v>
      </c>
      <c r="C487" s="29">
        <v>1</v>
      </c>
      <c r="D487" s="5">
        <v>28</v>
      </c>
      <c r="E487" s="5" t="s">
        <v>2537</v>
      </c>
      <c r="F487" s="5"/>
      <c r="L487" s="23" t="s">
        <v>2538</v>
      </c>
      <c r="M487" s="23" t="s">
        <v>2545</v>
      </c>
    </row>
    <row r="488" spans="1:13" x14ac:dyDescent="0.3">
      <c r="A488" s="6">
        <v>39276</v>
      </c>
      <c r="B488" s="29" t="s">
        <v>1185</v>
      </c>
      <c r="C488" s="29">
        <v>1</v>
      </c>
      <c r="D488" s="5">
        <v>16.7</v>
      </c>
      <c r="E488" s="5" t="s">
        <v>2537</v>
      </c>
      <c r="F488" s="5"/>
      <c r="L488" s="23" t="s">
        <v>2538</v>
      </c>
      <c r="M488" s="23" t="s">
        <v>2545</v>
      </c>
    </row>
    <row r="489" spans="1:13" x14ac:dyDescent="0.3">
      <c r="A489" s="6">
        <v>39276</v>
      </c>
      <c r="B489" s="29" t="s">
        <v>1185</v>
      </c>
      <c r="C489" s="29">
        <v>2</v>
      </c>
      <c r="D489" s="5">
        <v>49.5</v>
      </c>
      <c r="E489" s="5" t="s">
        <v>2537</v>
      </c>
      <c r="F489" s="5">
        <v>0.1</v>
      </c>
      <c r="L489" s="23" t="s">
        <v>2538</v>
      </c>
      <c r="M489" s="23" t="s">
        <v>2545</v>
      </c>
    </row>
    <row r="490" spans="1:13" x14ac:dyDescent="0.3">
      <c r="A490" s="6">
        <v>39276</v>
      </c>
      <c r="B490" s="29" t="s">
        <v>1185</v>
      </c>
      <c r="C490" s="29">
        <v>2</v>
      </c>
      <c r="D490">
        <v>49.5</v>
      </c>
      <c r="E490" s="5" t="s">
        <v>2537</v>
      </c>
      <c r="F490">
        <v>0.1</v>
      </c>
      <c r="L490" s="23" t="s">
        <v>2538</v>
      </c>
      <c r="M490" s="23" t="s">
        <v>2545</v>
      </c>
    </row>
    <row r="491" spans="1:13" x14ac:dyDescent="0.3">
      <c r="A491" s="6">
        <v>39276</v>
      </c>
      <c r="B491" s="29" t="s">
        <v>1185</v>
      </c>
      <c r="C491" s="29">
        <v>2</v>
      </c>
      <c r="D491">
        <v>47.9</v>
      </c>
      <c r="E491" s="5" t="s">
        <v>2537</v>
      </c>
      <c r="F491">
        <v>0.1</v>
      </c>
      <c r="L491" s="23" t="s">
        <v>2538</v>
      </c>
      <c r="M491" s="23" t="s">
        <v>2545</v>
      </c>
    </row>
    <row r="492" spans="1:13" x14ac:dyDescent="0.3">
      <c r="A492" s="6">
        <v>39276</v>
      </c>
      <c r="B492" s="29" t="s">
        <v>1185</v>
      </c>
      <c r="C492" s="29">
        <v>2</v>
      </c>
      <c r="D492">
        <v>47.1</v>
      </c>
      <c r="E492" s="5" t="s">
        <v>2537</v>
      </c>
      <c r="F492">
        <v>0.1</v>
      </c>
      <c r="L492" s="23" t="s">
        <v>2538</v>
      </c>
      <c r="M492" s="23" t="s">
        <v>2545</v>
      </c>
    </row>
    <row r="493" spans="1:13" x14ac:dyDescent="0.3">
      <c r="A493" s="6">
        <v>39276</v>
      </c>
      <c r="B493" s="29" t="s">
        <v>1185</v>
      </c>
      <c r="C493" s="29">
        <v>2</v>
      </c>
      <c r="D493">
        <v>46.2</v>
      </c>
      <c r="E493" s="5" t="s">
        <v>2537</v>
      </c>
      <c r="F493">
        <v>0.2</v>
      </c>
      <c r="L493" s="23" t="s">
        <v>2538</v>
      </c>
      <c r="M493" s="23" t="s">
        <v>2545</v>
      </c>
    </row>
    <row r="494" spans="1:13" x14ac:dyDescent="0.3">
      <c r="A494" s="6">
        <v>39276</v>
      </c>
      <c r="B494" s="29" t="s">
        <v>1185</v>
      </c>
      <c r="C494" s="29">
        <v>2</v>
      </c>
      <c r="D494">
        <v>45.8</v>
      </c>
      <c r="E494" s="5" t="s">
        <v>2537</v>
      </c>
      <c r="F494">
        <v>0.1</v>
      </c>
      <c r="L494" s="23" t="s">
        <v>2538</v>
      </c>
      <c r="M494" s="23" t="s">
        <v>2545</v>
      </c>
    </row>
    <row r="495" spans="1:13" x14ac:dyDescent="0.3">
      <c r="A495" s="6">
        <v>39276</v>
      </c>
      <c r="B495" s="29" t="s">
        <v>1185</v>
      </c>
      <c r="C495" s="29">
        <v>2</v>
      </c>
      <c r="D495">
        <v>45.2</v>
      </c>
      <c r="E495" s="5" t="s">
        <v>2537</v>
      </c>
      <c r="F495">
        <v>0.1</v>
      </c>
      <c r="L495" s="23" t="s">
        <v>2538</v>
      </c>
      <c r="M495" s="23" t="s">
        <v>2545</v>
      </c>
    </row>
    <row r="496" spans="1:13" x14ac:dyDescent="0.3">
      <c r="A496" s="6">
        <v>39276</v>
      </c>
      <c r="B496" s="29" t="s">
        <v>1185</v>
      </c>
      <c r="C496" s="29">
        <v>2</v>
      </c>
      <c r="D496">
        <v>44.6</v>
      </c>
      <c r="E496" s="5" t="s">
        <v>2537</v>
      </c>
      <c r="F496">
        <v>0.1</v>
      </c>
      <c r="L496" s="23" t="s">
        <v>2538</v>
      </c>
      <c r="M496" s="23" t="s">
        <v>2545</v>
      </c>
    </row>
    <row r="497" spans="1:13" x14ac:dyDescent="0.3">
      <c r="A497" s="6">
        <v>39276</v>
      </c>
      <c r="B497" s="29" t="s">
        <v>1185</v>
      </c>
      <c r="C497" s="29">
        <v>2</v>
      </c>
      <c r="D497">
        <v>44.3</v>
      </c>
      <c r="E497" s="5" t="s">
        <v>2537</v>
      </c>
      <c r="F497">
        <v>0.1</v>
      </c>
      <c r="L497" s="23" t="s">
        <v>2538</v>
      </c>
      <c r="M497" s="23" t="s">
        <v>2545</v>
      </c>
    </row>
    <row r="498" spans="1:13" x14ac:dyDescent="0.3">
      <c r="A498" s="6">
        <v>39274</v>
      </c>
      <c r="B498" s="29" t="s">
        <v>307</v>
      </c>
      <c r="C498" s="29">
        <v>1</v>
      </c>
      <c r="D498">
        <v>44.4</v>
      </c>
      <c r="E498" s="5" t="s">
        <v>2537</v>
      </c>
      <c r="F498">
        <v>0.1</v>
      </c>
      <c r="L498" s="23" t="s">
        <v>2538</v>
      </c>
      <c r="M498" s="23" t="s">
        <v>2545</v>
      </c>
    </row>
    <row r="499" spans="1:13" x14ac:dyDescent="0.3">
      <c r="A499" s="6">
        <v>39274</v>
      </c>
      <c r="B499" s="29" t="s">
        <v>307</v>
      </c>
      <c r="C499" s="29">
        <v>1</v>
      </c>
      <c r="D499">
        <v>44.1</v>
      </c>
      <c r="E499" s="5" t="s">
        <v>2537</v>
      </c>
      <c r="F499">
        <v>0.1</v>
      </c>
      <c r="L499" s="23" t="s">
        <v>2538</v>
      </c>
      <c r="M499" s="23" t="s">
        <v>2545</v>
      </c>
    </row>
    <row r="500" spans="1:13" x14ac:dyDescent="0.3">
      <c r="A500" s="6">
        <v>39274</v>
      </c>
      <c r="B500" s="29" t="s">
        <v>307</v>
      </c>
      <c r="C500" s="29">
        <v>1</v>
      </c>
      <c r="D500">
        <v>44</v>
      </c>
      <c r="E500" s="5" t="s">
        <v>2537</v>
      </c>
      <c r="F500">
        <v>0.1</v>
      </c>
      <c r="L500" s="23" t="s">
        <v>2538</v>
      </c>
      <c r="M500" s="23" t="s">
        <v>2545</v>
      </c>
    </row>
    <row r="501" spans="1:13" x14ac:dyDescent="0.3">
      <c r="A501" s="6">
        <v>39274</v>
      </c>
      <c r="B501" s="29" t="s">
        <v>307</v>
      </c>
      <c r="C501" s="29">
        <v>1</v>
      </c>
      <c r="D501">
        <v>44</v>
      </c>
      <c r="E501" s="5" t="s">
        <v>2537</v>
      </c>
      <c r="F501">
        <v>0.1</v>
      </c>
      <c r="L501" s="23" t="s">
        <v>2538</v>
      </c>
      <c r="M501" s="23" t="s">
        <v>2545</v>
      </c>
    </row>
    <row r="502" spans="1:13" x14ac:dyDescent="0.3">
      <c r="A502" s="6">
        <v>39274</v>
      </c>
      <c r="B502" s="29" t="s">
        <v>307</v>
      </c>
      <c r="C502" s="29">
        <v>1</v>
      </c>
      <c r="D502">
        <v>42.9</v>
      </c>
      <c r="E502" s="5" t="s">
        <v>2537</v>
      </c>
      <c r="F502">
        <v>0.1</v>
      </c>
      <c r="L502" s="23" t="s">
        <v>2538</v>
      </c>
      <c r="M502" s="23" t="s">
        <v>2545</v>
      </c>
    </row>
    <row r="503" spans="1:13" x14ac:dyDescent="0.3">
      <c r="A503" s="6">
        <v>39274</v>
      </c>
      <c r="B503" s="29" t="s">
        <v>307</v>
      </c>
      <c r="C503" s="29">
        <v>1</v>
      </c>
      <c r="D503">
        <v>41</v>
      </c>
      <c r="E503" s="5" t="s">
        <v>2537</v>
      </c>
      <c r="F503">
        <v>0.1</v>
      </c>
      <c r="L503" s="23" t="s">
        <v>2538</v>
      </c>
      <c r="M503" s="23" t="s">
        <v>2545</v>
      </c>
    </row>
    <row r="504" spans="1:13" x14ac:dyDescent="0.3">
      <c r="A504" s="6">
        <v>39274</v>
      </c>
      <c r="B504" s="29" t="s">
        <v>307</v>
      </c>
      <c r="C504" s="29">
        <v>1</v>
      </c>
      <c r="D504">
        <v>41</v>
      </c>
      <c r="E504" s="5" t="s">
        <v>2537</v>
      </c>
      <c r="F504">
        <v>0.1</v>
      </c>
      <c r="J504" s="5"/>
      <c r="L504" s="23" t="s">
        <v>2538</v>
      </c>
      <c r="M504" s="23" t="s">
        <v>2545</v>
      </c>
    </row>
    <row r="505" spans="1:13" x14ac:dyDescent="0.3">
      <c r="A505" s="6">
        <v>39274</v>
      </c>
      <c r="B505" s="29" t="s">
        <v>307</v>
      </c>
      <c r="C505" s="29">
        <v>1</v>
      </c>
      <c r="D505">
        <v>41</v>
      </c>
      <c r="E505" s="5" t="s">
        <v>2537</v>
      </c>
      <c r="F505">
        <v>0.1</v>
      </c>
      <c r="L505" s="23" t="s">
        <v>2538</v>
      </c>
      <c r="M505" s="23" t="s">
        <v>2545</v>
      </c>
    </row>
    <row r="506" spans="1:13" x14ac:dyDescent="0.3">
      <c r="A506" s="6">
        <v>39274</v>
      </c>
      <c r="B506" s="29" t="s">
        <v>307</v>
      </c>
      <c r="C506" s="29">
        <v>1</v>
      </c>
      <c r="D506">
        <v>39.799999999999997</v>
      </c>
      <c r="E506" s="5" t="s">
        <v>2537</v>
      </c>
      <c r="F506">
        <v>0.1</v>
      </c>
      <c r="L506" s="23" t="s">
        <v>2538</v>
      </c>
      <c r="M506" s="23" t="s">
        <v>2545</v>
      </c>
    </row>
    <row r="507" spans="1:13" x14ac:dyDescent="0.3">
      <c r="A507" s="6">
        <v>39274</v>
      </c>
      <c r="B507" s="29" t="s">
        <v>307</v>
      </c>
      <c r="C507" s="29">
        <v>1</v>
      </c>
      <c r="D507">
        <v>38</v>
      </c>
      <c r="E507" s="5" t="s">
        <v>2537</v>
      </c>
      <c r="F507">
        <v>0.1</v>
      </c>
      <c r="L507" s="23" t="s">
        <v>2538</v>
      </c>
      <c r="M507" s="23" t="s">
        <v>2545</v>
      </c>
    </row>
    <row r="508" spans="1:13" x14ac:dyDescent="0.3">
      <c r="A508" s="6">
        <v>39274</v>
      </c>
      <c r="B508" s="29" t="s">
        <v>307</v>
      </c>
      <c r="C508" s="29">
        <v>1</v>
      </c>
      <c r="D508">
        <v>38</v>
      </c>
      <c r="E508" s="5" t="s">
        <v>2537</v>
      </c>
      <c r="F508">
        <v>0.1</v>
      </c>
      <c r="K508" s="5"/>
      <c r="L508" s="23" t="s">
        <v>2538</v>
      </c>
      <c r="M508" s="23" t="s">
        <v>2545</v>
      </c>
    </row>
    <row r="509" spans="1:13" x14ac:dyDescent="0.3">
      <c r="A509" s="6">
        <v>39274</v>
      </c>
      <c r="B509" s="29" t="s">
        <v>307</v>
      </c>
      <c r="C509" s="29">
        <v>1</v>
      </c>
      <c r="D509">
        <v>38</v>
      </c>
      <c r="E509" s="5" t="s">
        <v>2537</v>
      </c>
      <c r="F509">
        <v>0.1</v>
      </c>
      <c r="K509" s="5"/>
      <c r="L509" s="23" t="s">
        <v>2538</v>
      </c>
      <c r="M509" s="23" t="s">
        <v>2545</v>
      </c>
    </row>
    <row r="510" spans="1:13" x14ac:dyDescent="0.3">
      <c r="A510" s="6">
        <v>39274</v>
      </c>
      <c r="B510" s="29" t="s">
        <v>307</v>
      </c>
      <c r="C510" s="29">
        <v>1</v>
      </c>
      <c r="D510">
        <v>37</v>
      </c>
      <c r="E510" s="5" t="s">
        <v>2537</v>
      </c>
      <c r="F510">
        <v>0.1</v>
      </c>
      <c r="L510" s="23" t="s">
        <v>2538</v>
      </c>
      <c r="M510" s="23" t="s">
        <v>2545</v>
      </c>
    </row>
    <row r="511" spans="1:13" x14ac:dyDescent="0.3">
      <c r="A511" s="6">
        <v>39274</v>
      </c>
      <c r="B511" s="29" t="s">
        <v>307</v>
      </c>
      <c r="C511" s="29">
        <v>1</v>
      </c>
      <c r="D511">
        <v>37</v>
      </c>
      <c r="E511" s="5" t="s">
        <v>2537</v>
      </c>
      <c r="F511">
        <v>0.1</v>
      </c>
      <c r="L511" s="23" t="s">
        <v>2538</v>
      </c>
      <c r="M511" s="23" t="s">
        <v>2545</v>
      </c>
    </row>
    <row r="512" spans="1:13" x14ac:dyDescent="0.3">
      <c r="A512" s="6">
        <v>39274</v>
      </c>
      <c r="B512" s="29" t="s">
        <v>307</v>
      </c>
      <c r="C512" s="29">
        <v>1</v>
      </c>
      <c r="D512">
        <v>37</v>
      </c>
      <c r="E512" s="5" t="s">
        <v>2537</v>
      </c>
      <c r="F512">
        <v>0.1</v>
      </c>
      <c r="L512" s="23" t="s">
        <v>2538</v>
      </c>
      <c r="M512" s="23" t="s">
        <v>2545</v>
      </c>
    </row>
    <row r="513" spans="1:13" x14ac:dyDescent="0.3">
      <c r="A513" s="6">
        <v>39274</v>
      </c>
      <c r="B513" s="29" t="s">
        <v>307</v>
      </c>
      <c r="C513" s="29">
        <v>1</v>
      </c>
      <c r="D513">
        <v>36.6</v>
      </c>
      <c r="E513" s="5" t="s">
        <v>2537</v>
      </c>
      <c r="F513">
        <v>0.1</v>
      </c>
      <c r="K513" s="5"/>
      <c r="L513" s="23" t="s">
        <v>2538</v>
      </c>
      <c r="M513" s="23" t="s">
        <v>2545</v>
      </c>
    </row>
    <row r="514" spans="1:13" x14ac:dyDescent="0.3">
      <c r="A514" s="6">
        <v>39274</v>
      </c>
      <c r="B514" s="29" t="s">
        <v>307</v>
      </c>
      <c r="C514" s="29">
        <v>1</v>
      </c>
      <c r="D514">
        <v>36.6</v>
      </c>
      <c r="E514" s="5" t="s">
        <v>2537</v>
      </c>
      <c r="F514">
        <v>0.1</v>
      </c>
      <c r="L514" s="23" t="s">
        <v>2538</v>
      </c>
      <c r="M514" s="23" t="s">
        <v>2545</v>
      </c>
    </row>
    <row r="515" spans="1:13" x14ac:dyDescent="0.3">
      <c r="A515" s="6">
        <v>39274</v>
      </c>
      <c r="B515" s="29" t="s">
        <v>307</v>
      </c>
      <c r="C515" s="29">
        <v>1</v>
      </c>
      <c r="D515">
        <v>34.200000000000003</v>
      </c>
      <c r="E515" s="5" t="s">
        <v>2537</v>
      </c>
      <c r="F515">
        <v>0.1</v>
      </c>
      <c r="L515" s="23" t="s">
        <v>2538</v>
      </c>
      <c r="M515" s="23" t="s">
        <v>2545</v>
      </c>
    </row>
    <row r="516" spans="1:13" x14ac:dyDescent="0.3">
      <c r="A516" s="6">
        <v>39274</v>
      </c>
      <c r="B516" s="29" t="s">
        <v>307</v>
      </c>
      <c r="C516" s="29">
        <v>1</v>
      </c>
      <c r="D516">
        <v>34</v>
      </c>
      <c r="E516" s="5" t="s">
        <v>2537</v>
      </c>
      <c r="F516">
        <v>0.1</v>
      </c>
      <c r="K516" s="5"/>
      <c r="L516" s="23" t="s">
        <v>2538</v>
      </c>
      <c r="M516" s="23" t="s">
        <v>2545</v>
      </c>
    </row>
    <row r="517" spans="1:13" x14ac:dyDescent="0.3">
      <c r="A517" s="6">
        <v>39274</v>
      </c>
      <c r="B517" s="29" t="s">
        <v>307</v>
      </c>
      <c r="C517" s="29">
        <v>1</v>
      </c>
      <c r="D517">
        <v>28.1</v>
      </c>
      <c r="E517" s="5" t="s">
        <v>2537</v>
      </c>
      <c r="F517">
        <v>0.1</v>
      </c>
      <c r="L517" s="23" t="s">
        <v>2538</v>
      </c>
      <c r="M517" s="23" t="s">
        <v>2545</v>
      </c>
    </row>
    <row r="518" spans="1:13" x14ac:dyDescent="0.3">
      <c r="A518" s="6">
        <v>39274</v>
      </c>
      <c r="B518" s="29" t="s">
        <v>307</v>
      </c>
      <c r="C518" s="29">
        <v>1</v>
      </c>
      <c r="D518" s="5">
        <v>22.1</v>
      </c>
      <c r="E518" s="5" t="s">
        <v>2537</v>
      </c>
      <c r="F518">
        <v>0.1</v>
      </c>
      <c r="L518" s="23" t="s">
        <v>2538</v>
      </c>
      <c r="M518" s="23" t="s">
        <v>2545</v>
      </c>
    </row>
    <row r="519" spans="1:13" x14ac:dyDescent="0.3">
      <c r="A519" s="6">
        <v>39274</v>
      </c>
      <c r="B519" s="29" t="s">
        <v>307</v>
      </c>
      <c r="C519" s="29">
        <v>1</v>
      </c>
      <c r="D519">
        <v>16</v>
      </c>
      <c r="E519" s="5" t="s">
        <v>2537</v>
      </c>
      <c r="F519">
        <v>0.1</v>
      </c>
      <c r="L519" s="23" t="s">
        <v>2538</v>
      </c>
      <c r="M519" s="23" t="s">
        <v>2545</v>
      </c>
    </row>
    <row r="520" spans="1:13" x14ac:dyDescent="0.3">
      <c r="A520" s="6">
        <v>39274</v>
      </c>
      <c r="B520" s="29" t="s">
        <v>307</v>
      </c>
      <c r="C520" s="29">
        <v>2</v>
      </c>
      <c r="D520">
        <v>4</v>
      </c>
      <c r="E520" s="5" t="s">
        <v>2537</v>
      </c>
      <c r="L520" s="23" t="s">
        <v>2538</v>
      </c>
      <c r="M520" s="23" t="s">
        <v>2545</v>
      </c>
    </row>
    <row r="521" spans="1:13" x14ac:dyDescent="0.3">
      <c r="A521" s="11">
        <v>39289</v>
      </c>
      <c r="B521" s="29" t="s">
        <v>2598</v>
      </c>
      <c r="C521" s="29">
        <v>2</v>
      </c>
      <c r="D521">
        <v>48.1</v>
      </c>
      <c r="E521" s="5" t="s">
        <v>209</v>
      </c>
      <c r="L521" s="23" t="s">
        <v>2533</v>
      </c>
      <c r="M521" s="23" t="s">
        <v>2713</v>
      </c>
    </row>
    <row r="522" spans="1:13" x14ac:dyDescent="0.3">
      <c r="A522" s="11">
        <v>39289</v>
      </c>
      <c r="B522" s="29" t="s">
        <v>2598</v>
      </c>
      <c r="C522" s="29">
        <v>2</v>
      </c>
      <c r="D522">
        <v>34.1</v>
      </c>
      <c r="E522" s="5" t="s">
        <v>209</v>
      </c>
      <c r="L522" s="23" t="s">
        <v>2533</v>
      </c>
      <c r="M522" s="23" t="s">
        <v>2713</v>
      </c>
    </row>
    <row r="523" spans="1:13" x14ac:dyDescent="0.3">
      <c r="A523" s="11">
        <v>39289</v>
      </c>
      <c r="B523" s="29" t="s">
        <v>2598</v>
      </c>
      <c r="C523" s="29">
        <v>2</v>
      </c>
      <c r="D523">
        <v>33.5</v>
      </c>
      <c r="E523" s="5" t="s">
        <v>2334</v>
      </c>
      <c r="F523">
        <v>0.2</v>
      </c>
      <c r="L523" s="23" t="s">
        <v>2533</v>
      </c>
      <c r="M523" s="23" t="s">
        <v>2713</v>
      </c>
    </row>
    <row r="524" spans="1:13" x14ac:dyDescent="0.3">
      <c r="A524" s="11">
        <v>39289</v>
      </c>
      <c r="B524" s="29" t="s">
        <v>2598</v>
      </c>
      <c r="C524" s="29">
        <v>2</v>
      </c>
      <c r="D524">
        <v>32.4</v>
      </c>
      <c r="E524" s="5" t="s">
        <v>2336</v>
      </c>
      <c r="L524" s="23" t="s">
        <v>2533</v>
      </c>
      <c r="M524" s="23" t="s">
        <v>2713</v>
      </c>
    </row>
    <row r="525" spans="1:13" x14ac:dyDescent="0.3">
      <c r="A525" s="11">
        <v>39289</v>
      </c>
      <c r="B525" s="29" t="s">
        <v>2598</v>
      </c>
      <c r="C525" s="29">
        <v>2</v>
      </c>
      <c r="D525">
        <v>32.1</v>
      </c>
      <c r="E525" s="5" t="s">
        <v>2336</v>
      </c>
      <c r="L525" s="23" t="s">
        <v>2533</v>
      </c>
      <c r="M525" s="23" t="s">
        <v>2713</v>
      </c>
    </row>
    <row r="526" spans="1:13" x14ac:dyDescent="0.3">
      <c r="A526" s="11">
        <v>39289</v>
      </c>
      <c r="B526" s="29" t="s">
        <v>2598</v>
      </c>
      <c r="C526" s="29">
        <v>2</v>
      </c>
      <c r="D526">
        <v>32.1</v>
      </c>
      <c r="E526" s="5" t="s">
        <v>2336</v>
      </c>
      <c r="L526" s="23" t="s">
        <v>2533</v>
      </c>
      <c r="M526" s="23" t="s">
        <v>2713</v>
      </c>
    </row>
    <row r="527" spans="1:13" x14ac:dyDescent="0.3">
      <c r="A527" s="11">
        <v>39289</v>
      </c>
      <c r="B527" s="29" t="s">
        <v>2598</v>
      </c>
      <c r="C527" s="29">
        <v>2</v>
      </c>
      <c r="D527">
        <v>32.1</v>
      </c>
      <c r="E527" s="5" t="s">
        <v>2336</v>
      </c>
      <c r="L527" s="23" t="s">
        <v>2533</v>
      </c>
      <c r="M527" s="23" t="s">
        <v>2713</v>
      </c>
    </row>
    <row r="528" spans="1:13" x14ac:dyDescent="0.3">
      <c r="A528" s="11">
        <v>39289</v>
      </c>
      <c r="B528" s="29" t="s">
        <v>2598</v>
      </c>
      <c r="C528" s="29">
        <v>2</v>
      </c>
      <c r="D528" s="5">
        <v>32.1</v>
      </c>
      <c r="E528" s="5" t="s">
        <v>2336</v>
      </c>
      <c r="F528" s="5"/>
      <c r="L528" s="23" t="s">
        <v>2533</v>
      </c>
      <c r="M528" s="23" t="s">
        <v>2713</v>
      </c>
    </row>
    <row r="529" spans="1:13" x14ac:dyDescent="0.3">
      <c r="A529" s="11">
        <v>39289</v>
      </c>
      <c r="B529" s="29" t="s">
        <v>2598</v>
      </c>
      <c r="C529" s="29">
        <v>2</v>
      </c>
      <c r="D529" s="5">
        <v>32.1</v>
      </c>
      <c r="E529" s="5" t="s">
        <v>2336</v>
      </c>
      <c r="F529" s="5"/>
      <c r="L529" s="23" t="s">
        <v>2533</v>
      </c>
      <c r="M529" s="23" t="s">
        <v>2713</v>
      </c>
    </row>
    <row r="530" spans="1:13" x14ac:dyDescent="0.3">
      <c r="A530" s="11">
        <v>39289</v>
      </c>
      <c r="B530" s="29" t="s">
        <v>2598</v>
      </c>
      <c r="C530" s="29">
        <v>2</v>
      </c>
      <c r="D530">
        <v>32.1</v>
      </c>
      <c r="E530" s="5" t="s">
        <v>2336</v>
      </c>
      <c r="K530" s="5"/>
      <c r="L530" s="23" t="s">
        <v>2533</v>
      </c>
      <c r="M530" s="23" t="s">
        <v>2713</v>
      </c>
    </row>
    <row r="531" spans="1:13" x14ac:dyDescent="0.3">
      <c r="A531" s="11">
        <v>39289</v>
      </c>
      <c r="B531" s="29" t="s">
        <v>2598</v>
      </c>
      <c r="C531" s="29">
        <v>2</v>
      </c>
      <c r="D531">
        <v>31.5</v>
      </c>
      <c r="E531" s="5" t="s">
        <v>2336</v>
      </c>
      <c r="F531">
        <v>0.2</v>
      </c>
      <c r="K531" s="5"/>
      <c r="L531" s="23" t="s">
        <v>2533</v>
      </c>
      <c r="M531" s="23" t="s">
        <v>2713</v>
      </c>
    </row>
    <row r="532" spans="1:13" x14ac:dyDescent="0.3">
      <c r="A532" s="11">
        <v>39289</v>
      </c>
      <c r="B532" s="29" t="s">
        <v>2598</v>
      </c>
      <c r="C532" s="29">
        <v>2</v>
      </c>
      <c r="D532">
        <v>31.2</v>
      </c>
      <c r="E532" s="5" t="s">
        <v>2336</v>
      </c>
      <c r="L532" s="23" t="s">
        <v>2533</v>
      </c>
      <c r="M532" s="23" t="s">
        <v>2713</v>
      </c>
    </row>
    <row r="533" spans="1:13" x14ac:dyDescent="0.3">
      <c r="A533" s="11">
        <v>39289</v>
      </c>
      <c r="B533" s="29" t="s">
        <v>2598</v>
      </c>
      <c r="C533" s="29">
        <v>2</v>
      </c>
      <c r="D533">
        <v>30.9</v>
      </c>
      <c r="E533" s="5" t="s">
        <v>2336</v>
      </c>
      <c r="L533" s="23" t="s">
        <v>2533</v>
      </c>
      <c r="M533" s="23" t="s">
        <v>2713</v>
      </c>
    </row>
    <row r="534" spans="1:13" x14ac:dyDescent="0.3">
      <c r="A534" s="11">
        <v>39289</v>
      </c>
      <c r="B534" s="29" t="s">
        <v>2598</v>
      </c>
      <c r="C534" s="29">
        <v>2</v>
      </c>
      <c r="D534">
        <v>30.9</v>
      </c>
      <c r="E534" s="5" t="s">
        <v>2336</v>
      </c>
      <c r="L534" s="23" t="s">
        <v>2533</v>
      </c>
      <c r="M534" s="23" t="s">
        <v>2713</v>
      </c>
    </row>
    <row r="535" spans="1:13" x14ac:dyDescent="0.3">
      <c r="A535" s="11">
        <v>39289</v>
      </c>
      <c r="B535" s="29" t="s">
        <v>2598</v>
      </c>
      <c r="C535" s="29">
        <v>2</v>
      </c>
      <c r="D535">
        <v>30.9</v>
      </c>
      <c r="E535" s="5" t="s">
        <v>2336</v>
      </c>
      <c r="J535" s="5"/>
      <c r="L535" s="23" t="s">
        <v>2533</v>
      </c>
      <c r="M535" s="23" t="s">
        <v>2713</v>
      </c>
    </row>
    <row r="536" spans="1:13" x14ac:dyDescent="0.3">
      <c r="A536" s="11">
        <v>39289</v>
      </c>
      <c r="B536" s="29" t="s">
        <v>2598</v>
      </c>
      <c r="C536" s="29">
        <v>2</v>
      </c>
      <c r="D536">
        <v>30.9</v>
      </c>
      <c r="E536" s="5" t="s">
        <v>2336</v>
      </c>
      <c r="J536" s="5"/>
      <c r="L536" s="23" t="s">
        <v>2533</v>
      </c>
      <c r="M536" s="23" t="s">
        <v>2713</v>
      </c>
    </row>
    <row r="537" spans="1:13" x14ac:dyDescent="0.3">
      <c r="A537" s="11">
        <v>39289</v>
      </c>
      <c r="B537" s="29" t="s">
        <v>2598</v>
      </c>
      <c r="C537" s="29">
        <v>2</v>
      </c>
      <c r="D537">
        <v>30.7</v>
      </c>
      <c r="E537" s="5" t="s">
        <v>2336</v>
      </c>
      <c r="L537" s="23" t="s">
        <v>2533</v>
      </c>
      <c r="M537" s="23" t="s">
        <v>2713</v>
      </c>
    </row>
    <row r="538" spans="1:13" x14ac:dyDescent="0.3">
      <c r="A538" s="11">
        <v>39289</v>
      </c>
      <c r="B538" s="29" t="s">
        <v>2598</v>
      </c>
      <c r="C538" s="29">
        <v>2</v>
      </c>
      <c r="D538">
        <v>30.7</v>
      </c>
      <c r="E538" s="5" t="s">
        <v>2336</v>
      </c>
      <c r="J538" s="5"/>
      <c r="L538" s="23" t="s">
        <v>2533</v>
      </c>
      <c r="M538" s="23" t="s">
        <v>2713</v>
      </c>
    </row>
    <row r="539" spans="1:13" x14ac:dyDescent="0.3">
      <c r="A539" s="11">
        <v>39289</v>
      </c>
      <c r="B539" s="29" t="s">
        <v>2598</v>
      </c>
      <c r="C539" s="29">
        <v>2</v>
      </c>
      <c r="D539">
        <v>30.7</v>
      </c>
      <c r="E539" s="5" t="s">
        <v>2336</v>
      </c>
      <c r="L539" s="23" t="s">
        <v>2533</v>
      </c>
      <c r="M539" s="23" t="s">
        <v>2713</v>
      </c>
    </row>
    <row r="540" spans="1:13" x14ac:dyDescent="0.3">
      <c r="A540" s="11">
        <v>39289</v>
      </c>
      <c r="B540" s="29" t="s">
        <v>2598</v>
      </c>
      <c r="C540" s="29">
        <v>2</v>
      </c>
      <c r="D540">
        <v>30.7</v>
      </c>
      <c r="E540" s="5" t="s">
        <v>2336</v>
      </c>
      <c r="L540" s="23" t="s">
        <v>2533</v>
      </c>
      <c r="M540" s="23" t="s">
        <v>2713</v>
      </c>
    </row>
    <row r="541" spans="1:13" x14ac:dyDescent="0.3">
      <c r="A541" s="11">
        <v>39289</v>
      </c>
      <c r="B541" s="29" t="s">
        <v>2598</v>
      </c>
      <c r="C541" s="29">
        <v>2</v>
      </c>
      <c r="D541">
        <v>30.7</v>
      </c>
      <c r="E541" s="5" t="s">
        <v>2336</v>
      </c>
      <c r="L541" s="23" t="s">
        <v>2533</v>
      </c>
      <c r="M541" s="23" t="s">
        <v>2713</v>
      </c>
    </row>
    <row r="542" spans="1:13" x14ac:dyDescent="0.3">
      <c r="A542" s="11">
        <v>39289</v>
      </c>
      <c r="B542" s="29" t="s">
        <v>2598</v>
      </c>
      <c r="C542" s="29">
        <v>2</v>
      </c>
      <c r="D542">
        <v>26.8</v>
      </c>
      <c r="E542" s="5" t="s">
        <v>2336</v>
      </c>
      <c r="L542" s="23" t="s">
        <v>2533</v>
      </c>
      <c r="M542" s="23" t="s">
        <v>2713</v>
      </c>
    </row>
    <row r="543" spans="1:13" x14ac:dyDescent="0.3">
      <c r="A543" s="11">
        <v>39289</v>
      </c>
      <c r="B543" s="29" t="s">
        <v>2598</v>
      </c>
      <c r="C543" s="29">
        <v>2</v>
      </c>
      <c r="D543">
        <v>26.5</v>
      </c>
      <c r="E543" s="5" t="s">
        <v>2336</v>
      </c>
      <c r="K543" s="5"/>
      <c r="L543" s="23" t="s">
        <v>2533</v>
      </c>
      <c r="M543" s="23" t="s">
        <v>2713</v>
      </c>
    </row>
    <row r="544" spans="1:13" x14ac:dyDescent="0.3">
      <c r="A544" s="6">
        <v>39274</v>
      </c>
      <c r="B544" s="29" t="s">
        <v>2176</v>
      </c>
      <c r="C544" s="29">
        <v>1</v>
      </c>
      <c r="D544">
        <v>45.1</v>
      </c>
      <c r="E544" s="5" t="s">
        <v>1894</v>
      </c>
      <c r="F544">
        <v>0.1</v>
      </c>
      <c r="J544" s="5"/>
      <c r="L544" s="23" t="s">
        <v>2533</v>
      </c>
      <c r="M544" s="23" t="s">
        <v>2713</v>
      </c>
    </row>
    <row r="545" spans="1:13" x14ac:dyDescent="0.3">
      <c r="A545" s="6">
        <v>39274</v>
      </c>
      <c r="B545" s="29" t="s">
        <v>2176</v>
      </c>
      <c r="C545" s="29">
        <v>1</v>
      </c>
      <c r="D545">
        <v>45.1</v>
      </c>
      <c r="E545" s="5" t="s">
        <v>1894</v>
      </c>
      <c r="F545">
        <v>0.1</v>
      </c>
      <c r="J545" s="5"/>
      <c r="L545" s="23" t="s">
        <v>2533</v>
      </c>
      <c r="M545" s="23" t="s">
        <v>2713</v>
      </c>
    </row>
    <row r="546" spans="1:13" x14ac:dyDescent="0.3">
      <c r="A546" s="6">
        <v>39274</v>
      </c>
      <c r="B546" s="29" t="s">
        <v>2176</v>
      </c>
      <c r="C546" s="29">
        <v>1</v>
      </c>
      <c r="D546">
        <v>45.1</v>
      </c>
      <c r="E546" s="5" t="s">
        <v>1894</v>
      </c>
      <c r="F546">
        <v>0.1</v>
      </c>
      <c r="K546" s="5"/>
      <c r="L546" s="23" t="s">
        <v>2533</v>
      </c>
      <c r="M546" s="23" t="s">
        <v>2713</v>
      </c>
    </row>
    <row r="547" spans="1:13" x14ac:dyDescent="0.3">
      <c r="A547" s="6">
        <v>39274</v>
      </c>
      <c r="B547" s="29" t="s">
        <v>2176</v>
      </c>
      <c r="C547" s="29">
        <v>1</v>
      </c>
      <c r="D547">
        <v>44.1</v>
      </c>
      <c r="E547" s="5" t="s">
        <v>1894</v>
      </c>
      <c r="F547" s="5"/>
      <c r="L547" s="23" t="s">
        <v>2533</v>
      </c>
      <c r="M547" s="23" t="s">
        <v>2713</v>
      </c>
    </row>
    <row r="548" spans="1:13" x14ac:dyDescent="0.3">
      <c r="A548" s="6">
        <v>39274</v>
      </c>
      <c r="B548" s="29" t="s">
        <v>2176</v>
      </c>
      <c r="C548" s="29">
        <v>1</v>
      </c>
      <c r="D548">
        <v>43</v>
      </c>
      <c r="E548" s="5" t="s">
        <v>1894</v>
      </c>
      <c r="F548">
        <v>0.1</v>
      </c>
      <c r="L548" s="23" t="s">
        <v>2533</v>
      </c>
      <c r="M548" s="23" t="s">
        <v>2713</v>
      </c>
    </row>
    <row r="549" spans="1:13" x14ac:dyDescent="0.3">
      <c r="A549" s="6">
        <v>39274</v>
      </c>
      <c r="B549" s="29" t="s">
        <v>2176</v>
      </c>
      <c r="C549" s="29">
        <v>1</v>
      </c>
      <c r="D549">
        <v>43</v>
      </c>
      <c r="E549" s="5" t="s">
        <v>1894</v>
      </c>
      <c r="F549">
        <v>0.1</v>
      </c>
      <c r="L549" s="23" t="s">
        <v>2533</v>
      </c>
      <c r="M549" s="23" t="s">
        <v>2713</v>
      </c>
    </row>
    <row r="550" spans="1:13" x14ac:dyDescent="0.3">
      <c r="A550" s="6">
        <v>39274</v>
      </c>
      <c r="B550" s="29" t="s">
        <v>2176</v>
      </c>
      <c r="C550" s="29">
        <v>1</v>
      </c>
      <c r="D550">
        <v>43</v>
      </c>
      <c r="E550" s="5" t="s">
        <v>1894</v>
      </c>
      <c r="F550">
        <v>0.1</v>
      </c>
      <c r="L550" s="23" t="s">
        <v>2533</v>
      </c>
      <c r="M550" s="23" t="s">
        <v>2713</v>
      </c>
    </row>
    <row r="551" spans="1:13" x14ac:dyDescent="0.3">
      <c r="A551" s="6">
        <v>39274</v>
      </c>
      <c r="B551" s="29" t="s">
        <v>2176</v>
      </c>
      <c r="C551" s="29">
        <v>1</v>
      </c>
      <c r="D551">
        <v>43</v>
      </c>
      <c r="E551" s="5" t="s">
        <v>1894</v>
      </c>
      <c r="F551">
        <v>0.1</v>
      </c>
      <c r="L551" s="23" t="s">
        <v>2533</v>
      </c>
      <c r="M551" s="23" t="s">
        <v>2713</v>
      </c>
    </row>
    <row r="552" spans="1:13" x14ac:dyDescent="0.3">
      <c r="A552" s="6">
        <v>39274</v>
      </c>
      <c r="B552" s="29" t="s">
        <v>2176</v>
      </c>
      <c r="C552" s="29">
        <v>1</v>
      </c>
      <c r="D552">
        <v>42</v>
      </c>
      <c r="E552" s="5" t="s">
        <v>1894</v>
      </c>
      <c r="F552">
        <v>0.1</v>
      </c>
      <c r="L552" s="23" t="s">
        <v>2533</v>
      </c>
      <c r="M552" s="23" t="s">
        <v>2713</v>
      </c>
    </row>
    <row r="553" spans="1:13" x14ac:dyDescent="0.3">
      <c r="A553" s="6">
        <v>39274</v>
      </c>
      <c r="B553" s="29" t="s">
        <v>2176</v>
      </c>
      <c r="C553" s="29">
        <v>1</v>
      </c>
      <c r="D553">
        <v>42</v>
      </c>
      <c r="E553" s="5" t="s">
        <v>1894</v>
      </c>
      <c r="F553">
        <v>0.1</v>
      </c>
      <c r="L553" s="23" t="s">
        <v>2533</v>
      </c>
      <c r="M553" s="23" t="s">
        <v>2713</v>
      </c>
    </row>
    <row r="554" spans="1:13" x14ac:dyDescent="0.3">
      <c r="A554" s="6">
        <v>39274</v>
      </c>
      <c r="B554" s="29" t="s">
        <v>2176</v>
      </c>
      <c r="C554" s="29">
        <v>1</v>
      </c>
      <c r="D554">
        <v>42</v>
      </c>
      <c r="E554" s="5" t="s">
        <v>1894</v>
      </c>
      <c r="F554">
        <v>0.1</v>
      </c>
      <c r="L554" s="23" t="s">
        <v>2533</v>
      </c>
      <c r="M554" s="23" t="s">
        <v>2713</v>
      </c>
    </row>
    <row r="555" spans="1:13" x14ac:dyDescent="0.3">
      <c r="A555" s="6">
        <v>39274</v>
      </c>
      <c r="B555" s="29" t="s">
        <v>2176</v>
      </c>
      <c r="C555" s="29">
        <v>1</v>
      </c>
      <c r="D555">
        <v>42</v>
      </c>
      <c r="E555" s="5" t="s">
        <v>1894</v>
      </c>
      <c r="F555">
        <v>0.1</v>
      </c>
      <c r="L555" s="23" t="s">
        <v>2533</v>
      </c>
      <c r="M555" s="23" t="s">
        <v>2713</v>
      </c>
    </row>
    <row r="556" spans="1:13" x14ac:dyDescent="0.3">
      <c r="A556" s="6">
        <v>39274</v>
      </c>
      <c r="B556" s="29" t="s">
        <v>2176</v>
      </c>
      <c r="C556" s="29">
        <v>1</v>
      </c>
      <c r="D556">
        <v>42</v>
      </c>
      <c r="E556" s="5" t="s">
        <v>1894</v>
      </c>
      <c r="F556">
        <v>0.1</v>
      </c>
      <c r="L556" s="23" t="s">
        <v>2533</v>
      </c>
      <c r="M556" s="23" t="s">
        <v>2713</v>
      </c>
    </row>
    <row r="557" spans="1:13" x14ac:dyDescent="0.3">
      <c r="A557" s="6">
        <v>39274</v>
      </c>
      <c r="B557" s="29" t="s">
        <v>2176</v>
      </c>
      <c r="C557" s="29">
        <v>1</v>
      </c>
      <c r="D557">
        <v>41.6</v>
      </c>
      <c r="E557" s="5" t="s">
        <v>1894</v>
      </c>
      <c r="F557">
        <v>0.1</v>
      </c>
      <c r="L557" s="23" t="s">
        <v>2533</v>
      </c>
      <c r="M557" s="23" t="s">
        <v>2713</v>
      </c>
    </row>
    <row r="558" spans="1:13" x14ac:dyDescent="0.3">
      <c r="A558" s="6">
        <v>39274</v>
      </c>
      <c r="B558" s="29" t="s">
        <v>2176</v>
      </c>
      <c r="C558" s="29">
        <v>1</v>
      </c>
      <c r="D558">
        <v>41.6</v>
      </c>
      <c r="E558" s="5" t="s">
        <v>1894</v>
      </c>
      <c r="F558">
        <v>0.1</v>
      </c>
      <c r="L558" s="23" t="s">
        <v>2533</v>
      </c>
      <c r="M558" s="23" t="s">
        <v>2713</v>
      </c>
    </row>
    <row r="559" spans="1:13" x14ac:dyDescent="0.3">
      <c r="A559" s="6">
        <v>39274</v>
      </c>
      <c r="B559" s="29" t="s">
        <v>2176</v>
      </c>
      <c r="C559" s="29">
        <v>1</v>
      </c>
      <c r="D559">
        <v>40.200000000000003</v>
      </c>
      <c r="E559" s="5" t="s">
        <v>1894</v>
      </c>
      <c r="F559">
        <v>0.1</v>
      </c>
      <c r="L559" s="23" t="s">
        <v>2533</v>
      </c>
      <c r="M559" s="23" t="s">
        <v>2713</v>
      </c>
    </row>
    <row r="560" spans="1:13" x14ac:dyDescent="0.3">
      <c r="A560" s="6">
        <v>39274</v>
      </c>
      <c r="B560" s="29" t="s">
        <v>2176</v>
      </c>
      <c r="C560" s="29">
        <v>1</v>
      </c>
      <c r="D560">
        <v>37.1</v>
      </c>
      <c r="E560" s="5" t="s">
        <v>1894</v>
      </c>
      <c r="L560" s="23" t="s">
        <v>2533</v>
      </c>
      <c r="M560" s="23" t="s">
        <v>2713</v>
      </c>
    </row>
    <row r="561" spans="1:13" x14ac:dyDescent="0.3">
      <c r="A561" s="6">
        <v>39274</v>
      </c>
      <c r="B561" s="29" t="s">
        <v>2176</v>
      </c>
      <c r="C561" s="29">
        <v>1</v>
      </c>
      <c r="D561">
        <v>37.1</v>
      </c>
      <c r="E561" s="5" t="s">
        <v>1894</v>
      </c>
      <c r="L561" s="23" t="s">
        <v>2533</v>
      </c>
      <c r="M561" s="23" t="s">
        <v>2713</v>
      </c>
    </row>
    <row r="562" spans="1:13" x14ac:dyDescent="0.3">
      <c r="A562" s="6">
        <v>39274</v>
      </c>
      <c r="B562" s="29" t="s">
        <v>2176</v>
      </c>
      <c r="C562" s="29">
        <v>1</v>
      </c>
      <c r="D562">
        <v>30.8</v>
      </c>
      <c r="E562" s="5" t="s">
        <v>1894</v>
      </c>
      <c r="F562">
        <v>0.1</v>
      </c>
      <c r="L562" s="23" t="s">
        <v>2533</v>
      </c>
      <c r="M562" s="23" t="s">
        <v>2713</v>
      </c>
    </row>
    <row r="563" spans="1:13" x14ac:dyDescent="0.3">
      <c r="A563" s="6">
        <v>39274</v>
      </c>
      <c r="B563" s="29" t="s">
        <v>2176</v>
      </c>
      <c r="C563" s="29">
        <v>1</v>
      </c>
      <c r="D563">
        <v>30.8</v>
      </c>
      <c r="E563" s="5" t="s">
        <v>1894</v>
      </c>
      <c r="F563">
        <v>0.1</v>
      </c>
      <c r="L563" s="23" t="s">
        <v>2533</v>
      </c>
      <c r="M563" s="23" t="s">
        <v>2713</v>
      </c>
    </row>
    <row r="564" spans="1:13" x14ac:dyDescent="0.3">
      <c r="A564" s="6">
        <v>39274</v>
      </c>
      <c r="B564" s="29" t="s">
        <v>2176</v>
      </c>
      <c r="C564" s="29">
        <v>1</v>
      </c>
      <c r="D564">
        <v>6.3</v>
      </c>
      <c r="E564" s="5" t="s">
        <v>1894</v>
      </c>
      <c r="F564">
        <v>0.1</v>
      </c>
      <c r="L564" s="23" t="s">
        <v>2533</v>
      </c>
      <c r="M564" s="23" t="s">
        <v>2713</v>
      </c>
    </row>
    <row r="565" spans="1:13" x14ac:dyDescent="0.3">
      <c r="A565" s="6">
        <v>39274</v>
      </c>
      <c r="B565" s="29" t="s">
        <v>2176</v>
      </c>
      <c r="C565" s="29">
        <v>1</v>
      </c>
      <c r="D565">
        <v>6.3</v>
      </c>
      <c r="E565" s="5" t="s">
        <v>1894</v>
      </c>
      <c r="F565">
        <v>0.1</v>
      </c>
      <c r="L565" s="23" t="s">
        <v>2533</v>
      </c>
      <c r="M565" s="23" t="s">
        <v>2713</v>
      </c>
    </row>
    <row r="566" spans="1:13" x14ac:dyDescent="0.3">
      <c r="A566" s="6">
        <v>39274</v>
      </c>
      <c r="B566" s="29" t="s">
        <v>2176</v>
      </c>
      <c r="C566" s="29">
        <v>1</v>
      </c>
      <c r="D566">
        <v>6.3</v>
      </c>
      <c r="E566" s="5" t="s">
        <v>1894</v>
      </c>
      <c r="F566">
        <v>0.1</v>
      </c>
      <c r="L566" s="23" t="s">
        <v>2533</v>
      </c>
      <c r="M566" s="23" t="s">
        <v>2713</v>
      </c>
    </row>
    <row r="567" spans="1:13" x14ac:dyDescent="0.3">
      <c r="A567" s="6">
        <v>39274</v>
      </c>
      <c r="B567" s="29" t="s">
        <v>2176</v>
      </c>
      <c r="C567" s="29">
        <v>1</v>
      </c>
      <c r="D567">
        <v>6.3</v>
      </c>
      <c r="E567" s="5" t="s">
        <v>1894</v>
      </c>
      <c r="F567">
        <v>0.1</v>
      </c>
      <c r="L567" s="23" t="s">
        <v>2533</v>
      </c>
      <c r="M567" s="23" t="s">
        <v>2713</v>
      </c>
    </row>
    <row r="568" spans="1:13" x14ac:dyDescent="0.3">
      <c r="A568" s="6">
        <v>39274</v>
      </c>
      <c r="B568" s="29" t="s">
        <v>2176</v>
      </c>
      <c r="C568" s="29">
        <v>1</v>
      </c>
      <c r="D568">
        <v>4</v>
      </c>
      <c r="E568" s="5" t="s">
        <v>1894</v>
      </c>
      <c r="F568">
        <v>0.1</v>
      </c>
      <c r="L568" s="23" t="s">
        <v>2533</v>
      </c>
      <c r="M568" s="23" t="s">
        <v>2713</v>
      </c>
    </row>
    <row r="569" spans="1:13" x14ac:dyDescent="0.3">
      <c r="A569" s="6">
        <v>39274</v>
      </c>
      <c r="B569" s="29" t="s">
        <v>2176</v>
      </c>
      <c r="C569" s="29">
        <v>1</v>
      </c>
      <c r="D569">
        <v>3.2</v>
      </c>
      <c r="E569" s="5" t="s">
        <v>1894</v>
      </c>
      <c r="F569">
        <v>0.1</v>
      </c>
      <c r="L569" s="23" t="s">
        <v>2533</v>
      </c>
      <c r="M569" s="23" t="s">
        <v>2713</v>
      </c>
    </row>
    <row r="570" spans="1:13" x14ac:dyDescent="0.3">
      <c r="A570" s="6">
        <v>39274</v>
      </c>
      <c r="B570" s="29" t="s">
        <v>307</v>
      </c>
      <c r="C570" s="29">
        <v>1</v>
      </c>
      <c r="D570">
        <v>49.3</v>
      </c>
      <c r="E570" s="5" t="s">
        <v>1102</v>
      </c>
      <c r="K570" s="5" t="s">
        <v>815</v>
      </c>
      <c r="L570" s="23" t="s">
        <v>2533</v>
      </c>
      <c r="M570" s="23" t="s">
        <v>2713</v>
      </c>
    </row>
    <row r="571" spans="1:13" x14ac:dyDescent="0.3">
      <c r="A571" s="6">
        <v>39274</v>
      </c>
      <c r="B571" s="29" t="s">
        <v>307</v>
      </c>
      <c r="C571" s="29">
        <v>1</v>
      </c>
      <c r="D571">
        <v>49.3</v>
      </c>
      <c r="E571" s="5" t="s">
        <v>1102</v>
      </c>
      <c r="K571" t="s">
        <v>649</v>
      </c>
      <c r="L571" s="23" t="s">
        <v>2533</v>
      </c>
      <c r="M571" s="23" t="s">
        <v>2713</v>
      </c>
    </row>
    <row r="572" spans="1:13" x14ac:dyDescent="0.3">
      <c r="A572" s="6">
        <v>39274</v>
      </c>
      <c r="B572" s="29" t="s">
        <v>307</v>
      </c>
      <c r="C572" s="29">
        <v>1</v>
      </c>
      <c r="D572" s="5">
        <v>48.9</v>
      </c>
      <c r="E572" s="5" t="s">
        <v>1102</v>
      </c>
      <c r="F572">
        <v>0.1</v>
      </c>
      <c r="L572" s="23" t="s">
        <v>2533</v>
      </c>
      <c r="M572" s="23" t="s">
        <v>2713</v>
      </c>
    </row>
    <row r="573" spans="1:13" x14ac:dyDescent="0.3">
      <c r="A573" s="6">
        <v>39274</v>
      </c>
      <c r="B573" s="29" t="s">
        <v>307</v>
      </c>
      <c r="C573" s="29">
        <v>1</v>
      </c>
      <c r="D573">
        <v>47.2</v>
      </c>
      <c r="E573" s="5" t="s">
        <v>1102</v>
      </c>
      <c r="L573" s="23" t="s">
        <v>2533</v>
      </c>
      <c r="M573" s="23" t="s">
        <v>2713</v>
      </c>
    </row>
    <row r="574" spans="1:13" x14ac:dyDescent="0.3">
      <c r="A574" s="6">
        <v>39274</v>
      </c>
      <c r="B574" s="29" t="s">
        <v>307</v>
      </c>
      <c r="C574" s="29">
        <v>1</v>
      </c>
      <c r="D574">
        <v>23.9</v>
      </c>
      <c r="E574" s="5" t="s">
        <v>1894</v>
      </c>
      <c r="L574" s="23" t="s">
        <v>2533</v>
      </c>
      <c r="M574" s="23" t="s">
        <v>2713</v>
      </c>
    </row>
    <row r="575" spans="1:13" x14ac:dyDescent="0.3">
      <c r="A575" s="6">
        <v>39274</v>
      </c>
      <c r="B575" s="29" t="s">
        <v>307</v>
      </c>
      <c r="C575" s="29">
        <v>1</v>
      </c>
      <c r="D575">
        <v>6.7</v>
      </c>
      <c r="E575" s="5" t="s">
        <v>1894</v>
      </c>
      <c r="F575">
        <v>0.1</v>
      </c>
      <c r="K575" s="5"/>
      <c r="L575" s="23" t="s">
        <v>2533</v>
      </c>
      <c r="M575" s="23" t="s">
        <v>2713</v>
      </c>
    </row>
    <row r="576" spans="1:13" x14ac:dyDescent="0.3">
      <c r="A576" s="6">
        <v>39274</v>
      </c>
      <c r="B576" s="29" t="s">
        <v>307</v>
      </c>
      <c r="C576" s="29">
        <v>1</v>
      </c>
      <c r="D576">
        <v>6.7</v>
      </c>
      <c r="E576" s="5" t="s">
        <v>1894</v>
      </c>
      <c r="F576">
        <v>0.1</v>
      </c>
      <c r="L576" s="23" t="s">
        <v>2533</v>
      </c>
      <c r="M576" s="23" t="s">
        <v>2713</v>
      </c>
    </row>
    <row r="577" spans="1:13" x14ac:dyDescent="0.3">
      <c r="A577" s="6">
        <v>39274</v>
      </c>
      <c r="B577" s="29" t="s">
        <v>307</v>
      </c>
      <c r="C577" s="29">
        <v>1</v>
      </c>
      <c r="D577">
        <v>3.9</v>
      </c>
      <c r="E577" s="5" t="s">
        <v>2073</v>
      </c>
      <c r="F577">
        <v>0.1</v>
      </c>
      <c r="L577" s="23" t="s">
        <v>2533</v>
      </c>
      <c r="M577" s="23" t="s">
        <v>2713</v>
      </c>
    </row>
    <row r="578" spans="1:13" x14ac:dyDescent="0.3">
      <c r="A578" s="6">
        <v>39274</v>
      </c>
      <c r="B578" s="29" t="s">
        <v>307</v>
      </c>
      <c r="C578" s="29">
        <v>1</v>
      </c>
      <c r="D578">
        <v>0.4</v>
      </c>
      <c r="E578" s="5" t="s">
        <v>1894</v>
      </c>
      <c r="F578">
        <v>0.1</v>
      </c>
      <c r="L578" s="23" t="s">
        <v>2533</v>
      </c>
      <c r="M578" s="23" t="s">
        <v>2713</v>
      </c>
    </row>
    <row r="579" spans="1:13" x14ac:dyDescent="0.3">
      <c r="A579" s="6">
        <v>39274</v>
      </c>
      <c r="B579" s="29" t="s">
        <v>307</v>
      </c>
      <c r="C579" s="29">
        <v>2</v>
      </c>
      <c r="D579">
        <v>12.3</v>
      </c>
      <c r="E579" s="5" t="s">
        <v>1894</v>
      </c>
      <c r="K579" s="5"/>
      <c r="L579" s="23" t="s">
        <v>2533</v>
      </c>
      <c r="M579" s="23" t="s">
        <v>2713</v>
      </c>
    </row>
    <row r="580" spans="1:13" x14ac:dyDescent="0.3">
      <c r="A580" s="6">
        <v>39274</v>
      </c>
      <c r="B580" s="29" t="s">
        <v>307</v>
      </c>
      <c r="C580" s="29">
        <v>2</v>
      </c>
      <c r="D580">
        <v>9.8000000000000007</v>
      </c>
      <c r="E580" s="5" t="s">
        <v>1894</v>
      </c>
      <c r="F580">
        <v>0.1</v>
      </c>
      <c r="L580" s="23" t="s">
        <v>2533</v>
      </c>
      <c r="M580" s="23" t="s">
        <v>2713</v>
      </c>
    </row>
    <row r="581" spans="1:13" x14ac:dyDescent="0.3">
      <c r="A581" s="6">
        <v>39274</v>
      </c>
      <c r="B581" s="29" t="s">
        <v>307</v>
      </c>
      <c r="C581" s="29">
        <v>2</v>
      </c>
      <c r="D581">
        <v>9</v>
      </c>
      <c r="E581" s="5" t="s">
        <v>1894</v>
      </c>
      <c r="F581">
        <v>0.1</v>
      </c>
      <c r="L581" s="23" t="s">
        <v>2533</v>
      </c>
      <c r="M581" s="23" t="s">
        <v>2713</v>
      </c>
    </row>
    <row r="582" spans="1:13" x14ac:dyDescent="0.3">
      <c r="A582" s="6">
        <v>39274</v>
      </c>
      <c r="B582" s="29" t="s">
        <v>307</v>
      </c>
      <c r="C582" s="29">
        <v>2</v>
      </c>
      <c r="D582">
        <v>7.9</v>
      </c>
      <c r="E582" s="5" t="s">
        <v>1894</v>
      </c>
      <c r="F582">
        <v>0.1</v>
      </c>
      <c r="L582" s="23" t="s">
        <v>2533</v>
      </c>
      <c r="M582" s="23" t="s">
        <v>2713</v>
      </c>
    </row>
    <row r="583" spans="1:13" x14ac:dyDescent="0.3">
      <c r="A583" s="6">
        <v>39274</v>
      </c>
      <c r="B583" s="29" t="s">
        <v>307</v>
      </c>
      <c r="C583" s="29">
        <v>2</v>
      </c>
      <c r="D583">
        <v>8</v>
      </c>
      <c r="E583" s="5" t="s">
        <v>1894</v>
      </c>
      <c r="L583" s="23" t="s">
        <v>2533</v>
      </c>
      <c r="M583" s="23" t="s">
        <v>2713</v>
      </c>
    </row>
    <row r="584" spans="1:13" x14ac:dyDescent="0.3">
      <c r="A584" s="6">
        <v>39274</v>
      </c>
      <c r="B584" s="29" t="s">
        <v>307</v>
      </c>
      <c r="C584" s="29">
        <v>2</v>
      </c>
      <c r="D584">
        <v>8</v>
      </c>
      <c r="E584" s="5" t="s">
        <v>1894</v>
      </c>
      <c r="L584" s="23" t="s">
        <v>2533</v>
      </c>
      <c r="M584" s="23" t="s">
        <v>2713</v>
      </c>
    </row>
    <row r="585" spans="1:13" x14ac:dyDescent="0.3">
      <c r="A585" s="6">
        <v>39274</v>
      </c>
      <c r="B585" s="29" t="s">
        <v>307</v>
      </c>
      <c r="C585" s="29">
        <v>2</v>
      </c>
      <c r="D585">
        <v>7</v>
      </c>
      <c r="E585" s="5" t="s">
        <v>1894</v>
      </c>
      <c r="L585" s="23" t="s">
        <v>2533</v>
      </c>
      <c r="M585" s="23" t="s">
        <v>2713</v>
      </c>
    </row>
    <row r="586" spans="1:13" x14ac:dyDescent="0.3">
      <c r="A586" s="6">
        <v>39274</v>
      </c>
      <c r="B586" s="29" t="s">
        <v>307</v>
      </c>
      <c r="C586" s="29">
        <v>2</v>
      </c>
      <c r="D586">
        <v>7</v>
      </c>
      <c r="E586" s="5" t="s">
        <v>1894</v>
      </c>
      <c r="L586" s="23" t="s">
        <v>2533</v>
      </c>
      <c r="M586" s="23" t="s">
        <v>2713</v>
      </c>
    </row>
    <row r="587" spans="1:13" x14ac:dyDescent="0.3">
      <c r="A587" s="6">
        <v>39274</v>
      </c>
      <c r="B587" s="29" t="s">
        <v>307</v>
      </c>
      <c r="C587" s="29">
        <v>2</v>
      </c>
      <c r="D587">
        <v>7</v>
      </c>
      <c r="E587" s="5" t="s">
        <v>1894</v>
      </c>
      <c r="L587" s="23" t="s">
        <v>2533</v>
      </c>
      <c r="M587" s="23" t="s">
        <v>2713</v>
      </c>
    </row>
    <row r="588" spans="1:13" x14ac:dyDescent="0.3">
      <c r="A588" s="6">
        <v>39274</v>
      </c>
      <c r="B588" s="29" t="s">
        <v>307</v>
      </c>
      <c r="C588" s="29">
        <v>2</v>
      </c>
      <c r="D588">
        <v>6.6</v>
      </c>
      <c r="E588" s="5" t="s">
        <v>1894</v>
      </c>
      <c r="L588" s="23" t="s">
        <v>2533</v>
      </c>
      <c r="M588" s="23" t="s">
        <v>2713</v>
      </c>
    </row>
    <row r="589" spans="1:13" x14ac:dyDescent="0.3">
      <c r="A589" s="6">
        <v>39274</v>
      </c>
      <c r="B589" s="29" t="s">
        <v>307</v>
      </c>
      <c r="C589" s="29">
        <v>2</v>
      </c>
      <c r="D589">
        <v>6.3</v>
      </c>
      <c r="E589" s="5" t="s">
        <v>1894</v>
      </c>
      <c r="L589" s="23" t="s">
        <v>2533</v>
      </c>
      <c r="M589" s="23" t="s">
        <v>2713</v>
      </c>
    </row>
    <row r="590" spans="1:13" x14ac:dyDescent="0.3">
      <c r="A590" s="6">
        <v>39274</v>
      </c>
      <c r="B590" s="29" t="s">
        <v>307</v>
      </c>
      <c r="C590" s="29">
        <v>2</v>
      </c>
      <c r="D590">
        <v>6.3</v>
      </c>
      <c r="E590" s="5" t="s">
        <v>1894</v>
      </c>
      <c r="L590" s="23" t="s">
        <v>2533</v>
      </c>
      <c r="M590" s="23" t="s">
        <v>2713</v>
      </c>
    </row>
    <row r="591" spans="1:13" x14ac:dyDescent="0.3">
      <c r="A591" s="6">
        <v>39274</v>
      </c>
      <c r="B591" s="29" t="s">
        <v>307</v>
      </c>
      <c r="C591" s="29">
        <v>2</v>
      </c>
      <c r="D591">
        <v>6.3</v>
      </c>
      <c r="E591" s="5" t="s">
        <v>1894</v>
      </c>
      <c r="L591" s="23" t="s">
        <v>2533</v>
      </c>
      <c r="M591" s="23" t="s">
        <v>2713</v>
      </c>
    </row>
    <row r="592" spans="1:13" x14ac:dyDescent="0.3">
      <c r="A592" s="6">
        <v>39274</v>
      </c>
      <c r="B592" s="29" t="s">
        <v>307</v>
      </c>
      <c r="C592" s="29">
        <v>2</v>
      </c>
      <c r="D592">
        <v>6.3</v>
      </c>
      <c r="E592" s="5" t="s">
        <v>1894</v>
      </c>
      <c r="L592" s="23" t="s">
        <v>2533</v>
      </c>
      <c r="M592" s="23" t="s">
        <v>2713</v>
      </c>
    </row>
    <row r="593" spans="1:13" x14ac:dyDescent="0.3">
      <c r="A593" s="11">
        <v>39281</v>
      </c>
      <c r="B593" s="29" t="s">
        <v>1233</v>
      </c>
      <c r="C593" s="29">
        <v>1</v>
      </c>
      <c r="D593">
        <v>30.7</v>
      </c>
      <c r="E593" s="5" t="s">
        <v>811</v>
      </c>
      <c r="F593">
        <v>0.1</v>
      </c>
      <c r="L593" s="23" t="s">
        <v>2533</v>
      </c>
      <c r="M593" s="23" t="s">
        <v>2713</v>
      </c>
    </row>
    <row r="594" spans="1:13" x14ac:dyDescent="0.3">
      <c r="A594" s="11">
        <v>39281</v>
      </c>
      <c r="B594" s="29" t="s">
        <v>1233</v>
      </c>
      <c r="C594" s="29">
        <v>1</v>
      </c>
      <c r="D594">
        <v>30.7</v>
      </c>
      <c r="E594" s="5" t="s">
        <v>811</v>
      </c>
      <c r="F594">
        <v>0.1</v>
      </c>
      <c r="L594" s="23" t="s">
        <v>2533</v>
      </c>
      <c r="M594" s="23" t="s">
        <v>2713</v>
      </c>
    </row>
    <row r="595" spans="1:13" x14ac:dyDescent="0.3">
      <c r="A595" s="11">
        <v>39281</v>
      </c>
      <c r="B595" s="29" t="s">
        <v>1233</v>
      </c>
      <c r="C595" s="29">
        <v>1</v>
      </c>
      <c r="D595">
        <v>29.5</v>
      </c>
      <c r="E595" s="5" t="s">
        <v>811</v>
      </c>
      <c r="F595">
        <v>0.1</v>
      </c>
      <c r="L595" s="23" t="s">
        <v>2533</v>
      </c>
      <c r="M595" s="23" t="s">
        <v>2713</v>
      </c>
    </row>
    <row r="596" spans="1:13" x14ac:dyDescent="0.3">
      <c r="A596" s="11">
        <v>39281</v>
      </c>
      <c r="B596" s="29" t="s">
        <v>1233</v>
      </c>
      <c r="C596" s="29">
        <v>2</v>
      </c>
      <c r="D596">
        <v>3.7</v>
      </c>
      <c r="E596" s="5" t="s">
        <v>2514</v>
      </c>
      <c r="L596" s="23" t="s">
        <v>2533</v>
      </c>
      <c r="M596" s="23" t="s">
        <v>2713</v>
      </c>
    </row>
    <row r="597" spans="1:13" x14ac:dyDescent="0.3">
      <c r="A597" s="11">
        <v>39281</v>
      </c>
      <c r="B597" s="29" t="s">
        <v>1233</v>
      </c>
      <c r="C597" s="29">
        <v>2</v>
      </c>
      <c r="D597">
        <v>3</v>
      </c>
      <c r="E597" s="5" t="s">
        <v>2514</v>
      </c>
      <c r="L597" s="23" t="s">
        <v>2533</v>
      </c>
      <c r="M597" s="23" t="s">
        <v>2713</v>
      </c>
    </row>
    <row r="598" spans="1:13" x14ac:dyDescent="0.3">
      <c r="A598" s="11">
        <v>39359</v>
      </c>
      <c r="B598" s="7" t="s">
        <v>2705</v>
      </c>
      <c r="C598" s="29">
        <v>1</v>
      </c>
      <c r="D598">
        <v>14.8</v>
      </c>
      <c r="E598" s="5" t="s">
        <v>2296</v>
      </c>
      <c r="K598" t="s">
        <v>2062</v>
      </c>
      <c r="L598" s="23" t="s">
        <v>642</v>
      </c>
      <c r="M598" s="23" t="s">
        <v>1242</v>
      </c>
    </row>
    <row r="599" spans="1:13" x14ac:dyDescent="0.3">
      <c r="A599" s="11">
        <v>39317</v>
      </c>
      <c r="B599" s="7" t="s">
        <v>881</v>
      </c>
      <c r="C599" s="29">
        <v>2</v>
      </c>
      <c r="D599">
        <v>5.5</v>
      </c>
      <c r="E599" s="5" t="s">
        <v>2678</v>
      </c>
      <c r="H599">
        <v>2</v>
      </c>
      <c r="L599" s="23" t="s">
        <v>2626</v>
      </c>
      <c r="M599" s="23" t="s">
        <v>2545</v>
      </c>
    </row>
    <row r="600" spans="1:13" x14ac:dyDescent="0.3">
      <c r="A600" s="11">
        <v>39317</v>
      </c>
      <c r="B600" s="7" t="s">
        <v>881</v>
      </c>
      <c r="C600" s="29">
        <v>2</v>
      </c>
      <c r="D600">
        <v>4.3</v>
      </c>
      <c r="E600" s="5" t="s">
        <v>2678</v>
      </c>
      <c r="H600">
        <v>1</v>
      </c>
      <c r="J600" s="5"/>
      <c r="L600" s="23" t="s">
        <v>2626</v>
      </c>
      <c r="M600" s="23" t="s">
        <v>2545</v>
      </c>
    </row>
    <row r="601" spans="1:13" x14ac:dyDescent="0.3">
      <c r="A601" s="11">
        <v>39317</v>
      </c>
      <c r="B601" s="7" t="s">
        <v>881</v>
      </c>
      <c r="C601" s="29">
        <v>2</v>
      </c>
      <c r="D601">
        <v>3.3</v>
      </c>
      <c r="E601" s="5" t="s">
        <v>2678</v>
      </c>
      <c r="L601" s="23" t="s">
        <v>2626</v>
      </c>
      <c r="M601" s="23" t="s">
        <v>2545</v>
      </c>
    </row>
    <row r="602" spans="1:13" x14ac:dyDescent="0.3">
      <c r="A602" s="11">
        <v>39317</v>
      </c>
      <c r="B602" s="7" t="s">
        <v>881</v>
      </c>
      <c r="C602" s="29">
        <v>2</v>
      </c>
      <c r="D602">
        <v>3.3</v>
      </c>
      <c r="E602" s="5" t="s">
        <v>2678</v>
      </c>
      <c r="L602" s="23" t="s">
        <v>2626</v>
      </c>
      <c r="M602" s="23" t="s">
        <v>2545</v>
      </c>
    </row>
    <row r="603" spans="1:13" x14ac:dyDescent="0.3">
      <c r="A603" s="11">
        <v>39317</v>
      </c>
      <c r="B603" s="23" t="s">
        <v>881</v>
      </c>
      <c r="C603" s="29">
        <v>2</v>
      </c>
      <c r="D603">
        <v>3.3</v>
      </c>
      <c r="E603" s="23" t="s">
        <v>2678</v>
      </c>
      <c r="L603" s="23" t="s">
        <v>2626</v>
      </c>
      <c r="M603" s="23" t="s">
        <v>2545</v>
      </c>
    </row>
    <row r="604" spans="1:13" x14ac:dyDescent="0.3">
      <c r="A604" s="11">
        <v>39289</v>
      </c>
      <c r="B604" s="7" t="s">
        <v>2598</v>
      </c>
      <c r="C604" s="29">
        <v>1</v>
      </c>
      <c r="D604">
        <v>37.6</v>
      </c>
      <c r="E604" s="5" t="s">
        <v>2557</v>
      </c>
      <c r="L604" s="23" t="s">
        <v>2626</v>
      </c>
      <c r="M604" s="23" t="s">
        <v>2545</v>
      </c>
    </row>
    <row r="605" spans="1:13" x14ac:dyDescent="0.3">
      <c r="A605" s="11">
        <v>39289</v>
      </c>
      <c r="B605" s="7" t="s">
        <v>2598</v>
      </c>
      <c r="C605" s="29">
        <v>1</v>
      </c>
      <c r="D605">
        <v>31.8</v>
      </c>
      <c r="E605" s="5" t="s">
        <v>1795</v>
      </c>
      <c r="H605">
        <v>1</v>
      </c>
      <c r="L605" s="23" t="s">
        <v>2626</v>
      </c>
      <c r="M605" s="23" t="s">
        <v>2545</v>
      </c>
    </row>
    <row r="606" spans="1:13" x14ac:dyDescent="0.3">
      <c r="A606" s="11">
        <v>39289</v>
      </c>
      <c r="B606" s="7" t="s">
        <v>2598</v>
      </c>
      <c r="C606" s="29">
        <v>1</v>
      </c>
      <c r="D606">
        <v>11.4</v>
      </c>
      <c r="E606" s="23" t="s">
        <v>1795</v>
      </c>
      <c r="H606">
        <v>1</v>
      </c>
      <c r="L606" s="23" t="s">
        <v>2626</v>
      </c>
      <c r="M606" s="23" t="s">
        <v>2545</v>
      </c>
    </row>
    <row r="607" spans="1:13" x14ac:dyDescent="0.3">
      <c r="A607" s="11">
        <v>39289</v>
      </c>
      <c r="B607" s="7" t="s">
        <v>2598</v>
      </c>
      <c r="C607" s="29">
        <v>1</v>
      </c>
      <c r="D607">
        <v>19.899999999999999</v>
      </c>
      <c r="E607" s="5" t="s">
        <v>2427</v>
      </c>
      <c r="H607">
        <v>4</v>
      </c>
      <c r="K607" t="s">
        <v>2428</v>
      </c>
      <c r="L607" s="23" t="s">
        <v>1240</v>
      </c>
      <c r="M607" s="23" t="s">
        <v>1242</v>
      </c>
    </row>
    <row r="608" spans="1:13" x14ac:dyDescent="0.3">
      <c r="A608" s="11">
        <v>39353</v>
      </c>
      <c r="B608" s="7" t="s">
        <v>2727</v>
      </c>
      <c r="C608" s="29">
        <v>1</v>
      </c>
      <c r="D608">
        <v>0</v>
      </c>
      <c r="E608" s="5" t="s">
        <v>2488</v>
      </c>
      <c r="H608">
        <v>1</v>
      </c>
      <c r="L608" s="23" t="s">
        <v>2626</v>
      </c>
      <c r="M608" s="23" t="s">
        <v>2545</v>
      </c>
    </row>
    <row r="609" spans="1:13" x14ac:dyDescent="0.3">
      <c r="A609" s="11">
        <v>39353</v>
      </c>
      <c r="B609" s="7" t="s">
        <v>2727</v>
      </c>
      <c r="C609" s="29">
        <v>1</v>
      </c>
      <c r="D609">
        <v>2.1</v>
      </c>
      <c r="E609" s="5" t="s">
        <v>2637</v>
      </c>
      <c r="L609" s="23" t="s">
        <v>2626</v>
      </c>
      <c r="M609" s="23" t="s">
        <v>2545</v>
      </c>
    </row>
    <row r="610" spans="1:13" x14ac:dyDescent="0.3">
      <c r="A610" s="11">
        <v>39353</v>
      </c>
      <c r="B610" s="7" t="s">
        <v>2727</v>
      </c>
      <c r="C610" s="29">
        <v>1</v>
      </c>
      <c r="D610">
        <v>2</v>
      </c>
      <c r="E610" s="5" t="s">
        <v>2637</v>
      </c>
      <c r="H610">
        <v>4</v>
      </c>
      <c r="L610" s="23" t="s">
        <v>2626</v>
      </c>
      <c r="M610" s="23" t="s">
        <v>2545</v>
      </c>
    </row>
    <row r="611" spans="1:13" x14ac:dyDescent="0.3">
      <c r="A611" s="11">
        <v>39353</v>
      </c>
      <c r="B611" s="7" t="s">
        <v>2727</v>
      </c>
      <c r="C611" s="29">
        <v>1</v>
      </c>
      <c r="D611">
        <v>1</v>
      </c>
      <c r="E611" s="5" t="s">
        <v>2637</v>
      </c>
      <c r="H611">
        <v>3</v>
      </c>
      <c r="L611" s="23" t="s">
        <v>2626</v>
      </c>
      <c r="M611" s="23" t="s">
        <v>2545</v>
      </c>
    </row>
    <row r="612" spans="1:13" x14ac:dyDescent="0.3">
      <c r="A612" s="11">
        <v>39353</v>
      </c>
      <c r="B612" s="7" t="s">
        <v>2727</v>
      </c>
      <c r="C612" s="29">
        <v>1</v>
      </c>
      <c r="D612">
        <v>1</v>
      </c>
      <c r="E612" s="5" t="s">
        <v>2637</v>
      </c>
      <c r="H612">
        <v>2</v>
      </c>
      <c r="L612" s="23" t="s">
        <v>2626</v>
      </c>
      <c r="M612" s="23" t="s">
        <v>2545</v>
      </c>
    </row>
    <row r="613" spans="1:13" x14ac:dyDescent="0.3">
      <c r="A613" s="11">
        <v>39353</v>
      </c>
      <c r="B613" s="7" t="s">
        <v>547</v>
      </c>
      <c r="C613" s="29">
        <v>2</v>
      </c>
      <c r="D613">
        <v>0.1</v>
      </c>
      <c r="E613" s="5" t="s">
        <v>2637</v>
      </c>
      <c r="L613" s="23" t="s">
        <v>2626</v>
      </c>
      <c r="M613" s="23" t="s">
        <v>2545</v>
      </c>
    </row>
    <row r="614" spans="1:13" x14ac:dyDescent="0.3">
      <c r="A614" s="11">
        <v>39318</v>
      </c>
      <c r="B614" s="7" t="s">
        <v>367</v>
      </c>
      <c r="C614" s="29">
        <v>2</v>
      </c>
      <c r="D614">
        <v>11</v>
      </c>
      <c r="E614" s="5" t="s">
        <v>1957</v>
      </c>
      <c r="H614">
        <v>1</v>
      </c>
      <c r="L614" s="23" t="s">
        <v>2626</v>
      </c>
      <c r="M614" s="23" t="s">
        <v>2545</v>
      </c>
    </row>
    <row r="615" spans="1:13" x14ac:dyDescent="0.3">
      <c r="A615" s="11">
        <v>39318</v>
      </c>
      <c r="B615" s="7" t="s">
        <v>367</v>
      </c>
      <c r="C615" s="29">
        <v>2</v>
      </c>
      <c r="D615">
        <v>30.2</v>
      </c>
      <c r="E615" s="5" t="s">
        <v>2152</v>
      </c>
      <c r="H615">
        <v>2</v>
      </c>
      <c r="L615" s="23" t="s">
        <v>1240</v>
      </c>
      <c r="M615" s="23" t="s">
        <v>1242</v>
      </c>
    </row>
    <row r="616" spans="1:13" x14ac:dyDescent="0.3">
      <c r="A616" s="11">
        <v>39318</v>
      </c>
      <c r="B616" s="7" t="s">
        <v>367</v>
      </c>
      <c r="C616" s="29">
        <v>2</v>
      </c>
      <c r="D616">
        <v>10.9</v>
      </c>
      <c r="E616" s="5" t="s">
        <v>2152</v>
      </c>
      <c r="H616">
        <v>1</v>
      </c>
      <c r="L616" s="23" t="s">
        <v>1240</v>
      </c>
      <c r="M616" s="23" t="s">
        <v>1242</v>
      </c>
    </row>
    <row r="617" spans="1:13" x14ac:dyDescent="0.3">
      <c r="A617" s="11">
        <v>39388</v>
      </c>
      <c r="B617" s="7" t="s">
        <v>172</v>
      </c>
      <c r="C617" s="29">
        <v>1</v>
      </c>
      <c r="D617">
        <v>41.2</v>
      </c>
      <c r="E617" s="5" t="s">
        <v>524</v>
      </c>
      <c r="H617">
        <v>1</v>
      </c>
      <c r="L617" s="23" t="s">
        <v>391</v>
      </c>
      <c r="M617" s="23" t="s">
        <v>1242</v>
      </c>
    </row>
    <row r="618" spans="1:13" x14ac:dyDescent="0.3">
      <c r="A618" s="11">
        <v>39388</v>
      </c>
      <c r="B618" s="7" t="s">
        <v>172</v>
      </c>
      <c r="C618" s="29">
        <v>1</v>
      </c>
      <c r="D618">
        <v>39</v>
      </c>
      <c r="E618" s="5" t="s">
        <v>524</v>
      </c>
      <c r="H618">
        <v>1</v>
      </c>
      <c r="L618" s="23" t="s">
        <v>391</v>
      </c>
      <c r="M618" s="23" t="s">
        <v>1242</v>
      </c>
    </row>
    <row r="619" spans="1:13" x14ac:dyDescent="0.3">
      <c r="A619" s="11">
        <v>39388</v>
      </c>
      <c r="B619" s="7" t="s">
        <v>172</v>
      </c>
      <c r="C619" s="29">
        <v>2</v>
      </c>
      <c r="D619">
        <v>34</v>
      </c>
      <c r="E619" s="5" t="s">
        <v>524</v>
      </c>
      <c r="H619">
        <v>2</v>
      </c>
      <c r="L619" s="23" t="s">
        <v>391</v>
      </c>
      <c r="M619" s="23" t="s">
        <v>1242</v>
      </c>
    </row>
    <row r="620" spans="1:13" x14ac:dyDescent="0.3">
      <c r="A620" s="11">
        <v>39388</v>
      </c>
      <c r="B620" s="7" t="s">
        <v>172</v>
      </c>
      <c r="C620" s="29">
        <v>1</v>
      </c>
      <c r="D620">
        <v>46.7</v>
      </c>
      <c r="E620" s="5" t="s">
        <v>343</v>
      </c>
      <c r="H620">
        <v>1</v>
      </c>
      <c r="L620" s="23" t="s">
        <v>391</v>
      </c>
      <c r="M620" s="23" t="s">
        <v>1242</v>
      </c>
    </row>
    <row r="621" spans="1:13" x14ac:dyDescent="0.3">
      <c r="A621" s="11">
        <v>39388</v>
      </c>
      <c r="B621" s="7" t="s">
        <v>172</v>
      </c>
      <c r="C621" s="29">
        <v>2</v>
      </c>
      <c r="D621">
        <v>24</v>
      </c>
      <c r="E621" s="5" t="s">
        <v>343</v>
      </c>
      <c r="H621">
        <v>1</v>
      </c>
      <c r="J621" s="5"/>
      <c r="K621" t="s">
        <v>1328</v>
      </c>
      <c r="L621" s="23" t="s">
        <v>392</v>
      </c>
      <c r="M621" s="23" t="s">
        <v>1242</v>
      </c>
    </row>
    <row r="622" spans="1:13" x14ac:dyDescent="0.3">
      <c r="A622" s="6">
        <v>39274</v>
      </c>
      <c r="B622" s="7" t="s">
        <v>307</v>
      </c>
      <c r="C622" s="29">
        <v>1</v>
      </c>
      <c r="D622">
        <v>44.5</v>
      </c>
      <c r="E622" s="5" t="s">
        <v>306</v>
      </c>
      <c r="F622" t="s">
        <v>530</v>
      </c>
      <c r="L622" s="23" t="s">
        <v>642</v>
      </c>
      <c r="M622" s="23" t="s">
        <v>1242</v>
      </c>
    </row>
    <row r="623" spans="1:13" x14ac:dyDescent="0.3">
      <c r="A623" s="6">
        <v>39274</v>
      </c>
      <c r="B623" s="7" t="s">
        <v>307</v>
      </c>
      <c r="C623" s="29">
        <v>1</v>
      </c>
      <c r="D623">
        <v>16.100000000000001</v>
      </c>
      <c r="E623" s="5" t="s">
        <v>1733</v>
      </c>
      <c r="F623">
        <v>0.1</v>
      </c>
      <c r="L623" s="23" t="s">
        <v>642</v>
      </c>
      <c r="M623" s="23" t="s">
        <v>1242</v>
      </c>
    </row>
    <row r="624" spans="1:13" x14ac:dyDescent="0.3">
      <c r="A624" s="11">
        <v>39332</v>
      </c>
      <c r="B624" s="7" t="s">
        <v>382</v>
      </c>
      <c r="C624" s="29">
        <v>2</v>
      </c>
      <c r="D624">
        <v>31.2</v>
      </c>
      <c r="E624" s="5" t="s">
        <v>2637</v>
      </c>
      <c r="H624">
        <v>1</v>
      </c>
      <c r="L624" s="23" t="s">
        <v>2626</v>
      </c>
      <c r="M624" s="23" t="s">
        <v>2545</v>
      </c>
    </row>
    <row r="625" spans="1:13" x14ac:dyDescent="0.3">
      <c r="A625" s="11">
        <v>39332</v>
      </c>
      <c r="B625" s="7" t="s">
        <v>382</v>
      </c>
      <c r="C625" s="29">
        <v>2</v>
      </c>
      <c r="D625">
        <v>30.5</v>
      </c>
      <c r="E625" s="5" t="s">
        <v>2637</v>
      </c>
      <c r="H625">
        <v>1</v>
      </c>
      <c r="L625" s="23" t="s">
        <v>2626</v>
      </c>
      <c r="M625" s="23" t="s">
        <v>2545</v>
      </c>
    </row>
    <row r="626" spans="1:13" x14ac:dyDescent="0.3">
      <c r="A626" s="11">
        <v>39332</v>
      </c>
      <c r="B626" s="7" t="s">
        <v>382</v>
      </c>
      <c r="C626" s="29">
        <v>2</v>
      </c>
      <c r="D626">
        <v>27.7</v>
      </c>
      <c r="E626" s="5" t="s">
        <v>2637</v>
      </c>
      <c r="L626" s="23" t="s">
        <v>2626</v>
      </c>
      <c r="M626" s="23" t="s">
        <v>2545</v>
      </c>
    </row>
    <row r="627" spans="1:13" x14ac:dyDescent="0.3">
      <c r="A627" s="11">
        <v>39332</v>
      </c>
      <c r="B627" s="7" t="s">
        <v>382</v>
      </c>
      <c r="C627" s="29">
        <v>2</v>
      </c>
      <c r="D627">
        <v>48.4</v>
      </c>
      <c r="E627" s="5" t="s">
        <v>2296</v>
      </c>
      <c r="K627" s="5" t="s">
        <v>2297</v>
      </c>
      <c r="L627" s="23" t="s">
        <v>642</v>
      </c>
      <c r="M627" s="23" t="s">
        <v>1242</v>
      </c>
    </row>
    <row r="628" spans="1:13" x14ac:dyDescent="0.3">
      <c r="A628" s="11">
        <v>39281</v>
      </c>
      <c r="B628" s="7" t="s">
        <v>1233</v>
      </c>
      <c r="C628" s="29">
        <v>2</v>
      </c>
      <c r="D628">
        <v>45.2</v>
      </c>
      <c r="E628" s="5" t="s">
        <v>2522</v>
      </c>
      <c r="F628">
        <v>0.2</v>
      </c>
      <c r="L628" s="23" t="s">
        <v>2626</v>
      </c>
      <c r="M628" s="23" t="s">
        <v>2713</v>
      </c>
    </row>
    <row r="629" spans="1:13" x14ac:dyDescent="0.3">
      <c r="A629" s="11">
        <v>39281</v>
      </c>
      <c r="B629" s="7" t="s">
        <v>1233</v>
      </c>
      <c r="C629" s="29">
        <v>2</v>
      </c>
      <c r="D629">
        <v>44.6</v>
      </c>
      <c r="E629" s="5" t="s">
        <v>2522</v>
      </c>
      <c r="F629">
        <v>0.2</v>
      </c>
      <c r="L629" s="23" t="s">
        <v>2626</v>
      </c>
      <c r="M629" s="23" t="s">
        <v>2713</v>
      </c>
    </row>
    <row r="630" spans="1:13" x14ac:dyDescent="0.3">
      <c r="A630" s="11">
        <v>39281</v>
      </c>
      <c r="B630" s="7" t="s">
        <v>1233</v>
      </c>
      <c r="C630" s="29">
        <v>2</v>
      </c>
      <c r="D630">
        <v>3.7</v>
      </c>
      <c r="E630" s="5" t="s">
        <v>2522</v>
      </c>
      <c r="F630">
        <v>0.1</v>
      </c>
      <c r="L630" s="23" t="s">
        <v>2626</v>
      </c>
      <c r="M630" s="23" t="s">
        <v>2713</v>
      </c>
    </row>
    <row r="631" spans="1:13" x14ac:dyDescent="0.3">
      <c r="A631" s="11">
        <v>39281</v>
      </c>
      <c r="B631" s="7" t="s">
        <v>1233</v>
      </c>
      <c r="C631" s="29">
        <v>1</v>
      </c>
      <c r="D631">
        <v>30.3</v>
      </c>
      <c r="E631" s="5" t="s">
        <v>816</v>
      </c>
      <c r="H631">
        <v>1</v>
      </c>
      <c r="L631" s="23" t="s">
        <v>2626</v>
      </c>
      <c r="M631" s="23" t="s">
        <v>2713</v>
      </c>
    </row>
    <row r="632" spans="1:13" x14ac:dyDescent="0.3">
      <c r="A632" s="11">
        <v>39281</v>
      </c>
      <c r="B632" s="7" t="s">
        <v>1233</v>
      </c>
      <c r="C632" s="29">
        <v>2</v>
      </c>
      <c r="D632">
        <v>46.2</v>
      </c>
      <c r="E632" s="5" t="s">
        <v>2732</v>
      </c>
      <c r="F632">
        <v>0.05</v>
      </c>
      <c r="L632" s="23" t="s">
        <v>642</v>
      </c>
      <c r="M632" s="23" t="s">
        <v>1242</v>
      </c>
    </row>
    <row r="633" spans="1:13" x14ac:dyDescent="0.3">
      <c r="A633" s="11">
        <v>39281</v>
      </c>
      <c r="B633" s="7" t="s">
        <v>1233</v>
      </c>
      <c r="C633" s="29">
        <v>2</v>
      </c>
      <c r="D633">
        <v>41.5</v>
      </c>
      <c r="E633" s="5" t="s">
        <v>2732</v>
      </c>
      <c r="K633" s="5"/>
      <c r="L633" s="23" t="s">
        <v>642</v>
      </c>
      <c r="M633" s="23" t="s">
        <v>1242</v>
      </c>
    </row>
    <row r="634" spans="1:13" x14ac:dyDescent="0.3">
      <c r="A634" s="11">
        <v>39325</v>
      </c>
      <c r="B634" s="7" t="s">
        <v>1237</v>
      </c>
      <c r="C634" s="29">
        <v>1</v>
      </c>
      <c r="D634">
        <v>18</v>
      </c>
      <c r="E634" s="5" t="s">
        <v>2637</v>
      </c>
      <c r="H634">
        <v>1</v>
      </c>
      <c r="L634" s="23" t="s">
        <v>2626</v>
      </c>
      <c r="M634" s="23" t="s">
        <v>2545</v>
      </c>
    </row>
    <row r="635" spans="1:13" x14ac:dyDescent="0.3">
      <c r="A635" s="11">
        <v>39325</v>
      </c>
      <c r="B635" s="7" t="s">
        <v>1237</v>
      </c>
      <c r="C635" s="29">
        <v>1</v>
      </c>
      <c r="D635">
        <v>16</v>
      </c>
      <c r="E635" s="5" t="s">
        <v>2637</v>
      </c>
      <c r="H635">
        <v>1</v>
      </c>
      <c r="L635" s="23" t="s">
        <v>2626</v>
      </c>
      <c r="M635" s="23" t="s">
        <v>2545</v>
      </c>
    </row>
    <row r="636" spans="1:13" x14ac:dyDescent="0.3">
      <c r="A636" s="11">
        <v>39325</v>
      </c>
      <c r="B636" s="7" t="s">
        <v>1237</v>
      </c>
      <c r="C636" s="29">
        <v>1</v>
      </c>
      <c r="D636">
        <v>15.1</v>
      </c>
      <c r="E636" s="5" t="s">
        <v>2637</v>
      </c>
      <c r="H636">
        <v>1</v>
      </c>
      <c r="L636" s="23" t="s">
        <v>2626</v>
      </c>
      <c r="M636" s="23" t="s">
        <v>2545</v>
      </c>
    </row>
    <row r="637" spans="1:13" x14ac:dyDescent="0.3">
      <c r="A637" s="11">
        <v>39325</v>
      </c>
      <c r="B637" s="7" t="s">
        <v>1237</v>
      </c>
      <c r="C637" s="29">
        <v>1</v>
      </c>
      <c r="D637">
        <v>10.3</v>
      </c>
      <c r="E637" s="5" t="s">
        <v>2637</v>
      </c>
      <c r="H637">
        <v>1</v>
      </c>
      <c r="L637" s="23" t="s">
        <v>2626</v>
      </c>
      <c r="M637" s="23" t="s">
        <v>2545</v>
      </c>
    </row>
    <row r="638" spans="1:13" x14ac:dyDescent="0.3">
      <c r="A638" s="11">
        <v>39325</v>
      </c>
      <c r="B638" s="7" t="s">
        <v>1237</v>
      </c>
      <c r="C638" s="29">
        <v>1</v>
      </c>
      <c r="D638">
        <v>8.6999999999999993</v>
      </c>
      <c r="E638" s="5" t="s">
        <v>2637</v>
      </c>
      <c r="H638">
        <v>2</v>
      </c>
      <c r="L638" s="23" t="s">
        <v>2626</v>
      </c>
      <c r="M638" s="23" t="s">
        <v>2545</v>
      </c>
    </row>
    <row r="639" spans="1:13" x14ac:dyDescent="0.3">
      <c r="A639" s="11">
        <v>39325</v>
      </c>
      <c r="B639" s="7" t="s">
        <v>1237</v>
      </c>
      <c r="C639" s="29">
        <v>1</v>
      </c>
      <c r="D639">
        <v>8.1999999999999993</v>
      </c>
      <c r="E639" s="5" t="s">
        <v>2637</v>
      </c>
      <c r="H639">
        <v>2</v>
      </c>
      <c r="L639" s="23" t="s">
        <v>2626</v>
      </c>
      <c r="M639" s="23" t="s">
        <v>2545</v>
      </c>
    </row>
    <row r="640" spans="1:13" x14ac:dyDescent="0.3">
      <c r="A640" s="11">
        <v>39325</v>
      </c>
      <c r="B640" s="7" t="s">
        <v>383</v>
      </c>
      <c r="C640" s="29">
        <v>2</v>
      </c>
      <c r="D640">
        <v>10.4</v>
      </c>
      <c r="E640" s="5" t="s">
        <v>2637</v>
      </c>
      <c r="H640">
        <v>2</v>
      </c>
      <c r="K640" s="5"/>
      <c r="L640" s="23" t="s">
        <v>2626</v>
      </c>
      <c r="M640" s="23" t="s">
        <v>2545</v>
      </c>
    </row>
    <row r="641" spans="1:13" x14ac:dyDescent="0.3">
      <c r="A641" s="11">
        <v>39325</v>
      </c>
      <c r="B641" s="7" t="s">
        <v>383</v>
      </c>
      <c r="C641" s="29">
        <v>2</v>
      </c>
      <c r="D641">
        <v>6.5</v>
      </c>
      <c r="E641" s="5" t="s">
        <v>2637</v>
      </c>
      <c r="H641">
        <v>1</v>
      </c>
      <c r="L641" s="23" t="s">
        <v>2626</v>
      </c>
      <c r="M641" s="23" t="s">
        <v>2545</v>
      </c>
    </row>
    <row r="642" spans="1:13" x14ac:dyDescent="0.3">
      <c r="A642" s="6">
        <v>39276</v>
      </c>
      <c r="B642" s="7" t="s">
        <v>1185</v>
      </c>
      <c r="C642" s="29">
        <v>1</v>
      </c>
      <c r="D642">
        <v>49</v>
      </c>
      <c r="E642" s="5" t="s">
        <v>2571</v>
      </c>
      <c r="F642">
        <v>0.2</v>
      </c>
      <c r="K642" t="s">
        <v>1013</v>
      </c>
      <c r="L642" s="23" t="s">
        <v>2572</v>
      </c>
      <c r="M642" s="23" t="s">
        <v>2217</v>
      </c>
    </row>
    <row r="643" spans="1:13" x14ac:dyDescent="0.3">
      <c r="A643" s="6">
        <v>39276</v>
      </c>
      <c r="B643" s="7" t="s">
        <v>1185</v>
      </c>
      <c r="C643" s="29">
        <v>1</v>
      </c>
      <c r="D643">
        <v>48.9</v>
      </c>
      <c r="E643" s="5" t="s">
        <v>2571</v>
      </c>
      <c r="F643">
        <v>0.1</v>
      </c>
      <c r="L643" s="23" t="s">
        <v>2572</v>
      </c>
      <c r="M643" s="23" t="s">
        <v>2217</v>
      </c>
    </row>
    <row r="644" spans="1:13" x14ac:dyDescent="0.3">
      <c r="A644" s="6">
        <v>39276</v>
      </c>
      <c r="B644" s="7" t="s">
        <v>1185</v>
      </c>
      <c r="C644" s="29">
        <v>1</v>
      </c>
      <c r="D644">
        <v>48.9</v>
      </c>
      <c r="E644" s="5" t="s">
        <v>2571</v>
      </c>
      <c r="F644">
        <v>0.1</v>
      </c>
      <c r="L644" s="23" t="s">
        <v>2572</v>
      </c>
      <c r="M644" s="23" t="s">
        <v>2217</v>
      </c>
    </row>
    <row r="645" spans="1:13" x14ac:dyDescent="0.3">
      <c r="A645" s="6">
        <v>39276</v>
      </c>
      <c r="B645" s="7" t="s">
        <v>1185</v>
      </c>
      <c r="C645" s="29">
        <v>1</v>
      </c>
      <c r="D645">
        <v>48.8</v>
      </c>
      <c r="E645" s="5" t="s">
        <v>2571</v>
      </c>
      <c r="F645">
        <v>0.2</v>
      </c>
      <c r="L645" s="23" t="s">
        <v>2572</v>
      </c>
      <c r="M645" s="23" t="s">
        <v>2217</v>
      </c>
    </row>
    <row r="646" spans="1:13" x14ac:dyDescent="0.3">
      <c r="A646" s="6">
        <v>39276</v>
      </c>
      <c r="B646" s="7" t="s">
        <v>1185</v>
      </c>
      <c r="C646" s="29">
        <v>1</v>
      </c>
      <c r="D646">
        <v>48</v>
      </c>
      <c r="E646" s="5" t="s">
        <v>2571</v>
      </c>
      <c r="F646">
        <v>0.1</v>
      </c>
      <c r="L646" s="23" t="s">
        <v>2572</v>
      </c>
      <c r="M646" s="23" t="s">
        <v>2217</v>
      </c>
    </row>
    <row r="647" spans="1:13" x14ac:dyDescent="0.3">
      <c r="A647" s="6">
        <v>39276</v>
      </c>
      <c r="B647" s="7" t="s">
        <v>1185</v>
      </c>
      <c r="C647" s="29">
        <v>1</v>
      </c>
      <c r="D647">
        <v>48</v>
      </c>
      <c r="E647" s="5" t="s">
        <v>2571</v>
      </c>
      <c r="F647">
        <v>0.1</v>
      </c>
      <c r="L647" s="23" t="s">
        <v>2572</v>
      </c>
      <c r="M647" s="23" t="s">
        <v>2217</v>
      </c>
    </row>
    <row r="648" spans="1:13" x14ac:dyDescent="0.3">
      <c r="A648" s="6">
        <v>39276</v>
      </c>
      <c r="B648" s="7" t="s">
        <v>1185</v>
      </c>
      <c r="C648" s="29">
        <v>1</v>
      </c>
      <c r="D648">
        <v>48</v>
      </c>
      <c r="E648" s="5" t="s">
        <v>2571</v>
      </c>
      <c r="F648">
        <v>0.1</v>
      </c>
      <c r="L648" s="23" t="s">
        <v>2572</v>
      </c>
      <c r="M648" s="23" t="s">
        <v>2217</v>
      </c>
    </row>
    <row r="649" spans="1:13" x14ac:dyDescent="0.3">
      <c r="A649" s="6">
        <v>39276</v>
      </c>
      <c r="B649" s="7" t="s">
        <v>1185</v>
      </c>
      <c r="C649" s="29">
        <v>1</v>
      </c>
      <c r="D649">
        <v>48</v>
      </c>
      <c r="E649" s="5" t="s">
        <v>2571</v>
      </c>
      <c r="F649">
        <v>0.1</v>
      </c>
      <c r="K649" t="s">
        <v>1015</v>
      </c>
      <c r="L649" s="23" t="s">
        <v>2572</v>
      </c>
      <c r="M649" s="23" t="s">
        <v>2217</v>
      </c>
    </row>
    <row r="650" spans="1:13" x14ac:dyDescent="0.3">
      <c r="A650" s="6">
        <v>39276</v>
      </c>
      <c r="B650" s="7" t="s">
        <v>1185</v>
      </c>
      <c r="C650" s="29">
        <v>1</v>
      </c>
      <c r="D650">
        <v>47</v>
      </c>
      <c r="E650" s="5" t="s">
        <v>2571</v>
      </c>
      <c r="F650">
        <v>0.1</v>
      </c>
      <c r="K650" t="s">
        <v>1016</v>
      </c>
      <c r="L650" s="23" t="s">
        <v>2572</v>
      </c>
      <c r="M650" s="23" t="s">
        <v>2217</v>
      </c>
    </row>
    <row r="651" spans="1:13" x14ac:dyDescent="0.3">
      <c r="A651" s="6">
        <v>39276</v>
      </c>
      <c r="B651" s="7" t="s">
        <v>1185</v>
      </c>
      <c r="C651" s="29">
        <v>1</v>
      </c>
      <c r="D651">
        <v>20</v>
      </c>
      <c r="E651" s="5" t="s">
        <v>2571</v>
      </c>
      <c r="F651">
        <v>0.1</v>
      </c>
      <c r="K651" t="s">
        <v>1583</v>
      </c>
      <c r="L651" s="23" t="s">
        <v>2572</v>
      </c>
      <c r="M651" s="23" t="s">
        <v>2217</v>
      </c>
    </row>
    <row r="652" spans="1:13" x14ac:dyDescent="0.3">
      <c r="A652" s="6">
        <v>39276</v>
      </c>
      <c r="B652" s="7" t="s">
        <v>1185</v>
      </c>
      <c r="C652" s="29">
        <v>1</v>
      </c>
      <c r="D652">
        <v>19.7</v>
      </c>
      <c r="E652" s="5" t="s">
        <v>2571</v>
      </c>
      <c r="F652">
        <v>0.1</v>
      </c>
      <c r="K652" t="s">
        <v>1583</v>
      </c>
      <c r="L652" s="23" t="s">
        <v>2572</v>
      </c>
      <c r="M652" s="23" t="s">
        <v>2217</v>
      </c>
    </row>
    <row r="653" spans="1:13" x14ac:dyDescent="0.3">
      <c r="A653" s="6">
        <v>39276</v>
      </c>
      <c r="B653" s="7" t="s">
        <v>1185</v>
      </c>
      <c r="C653" s="29">
        <v>2</v>
      </c>
      <c r="D653">
        <v>50</v>
      </c>
      <c r="E653" s="5" t="s">
        <v>2571</v>
      </c>
      <c r="F653">
        <v>0.1</v>
      </c>
      <c r="L653" s="23" t="s">
        <v>2572</v>
      </c>
      <c r="M653" s="23" t="s">
        <v>2217</v>
      </c>
    </row>
    <row r="654" spans="1:13" x14ac:dyDescent="0.3">
      <c r="A654" s="6">
        <v>39276</v>
      </c>
      <c r="B654" s="7" t="s">
        <v>1185</v>
      </c>
      <c r="C654" s="29">
        <v>2</v>
      </c>
      <c r="D654">
        <v>49.2</v>
      </c>
      <c r="E654" s="5" t="s">
        <v>2571</v>
      </c>
      <c r="F654">
        <v>0.1</v>
      </c>
      <c r="J654" s="5"/>
      <c r="L654" s="23" t="s">
        <v>2572</v>
      </c>
      <c r="M654" s="23" t="s">
        <v>2217</v>
      </c>
    </row>
    <row r="655" spans="1:13" x14ac:dyDescent="0.3">
      <c r="A655" s="6">
        <v>39276</v>
      </c>
      <c r="B655" s="7" t="s">
        <v>1185</v>
      </c>
      <c r="C655" s="29">
        <v>2</v>
      </c>
      <c r="D655">
        <v>47.1</v>
      </c>
      <c r="E655" s="5" t="s">
        <v>2571</v>
      </c>
      <c r="F655">
        <v>0.1</v>
      </c>
      <c r="L655" s="23" t="s">
        <v>2572</v>
      </c>
      <c r="M655" s="23" t="s">
        <v>2217</v>
      </c>
    </row>
    <row r="656" spans="1:13" x14ac:dyDescent="0.3">
      <c r="A656" s="6">
        <v>39276</v>
      </c>
      <c r="B656" s="7" t="s">
        <v>1185</v>
      </c>
      <c r="C656" s="29">
        <v>2</v>
      </c>
      <c r="D656">
        <v>46.5</v>
      </c>
      <c r="E656" s="5" t="s">
        <v>2571</v>
      </c>
      <c r="F656">
        <v>0.1</v>
      </c>
      <c r="L656" s="23" t="s">
        <v>2572</v>
      </c>
      <c r="M656" s="23" t="s">
        <v>2217</v>
      </c>
    </row>
    <row r="657" spans="1:13" x14ac:dyDescent="0.3">
      <c r="A657" s="6">
        <v>39276</v>
      </c>
      <c r="B657" s="7" t="s">
        <v>1185</v>
      </c>
      <c r="C657" s="29">
        <v>2</v>
      </c>
      <c r="D657">
        <v>46.5</v>
      </c>
      <c r="E657" s="5" t="s">
        <v>2571</v>
      </c>
      <c r="F657">
        <v>0.1</v>
      </c>
      <c r="L657" s="23" t="s">
        <v>2572</v>
      </c>
      <c r="M657" s="23" t="s">
        <v>2217</v>
      </c>
    </row>
    <row r="658" spans="1:13" x14ac:dyDescent="0.3">
      <c r="A658" s="6">
        <v>39276</v>
      </c>
      <c r="B658" s="7" t="s">
        <v>1185</v>
      </c>
      <c r="C658" s="29">
        <v>2</v>
      </c>
      <c r="D658">
        <v>44.6</v>
      </c>
      <c r="E658" s="5" t="s">
        <v>2571</v>
      </c>
      <c r="F658">
        <v>0.1</v>
      </c>
      <c r="K658" t="s">
        <v>1583</v>
      </c>
      <c r="L658" s="23" t="s">
        <v>2572</v>
      </c>
      <c r="M658" s="23" t="s">
        <v>2217</v>
      </c>
    </row>
    <row r="659" spans="1:13" x14ac:dyDescent="0.3">
      <c r="A659" s="6">
        <v>39276</v>
      </c>
      <c r="B659" s="7" t="s">
        <v>1185</v>
      </c>
      <c r="C659" s="29">
        <v>2</v>
      </c>
      <c r="D659">
        <v>39.799999999999997</v>
      </c>
      <c r="E659" s="5" t="s">
        <v>2571</v>
      </c>
      <c r="F659">
        <v>0.1</v>
      </c>
      <c r="J659" s="5"/>
      <c r="L659" s="23" t="s">
        <v>2572</v>
      </c>
      <c r="M659" s="23" t="s">
        <v>2217</v>
      </c>
    </row>
    <row r="660" spans="1:13" x14ac:dyDescent="0.3">
      <c r="A660" s="6">
        <v>39276</v>
      </c>
      <c r="B660" s="7" t="s">
        <v>1185</v>
      </c>
      <c r="C660" s="29">
        <v>2</v>
      </c>
      <c r="D660">
        <v>38.5</v>
      </c>
      <c r="E660" s="5" t="s">
        <v>2571</v>
      </c>
      <c r="F660">
        <v>0.1</v>
      </c>
      <c r="L660" s="23" t="s">
        <v>2572</v>
      </c>
      <c r="M660" s="23" t="s">
        <v>2217</v>
      </c>
    </row>
    <row r="661" spans="1:13" x14ac:dyDescent="0.3">
      <c r="A661" s="6">
        <v>39276</v>
      </c>
      <c r="B661" s="7" t="s">
        <v>1185</v>
      </c>
      <c r="C661" s="29">
        <v>2</v>
      </c>
      <c r="D661">
        <v>33.700000000000003</v>
      </c>
      <c r="E661" s="5" t="s">
        <v>2571</v>
      </c>
      <c r="F661">
        <v>0.1</v>
      </c>
      <c r="L661" s="23" t="s">
        <v>2572</v>
      </c>
      <c r="M661" s="23" t="s">
        <v>2217</v>
      </c>
    </row>
    <row r="662" spans="1:13" x14ac:dyDescent="0.3">
      <c r="A662" s="6">
        <v>39276</v>
      </c>
      <c r="B662" s="7" t="s">
        <v>1185</v>
      </c>
      <c r="C662" s="29">
        <v>2</v>
      </c>
      <c r="D662">
        <v>16</v>
      </c>
      <c r="E662" s="5" t="s">
        <v>2571</v>
      </c>
      <c r="F662">
        <v>0.05</v>
      </c>
      <c r="L662" s="23" t="s">
        <v>2572</v>
      </c>
      <c r="M662" s="23" t="s">
        <v>2217</v>
      </c>
    </row>
    <row r="663" spans="1:13" x14ac:dyDescent="0.3">
      <c r="A663" s="6">
        <v>39276</v>
      </c>
      <c r="B663" s="7" t="s">
        <v>1185</v>
      </c>
      <c r="C663" s="29">
        <v>2</v>
      </c>
      <c r="D663">
        <v>14.6</v>
      </c>
      <c r="E663" s="5" t="s">
        <v>2571</v>
      </c>
      <c r="F663">
        <v>0.1</v>
      </c>
      <c r="L663" s="23" t="s">
        <v>2572</v>
      </c>
      <c r="M663" s="23" t="s">
        <v>2217</v>
      </c>
    </row>
    <row r="664" spans="1:13" x14ac:dyDescent="0.3">
      <c r="A664" s="11">
        <v>39359</v>
      </c>
      <c r="B664" s="7" t="s">
        <v>2705</v>
      </c>
      <c r="C664" s="29">
        <v>1</v>
      </c>
      <c r="D664">
        <v>26.9</v>
      </c>
      <c r="E664" s="5" t="s">
        <v>2484</v>
      </c>
      <c r="H664">
        <v>1</v>
      </c>
      <c r="L664" s="23" t="s">
        <v>345</v>
      </c>
      <c r="M664" s="23" t="s">
        <v>641</v>
      </c>
    </row>
    <row r="665" spans="1:13" x14ac:dyDescent="0.3">
      <c r="A665" s="11">
        <v>39295</v>
      </c>
      <c r="B665" s="7" t="s">
        <v>720</v>
      </c>
      <c r="C665" s="29">
        <v>2</v>
      </c>
      <c r="D665">
        <v>13.2</v>
      </c>
      <c r="E665" s="5" t="s">
        <v>35</v>
      </c>
      <c r="H665">
        <v>1</v>
      </c>
      <c r="L665" s="23" t="s">
        <v>344</v>
      </c>
      <c r="M665" s="23" t="s">
        <v>641</v>
      </c>
    </row>
    <row r="666" spans="1:13" x14ac:dyDescent="0.3">
      <c r="A666" s="11">
        <v>39295</v>
      </c>
      <c r="B666" s="7" t="s">
        <v>720</v>
      </c>
      <c r="C666" s="29">
        <v>2</v>
      </c>
      <c r="D666">
        <v>15</v>
      </c>
      <c r="E666" s="5" t="s">
        <v>1968</v>
      </c>
      <c r="H666">
        <v>3</v>
      </c>
      <c r="K666" t="s">
        <v>1365</v>
      </c>
      <c r="L666" s="23" t="s">
        <v>345</v>
      </c>
      <c r="M666" s="23" t="s">
        <v>641</v>
      </c>
    </row>
    <row r="667" spans="1:13" x14ac:dyDescent="0.3">
      <c r="A667" s="11">
        <v>39295</v>
      </c>
      <c r="B667" s="7" t="s">
        <v>720</v>
      </c>
      <c r="C667" s="29">
        <v>2</v>
      </c>
      <c r="E667" s="5" t="s">
        <v>1969</v>
      </c>
      <c r="H667">
        <v>2</v>
      </c>
      <c r="L667" s="23" t="s">
        <v>345</v>
      </c>
      <c r="M667" s="23" t="s">
        <v>641</v>
      </c>
    </row>
    <row r="668" spans="1:13" x14ac:dyDescent="0.3">
      <c r="A668" s="11">
        <v>39353</v>
      </c>
      <c r="B668" s="7" t="s">
        <v>2727</v>
      </c>
      <c r="C668" s="29">
        <v>1</v>
      </c>
      <c r="D668">
        <v>7.9</v>
      </c>
      <c r="E668" s="5" t="s">
        <v>2484</v>
      </c>
      <c r="H668">
        <v>1</v>
      </c>
      <c r="L668" s="23" t="s">
        <v>345</v>
      </c>
      <c r="M668" s="23" t="s">
        <v>641</v>
      </c>
    </row>
    <row r="669" spans="1:13" x14ac:dyDescent="0.3">
      <c r="A669" s="11">
        <v>39325</v>
      </c>
      <c r="B669" s="7" t="s">
        <v>383</v>
      </c>
      <c r="C669" s="29">
        <v>2</v>
      </c>
      <c r="D669">
        <v>25.6</v>
      </c>
      <c r="E669" s="5" t="s">
        <v>2651</v>
      </c>
      <c r="H669">
        <v>1</v>
      </c>
      <c r="L669" s="23" t="s">
        <v>345</v>
      </c>
      <c r="M669" s="23" t="s">
        <v>641</v>
      </c>
    </row>
    <row r="670" spans="1:13" x14ac:dyDescent="0.3">
      <c r="A670" s="11">
        <v>39325</v>
      </c>
      <c r="B670" s="7" t="s">
        <v>383</v>
      </c>
      <c r="C670" s="29">
        <v>2</v>
      </c>
      <c r="D670">
        <v>20.8</v>
      </c>
      <c r="E670" s="5" t="s">
        <v>2484</v>
      </c>
      <c r="H670">
        <v>1</v>
      </c>
      <c r="L670" s="23" t="s">
        <v>345</v>
      </c>
      <c r="M670" s="23" t="s">
        <v>641</v>
      </c>
    </row>
    <row r="671" spans="1:13" x14ac:dyDescent="0.3">
      <c r="A671" s="11">
        <v>39325</v>
      </c>
      <c r="B671" s="7" t="s">
        <v>383</v>
      </c>
      <c r="C671" s="29">
        <v>2</v>
      </c>
      <c r="D671">
        <v>16.100000000000001</v>
      </c>
      <c r="E671" s="5" t="s">
        <v>2484</v>
      </c>
      <c r="H671">
        <v>2</v>
      </c>
      <c r="L671" s="23" t="s">
        <v>345</v>
      </c>
      <c r="M671" s="23" t="s">
        <v>641</v>
      </c>
    </row>
    <row r="672" spans="1:13" x14ac:dyDescent="0.3">
      <c r="A672" s="11">
        <v>39325</v>
      </c>
      <c r="B672" s="7" t="s">
        <v>383</v>
      </c>
      <c r="C672" s="29">
        <v>2</v>
      </c>
      <c r="D672">
        <v>16</v>
      </c>
      <c r="E672" s="5" t="s">
        <v>2484</v>
      </c>
      <c r="H672">
        <v>1</v>
      </c>
      <c r="L672" s="23" t="s">
        <v>345</v>
      </c>
      <c r="M672" s="23" t="s">
        <v>641</v>
      </c>
    </row>
    <row r="673" spans="1:13" x14ac:dyDescent="0.3">
      <c r="A673" s="11">
        <v>39325</v>
      </c>
      <c r="B673" s="7" t="s">
        <v>383</v>
      </c>
      <c r="C673" s="29">
        <v>2</v>
      </c>
      <c r="D673">
        <v>15</v>
      </c>
      <c r="E673" s="5" t="s">
        <v>2484</v>
      </c>
      <c r="H673">
        <v>2</v>
      </c>
      <c r="L673" s="23" t="s">
        <v>345</v>
      </c>
      <c r="M673" s="23" t="s">
        <v>641</v>
      </c>
    </row>
    <row r="674" spans="1:13" x14ac:dyDescent="0.3">
      <c r="A674" s="11">
        <v>39325</v>
      </c>
      <c r="B674" s="7" t="s">
        <v>383</v>
      </c>
      <c r="C674" s="29">
        <v>2</v>
      </c>
      <c r="D674">
        <v>15</v>
      </c>
      <c r="E674" s="5" t="s">
        <v>2484</v>
      </c>
      <c r="H674">
        <v>2</v>
      </c>
      <c r="L674" s="23" t="s">
        <v>345</v>
      </c>
      <c r="M674" s="23" t="s">
        <v>641</v>
      </c>
    </row>
    <row r="675" spans="1:13" x14ac:dyDescent="0.3">
      <c r="A675" s="11">
        <v>39325</v>
      </c>
      <c r="B675" s="7" t="s">
        <v>383</v>
      </c>
      <c r="C675" s="29">
        <v>2</v>
      </c>
      <c r="D675">
        <v>13.6</v>
      </c>
      <c r="E675" s="5" t="s">
        <v>2484</v>
      </c>
      <c r="H675">
        <v>4</v>
      </c>
      <c r="L675" s="23" t="s">
        <v>345</v>
      </c>
      <c r="M675" s="23" t="s">
        <v>641</v>
      </c>
    </row>
    <row r="676" spans="1:13" x14ac:dyDescent="0.3">
      <c r="A676" s="11">
        <v>39332</v>
      </c>
      <c r="B676" s="7" t="s">
        <v>382</v>
      </c>
      <c r="C676" s="29">
        <v>2</v>
      </c>
      <c r="D676">
        <v>35</v>
      </c>
      <c r="E676" s="5" t="s">
        <v>2134</v>
      </c>
      <c r="L676" s="23" t="s">
        <v>2411</v>
      </c>
      <c r="M676" s="23" t="s">
        <v>2411</v>
      </c>
    </row>
    <row r="677" spans="1:13" x14ac:dyDescent="0.3">
      <c r="A677" s="11">
        <v>39359</v>
      </c>
      <c r="B677" s="7" t="s">
        <v>2705</v>
      </c>
      <c r="C677" s="29">
        <v>1</v>
      </c>
      <c r="D677">
        <v>15.5</v>
      </c>
      <c r="E677" s="7" t="s">
        <v>2061</v>
      </c>
      <c r="H677">
        <v>4</v>
      </c>
      <c r="K677" s="7"/>
      <c r="L677" s="23" t="s">
        <v>2539</v>
      </c>
      <c r="M677" s="23" t="s">
        <v>2713</v>
      </c>
    </row>
    <row r="678" spans="1:13" x14ac:dyDescent="0.3">
      <c r="A678" s="11">
        <v>39359</v>
      </c>
      <c r="B678" s="7" t="s">
        <v>2705</v>
      </c>
      <c r="C678" s="29">
        <v>2</v>
      </c>
      <c r="D678">
        <v>49.9</v>
      </c>
      <c r="E678" s="7" t="s">
        <v>2688</v>
      </c>
      <c r="L678" s="23" t="s">
        <v>1243</v>
      </c>
      <c r="M678" s="23" t="s">
        <v>639</v>
      </c>
    </row>
    <row r="679" spans="1:13" x14ac:dyDescent="0.3">
      <c r="A679" s="11">
        <v>39317</v>
      </c>
      <c r="B679" s="7" t="s">
        <v>881</v>
      </c>
      <c r="C679" s="29">
        <v>2</v>
      </c>
      <c r="D679">
        <v>30</v>
      </c>
      <c r="E679" s="7" t="s">
        <v>2624</v>
      </c>
      <c r="K679" s="7"/>
      <c r="L679" s="23" t="s">
        <v>2669</v>
      </c>
      <c r="M679" s="23" t="s">
        <v>2670</v>
      </c>
    </row>
    <row r="680" spans="1:13" x14ac:dyDescent="0.3">
      <c r="A680" s="11">
        <v>39317</v>
      </c>
      <c r="B680" s="7" t="s">
        <v>881</v>
      </c>
      <c r="C680" s="29">
        <v>1</v>
      </c>
      <c r="D680">
        <v>49.3</v>
      </c>
      <c r="E680" s="7" t="s">
        <v>2410</v>
      </c>
      <c r="K680" t="s">
        <v>36</v>
      </c>
      <c r="L680" s="23" t="s">
        <v>2715</v>
      </c>
      <c r="M680" s="23" t="s">
        <v>2715</v>
      </c>
    </row>
    <row r="681" spans="1:13" x14ac:dyDescent="0.3">
      <c r="A681" s="11">
        <v>39317</v>
      </c>
      <c r="B681" s="7" t="s">
        <v>881</v>
      </c>
      <c r="C681" s="29">
        <v>1</v>
      </c>
      <c r="D681">
        <v>43.9</v>
      </c>
      <c r="E681" s="7" t="s">
        <v>2410</v>
      </c>
      <c r="K681" t="s">
        <v>377</v>
      </c>
      <c r="L681" s="23" t="s">
        <v>2715</v>
      </c>
      <c r="M681" s="23" t="s">
        <v>2715</v>
      </c>
    </row>
    <row r="682" spans="1:13" x14ac:dyDescent="0.3">
      <c r="A682" s="11">
        <v>39317</v>
      </c>
      <c r="B682" s="7" t="s">
        <v>881</v>
      </c>
      <c r="C682" s="29">
        <v>1</v>
      </c>
      <c r="D682">
        <v>42.7</v>
      </c>
      <c r="E682" s="7" t="s">
        <v>2410</v>
      </c>
      <c r="K682" t="s">
        <v>722</v>
      </c>
      <c r="L682" s="23" t="s">
        <v>2715</v>
      </c>
      <c r="M682" s="23" t="s">
        <v>2715</v>
      </c>
    </row>
    <row r="683" spans="1:13" x14ac:dyDescent="0.3">
      <c r="A683" s="11">
        <v>39317</v>
      </c>
      <c r="B683" s="7" t="s">
        <v>881</v>
      </c>
      <c r="C683" s="29">
        <v>1</v>
      </c>
      <c r="D683">
        <v>42.4</v>
      </c>
      <c r="E683" s="7" t="s">
        <v>131</v>
      </c>
      <c r="K683" t="s">
        <v>723</v>
      </c>
      <c r="L683" s="23" t="s">
        <v>2715</v>
      </c>
      <c r="M683" s="23" t="s">
        <v>2715</v>
      </c>
    </row>
    <row r="684" spans="1:13" x14ac:dyDescent="0.3">
      <c r="A684" s="11">
        <v>39317</v>
      </c>
      <c r="B684" s="7" t="s">
        <v>881</v>
      </c>
      <c r="C684" s="29">
        <v>2</v>
      </c>
      <c r="D684">
        <v>28.7</v>
      </c>
      <c r="E684" s="7" t="s">
        <v>2410</v>
      </c>
      <c r="K684" t="s">
        <v>612</v>
      </c>
      <c r="L684" s="23" t="s">
        <v>2715</v>
      </c>
      <c r="M684" s="23" t="s">
        <v>2715</v>
      </c>
    </row>
    <row r="685" spans="1:13" x14ac:dyDescent="0.3">
      <c r="A685" s="11">
        <v>39289</v>
      </c>
      <c r="B685" s="7" t="s">
        <v>2598</v>
      </c>
      <c r="C685" s="29">
        <v>1</v>
      </c>
      <c r="D685">
        <v>16.100000000000001</v>
      </c>
      <c r="E685" s="7" t="s">
        <v>2345</v>
      </c>
      <c r="L685" s="23" t="s">
        <v>2714</v>
      </c>
      <c r="M685" s="23" t="s">
        <v>2715</v>
      </c>
    </row>
    <row r="686" spans="1:13" x14ac:dyDescent="0.3">
      <c r="A686" s="11">
        <v>39289</v>
      </c>
      <c r="B686" s="7" t="s">
        <v>2598</v>
      </c>
      <c r="C686" s="29">
        <v>1</v>
      </c>
      <c r="D686">
        <v>10.8</v>
      </c>
      <c r="E686" s="7" t="s">
        <v>2345</v>
      </c>
      <c r="L686" s="23" t="s">
        <v>2714</v>
      </c>
      <c r="M686" s="23" t="s">
        <v>2715</v>
      </c>
    </row>
    <row r="687" spans="1:13" x14ac:dyDescent="0.3">
      <c r="A687" s="11">
        <v>39289</v>
      </c>
      <c r="B687" s="7" t="s">
        <v>2598</v>
      </c>
      <c r="C687" s="29">
        <v>1</v>
      </c>
      <c r="D687">
        <v>21.1</v>
      </c>
      <c r="E687" s="7" t="s">
        <v>2425</v>
      </c>
      <c r="K687" t="s">
        <v>2426</v>
      </c>
      <c r="L687" s="23" t="s">
        <v>1243</v>
      </c>
      <c r="M687" s="23" t="s">
        <v>639</v>
      </c>
    </row>
    <row r="688" spans="1:13" x14ac:dyDescent="0.3">
      <c r="A688" s="11">
        <v>39289</v>
      </c>
      <c r="B688" s="7" t="s">
        <v>2598</v>
      </c>
      <c r="C688" s="29">
        <v>1</v>
      </c>
      <c r="D688">
        <v>19.899999999999999</v>
      </c>
      <c r="E688" s="7" t="s">
        <v>2425</v>
      </c>
      <c r="K688" t="s">
        <v>2429</v>
      </c>
      <c r="L688" s="23" t="s">
        <v>1243</v>
      </c>
      <c r="M688" s="23" t="s">
        <v>639</v>
      </c>
    </row>
    <row r="689" spans="1:13" x14ac:dyDescent="0.3">
      <c r="A689" s="11">
        <v>39289</v>
      </c>
      <c r="B689" s="7" t="s">
        <v>2598</v>
      </c>
      <c r="C689" s="29">
        <v>2</v>
      </c>
      <c r="D689">
        <v>35.299999999999997</v>
      </c>
      <c r="E689" s="7" t="s">
        <v>708</v>
      </c>
      <c r="L689" s="23" t="s">
        <v>469</v>
      </c>
      <c r="M689" s="23" t="s">
        <v>470</v>
      </c>
    </row>
    <row r="690" spans="1:13" x14ac:dyDescent="0.3">
      <c r="A690" s="11">
        <v>39289</v>
      </c>
      <c r="B690" s="7" t="s">
        <v>2598</v>
      </c>
      <c r="C690" s="29">
        <v>2</v>
      </c>
      <c r="D690">
        <v>27.9</v>
      </c>
      <c r="E690" s="7" t="s">
        <v>2679</v>
      </c>
      <c r="L690" s="23" t="s">
        <v>469</v>
      </c>
      <c r="M690" s="23" t="s">
        <v>470</v>
      </c>
    </row>
    <row r="691" spans="1:13" x14ac:dyDescent="0.3">
      <c r="A691" s="11">
        <v>39289</v>
      </c>
      <c r="B691" s="7" t="s">
        <v>2598</v>
      </c>
      <c r="C691" s="29">
        <v>2</v>
      </c>
      <c r="D691">
        <v>27.1</v>
      </c>
      <c r="E691" s="7" t="s">
        <v>2679</v>
      </c>
      <c r="L691" s="23" t="s">
        <v>469</v>
      </c>
      <c r="M691" s="23" t="s">
        <v>470</v>
      </c>
    </row>
    <row r="692" spans="1:13" x14ac:dyDescent="0.3">
      <c r="A692" s="11">
        <v>39289</v>
      </c>
      <c r="B692" s="7" t="s">
        <v>2598</v>
      </c>
      <c r="C692" s="29">
        <v>2</v>
      </c>
      <c r="D692">
        <v>19</v>
      </c>
      <c r="E692" s="7" t="s">
        <v>2679</v>
      </c>
      <c r="L692" s="23" t="s">
        <v>469</v>
      </c>
      <c r="M692" s="23" t="s">
        <v>470</v>
      </c>
    </row>
    <row r="693" spans="1:13" x14ac:dyDescent="0.3">
      <c r="A693" s="11">
        <v>39289</v>
      </c>
      <c r="B693" s="7" t="s">
        <v>2598</v>
      </c>
      <c r="C693" s="29">
        <v>1</v>
      </c>
      <c r="D693">
        <v>33.700000000000003</v>
      </c>
      <c r="E693" s="7" t="s">
        <v>1961</v>
      </c>
      <c r="F693" s="7"/>
      <c r="K693" s="7"/>
      <c r="L693" s="23" t="s">
        <v>469</v>
      </c>
      <c r="M693" s="23" t="s">
        <v>470</v>
      </c>
    </row>
    <row r="694" spans="1:13" x14ac:dyDescent="0.3">
      <c r="A694" s="11">
        <v>39295</v>
      </c>
      <c r="B694" s="7" t="s">
        <v>720</v>
      </c>
      <c r="C694" s="29">
        <v>2</v>
      </c>
      <c r="D694">
        <v>40.4</v>
      </c>
      <c r="E694" s="7" t="s">
        <v>2156</v>
      </c>
      <c r="L694" s="23" t="s">
        <v>1243</v>
      </c>
      <c r="M694" s="23" t="s">
        <v>639</v>
      </c>
    </row>
    <row r="695" spans="1:13" x14ac:dyDescent="0.3">
      <c r="A695" s="11">
        <v>39353</v>
      </c>
      <c r="B695" s="7" t="s">
        <v>547</v>
      </c>
      <c r="C695" s="29">
        <v>2</v>
      </c>
      <c r="D695">
        <v>2.8</v>
      </c>
      <c r="E695" s="7" t="s">
        <v>2490</v>
      </c>
      <c r="L695" s="23" t="s">
        <v>2709</v>
      </c>
      <c r="M695" s="23" t="s">
        <v>2715</v>
      </c>
    </row>
    <row r="696" spans="1:13" x14ac:dyDescent="0.3">
      <c r="A696" s="11">
        <v>39318</v>
      </c>
      <c r="B696" s="7" t="s">
        <v>2135</v>
      </c>
      <c r="C696" s="29">
        <v>1</v>
      </c>
      <c r="D696">
        <v>24</v>
      </c>
      <c r="E696" s="7" t="s">
        <v>1794</v>
      </c>
      <c r="K696" s="7"/>
      <c r="L696" s="23" t="s">
        <v>469</v>
      </c>
      <c r="M696" s="23" t="s">
        <v>470</v>
      </c>
    </row>
    <row r="697" spans="1:13" x14ac:dyDescent="0.3">
      <c r="A697" s="11">
        <v>39318</v>
      </c>
      <c r="B697" s="7" t="s">
        <v>2135</v>
      </c>
      <c r="C697" s="29">
        <v>1</v>
      </c>
      <c r="D697">
        <v>19.8</v>
      </c>
      <c r="E697" s="7" t="s">
        <v>1794</v>
      </c>
      <c r="K697" s="7"/>
      <c r="L697" s="23" t="s">
        <v>469</v>
      </c>
      <c r="M697" s="23" t="s">
        <v>470</v>
      </c>
    </row>
    <row r="698" spans="1:13" x14ac:dyDescent="0.3">
      <c r="A698" s="11">
        <v>39388</v>
      </c>
      <c r="B698" s="7" t="s">
        <v>172</v>
      </c>
      <c r="C698" s="29">
        <v>1</v>
      </c>
      <c r="D698">
        <v>12.9</v>
      </c>
      <c r="E698" s="7" t="s">
        <v>212</v>
      </c>
      <c r="K698" s="7" t="s">
        <v>788</v>
      </c>
      <c r="L698" s="23" t="s">
        <v>470</v>
      </c>
      <c r="M698" s="23" t="s">
        <v>470</v>
      </c>
    </row>
    <row r="699" spans="1:13" x14ac:dyDescent="0.3">
      <c r="A699" s="11">
        <v>39388</v>
      </c>
      <c r="B699" s="7" t="s">
        <v>172</v>
      </c>
      <c r="C699" s="29">
        <v>1</v>
      </c>
      <c r="D699">
        <v>29.9</v>
      </c>
      <c r="E699" s="7" t="s">
        <v>212</v>
      </c>
      <c r="K699" t="s">
        <v>352</v>
      </c>
      <c r="L699" s="23" t="s">
        <v>470</v>
      </c>
      <c r="M699" s="23" t="s">
        <v>470</v>
      </c>
    </row>
    <row r="700" spans="1:13" x14ac:dyDescent="0.3">
      <c r="A700" s="11">
        <v>39388</v>
      </c>
      <c r="B700" s="7" t="s">
        <v>172</v>
      </c>
      <c r="C700" s="29">
        <v>1</v>
      </c>
      <c r="D700">
        <v>27.8</v>
      </c>
      <c r="E700" s="7" t="s">
        <v>212</v>
      </c>
      <c r="K700" t="s">
        <v>258</v>
      </c>
      <c r="L700" s="23" t="s">
        <v>470</v>
      </c>
      <c r="M700" s="23" t="s">
        <v>470</v>
      </c>
    </row>
    <row r="701" spans="1:13" x14ac:dyDescent="0.3">
      <c r="A701" s="11">
        <v>39388</v>
      </c>
      <c r="B701" s="7" t="s">
        <v>172</v>
      </c>
      <c r="C701" s="29">
        <v>2</v>
      </c>
      <c r="D701">
        <v>39.299999999999997</v>
      </c>
      <c r="E701" s="7" t="s">
        <v>212</v>
      </c>
      <c r="K701" t="s">
        <v>800</v>
      </c>
      <c r="L701" s="23" t="s">
        <v>470</v>
      </c>
      <c r="M701" s="23" t="s">
        <v>470</v>
      </c>
    </row>
    <row r="702" spans="1:13" x14ac:dyDescent="0.3">
      <c r="A702" s="6">
        <v>39276</v>
      </c>
      <c r="B702" s="7" t="s">
        <v>1185</v>
      </c>
      <c r="C702" s="29">
        <v>2</v>
      </c>
      <c r="D702">
        <v>10.3</v>
      </c>
      <c r="E702" s="7" t="s">
        <v>1984</v>
      </c>
      <c r="J702" s="7"/>
      <c r="K702" t="s">
        <v>1815</v>
      </c>
      <c r="L702" s="23" t="s">
        <v>2715</v>
      </c>
      <c r="M702" s="23" t="s">
        <v>2715</v>
      </c>
    </row>
    <row r="703" spans="1:13" x14ac:dyDescent="0.3">
      <c r="A703" s="6">
        <v>39276</v>
      </c>
      <c r="B703" s="7" t="s">
        <v>1185</v>
      </c>
      <c r="C703" s="29">
        <v>2</v>
      </c>
      <c r="D703">
        <v>33</v>
      </c>
      <c r="E703" s="7" t="s">
        <v>1890</v>
      </c>
      <c r="L703" s="23" t="s">
        <v>469</v>
      </c>
      <c r="M703" s="23" t="s">
        <v>470</v>
      </c>
    </row>
    <row r="704" spans="1:13" x14ac:dyDescent="0.3">
      <c r="A704" s="6">
        <v>39276</v>
      </c>
      <c r="B704" s="7" t="s">
        <v>1185</v>
      </c>
      <c r="C704" s="29">
        <v>2</v>
      </c>
      <c r="D704">
        <v>31.4</v>
      </c>
      <c r="E704" s="7" t="s">
        <v>1896</v>
      </c>
      <c r="L704" s="23" t="s">
        <v>469</v>
      </c>
      <c r="M704" s="23" t="s">
        <v>470</v>
      </c>
    </row>
    <row r="705" spans="1:13" x14ac:dyDescent="0.3">
      <c r="A705" s="6">
        <v>39276</v>
      </c>
      <c r="B705" s="7" t="s">
        <v>1185</v>
      </c>
      <c r="C705" s="29">
        <v>2</v>
      </c>
      <c r="D705">
        <v>31.4</v>
      </c>
      <c r="E705" s="7" t="s">
        <v>1897</v>
      </c>
      <c r="L705" s="23" t="s">
        <v>469</v>
      </c>
      <c r="M705" s="23" t="s">
        <v>470</v>
      </c>
    </row>
    <row r="706" spans="1:13" x14ac:dyDescent="0.3">
      <c r="A706" s="6">
        <v>39276</v>
      </c>
      <c r="B706" s="7" t="s">
        <v>1185</v>
      </c>
      <c r="C706" s="29">
        <v>2</v>
      </c>
      <c r="D706">
        <v>28.5</v>
      </c>
      <c r="E706" s="7" t="s">
        <v>1897</v>
      </c>
      <c r="L706" s="23" t="s">
        <v>469</v>
      </c>
      <c r="M706" s="23" t="s">
        <v>470</v>
      </c>
    </row>
    <row r="707" spans="1:13" x14ac:dyDescent="0.3">
      <c r="A707" s="6">
        <v>39276</v>
      </c>
      <c r="B707" s="7" t="s">
        <v>1185</v>
      </c>
      <c r="C707" s="29">
        <v>2</v>
      </c>
      <c r="D707">
        <v>27</v>
      </c>
      <c r="E707" s="7" t="s">
        <v>1897</v>
      </c>
      <c r="L707" s="23" t="s">
        <v>469</v>
      </c>
      <c r="M707" s="23" t="s">
        <v>470</v>
      </c>
    </row>
    <row r="708" spans="1:13" x14ac:dyDescent="0.3">
      <c r="A708" s="6">
        <v>39276</v>
      </c>
      <c r="B708" s="7" t="s">
        <v>1185</v>
      </c>
      <c r="C708" s="29">
        <v>2</v>
      </c>
      <c r="D708">
        <v>10.3</v>
      </c>
      <c r="E708" s="7" t="s">
        <v>1897</v>
      </c>
      <c r="L708" s="23" t="s">
        <v>469</v>
      </c>
      <c r="M708" s="23" t="s">
        <v>470</v>
      </c>
    </row>
    <row r="709" spans="1:13" x14ac:dyDescent="0.3">
      <c r="A709" s="6">
        <v>39274</v>
      </c>
      <c r="B709" s="7" t="s">
        <v>2176</v>
      </c>
      <c r="C709" s="29">
        <v>1</v>
      </c>
      <c r="D709">
        <v>36</v>
      </c>
      <c r="E709" s="7" t="s">
        <v>1652</v>
      </c>
      <c r="K709" t="s">
        <v>2364</v>
      </c>
      <c r="L709" s="23" t="s">
        <v>2715</v>
      </c>
      <c r="M709" s="23" t="s">
        <v>2715</v>
      </c>
    </row>
    <row r="710" spans="1:13" x14ac:dyDescent="0.3">
      <c r="A710" s="11">
        <v>39281</v>
      </c>
      <c r="B710" s="7" t="s">
        <v>2176</v>
      </c>
      <c r="C710" s="29">
        <v>2</v>
      </c>
      <c r="D710">
        <v>11.4</v>
      </c>
      <c r="E710" s="7" t="s">
        <v>2566</v>
      </c>
      <c r="K710" t="s">
        <v>2203</v>
      </c>
      <c r="L710" s="23" t="s">
        <v>2715</v>
      </c>
      <c r="M710" s="23" t="s">
        <v>2715</v>
      </c>
    </row>
    <row r="711" spans="1:13" x14ac:dyDescent="0.3">
      <c r="A711" s="6">
        <v>39274</v>
      </c>
      <c r="B711" s="7" t="s">
        <v>2176</v>
      </c>
      <c r="C711" s="29">
        <v>1</v>
      </c>
      <c r="D711">
        <v>1</v>
      </c>
      <c r="E711" s="7" t="s">
        <v>1725</v>
      </c>
      <c r="K711" t="s">
        <v>2403</v>
      </c>
      <c r="L711" s="23" t="s">
        <v>1243</v>
      </c>
      <c r="M711" s="23" t="s">
        <v>639</v>
      </c>
    </row>
    <row r="712" spans="1:13" x14ac:dyDescent="0.3">
      <c r="A712" s="11">
        <v>39281</v>
      </c>
      <c r="B712" s="7" t="s">
        <v>2176</v>
      </c>
      <c r="C712" s="29">
        <v>2</v>
      </c>
      <c r="D712">
        <v>15.2</v>
      </c>
      <c r="E712" s="7" t="s">
        <v>2089</v>
      </c>
      <c r="K712" t="s">
        <v>2439</v>
      </c>
      <c r="L712" s="23" t="s">
        <v>1243</v>
      </c>
      <c r="M712" s="23" t="s">
        <v>639</v>
      </c>
    </row>
    <row r="713" spans="1:13" x14ac:dyDescent="0.3">
      <c r="A713" s="11">
        <v>39281</v>
      </c>
      <c r="B713" s="7" t="s">
        <v>2176</v>
      </c>
      <c r="C713" s="29">
        <v>2</v>
      </c>
      <c r="D713">
        <v>28.6</v>
      </c>
      <c r="E713" s="7" t="s">
        <v>2259</v>
      </c>
      <c r="L713" s="23" t="s">
        <v>469</v>
      </c>
      <c r="M713" s="23" t="s">
        <v>470</v>
      </c>
    </row>
    <row r="714" spans="1:13" x14ac:dyDescent="0.3">
      <c r="A714" s="11">
        <v>39281</v>
      </c>
      <c r="B714" s="7" t="s">
        <v>2176</v>
      </c>
      <c r="C714" s="29">
        <v>2</v>
      </c>
      <c r="D714" s="7">
        <v>25.4</v>
      </c>
      <c r="E714" s="7" t="s">
        <v>2261</v>
      </c>
      <c r="F714" s="7"/>
      <c r="K714" t="s">
        <v>2602</v>
      </c>
      <c r="L714" s="23" t="s">
        <v>469</v>
      </c>
      <c r="M714" s="23" t="s">
        <v>470</v>
      </c>
    </row>
    <row r="715" spans="1:13" x14ac:dyDescent="0.3">
      <c r="A715" s="11">
        <v>39281</v>
      </c>
      <c r="B715" s="7" t="s">
        <v>2176</v>
      </c>
      <c r="C715" s="29">
        <v>2</v>
      </c>
      <c r="D715" s="7">
        <v>46</v>
      </c>
      <c r="E715" s="7" t="s">
        <v>539</v>
      </c>
      <c r="F715" s="7"/>
      <c r="L715" s="23" t="s">
        <v>1056</v>
      </c>
      <c r="M715" s="23" t="s">
        <v>470</v>
      </c>
    </row>
    <row r="716" spans="1:13" x14ac:dyDescent="0.3">
      <c r="A716" s="11">
        <v>39281</v>
      </c>
      <c r="B716" s="7" t="s">
        <v>2176</v>
      </c>
      <c r="C716" s="29">
        <v>2</v>
      </c>
      <c r="D716">
        <v>40.299999999999997</v>
      </c>
      <c r="E716" s="7" t="s">
        <v>2256</v>
      </c>
      <c r="L716" s="23" t="s">
        <v>469</v>
      </c>
      <c r="M716" s="23" t="s">
        <v>470</v>
      </c>
    </row>
    <row r="717" spans="1:13" x14ac:dyDescent="0.3">
      <c r="A717" s="11">
        <v>39281</v>
      </c>
      <c r="B717" s="7" t="s">
        <v>2176</v>
      </c>
      <c r="C717" s="29">
        <v>2</v>
      </c>
      <c r="D717">
        <v>35.4</v>
      </c>
      <c r="E717" s="7" t="s">
        <v>2256</v>
      </c>
      <c r="L717" s="23" t="s">
        <v>469</v>
      </c>
      <c r="M717" s="23" t="s">
        <v>470</v>
      </c>
    </row>
    <row r="718" spans="1:13" x14ac:dyDescent="0.3">
      <c r="A718" s="11">
        <v>39281</v>
      </c>
      <c r="B718" s="7" t="s">
        <v>2176</v>
      </c>
      <c r="C718" s="29">
        <v>2</v>
      </c>
      <c r="D718">
        <v>28.6</v>
      </c>
      <c r="E718" s="7" t="s">
        <v>2256</v>
      </c>
      <c r="L718" s="23" t="s">
        <v>469</v>
      </c>
      <c r="M718" s="23" t="s">
        <v>470</v>
      </c>
    </row>
    <row r="719" spans="1:13" x14ac:dyDescent="0.3">
      <c r="A719" s="11">
        <v>39281</v>
      </c>
      <c r="B719" s="7" t="s">
        <v>2176</v>
      </c>
      <c r="C719" s="29">
        <v>2</v>
      </c>
      <c r="D719">
        <v>25.4</v>
      </c>
      <c r="E719" s="7" t="s">
        <v>2256</v>
      </c>
      <c r="L719" s="23" t="s">
        <v>469</v>
      </c>
      <c r="M719" s="23" t="s">
        <v>470</v>
      </c>
    </row>
    <row r="720" spans="1:13" x14ac:dyDescent="0.3">
      <c r="A720" s="11">
        <v>39281</v>
      </c>
      <c r="B720" s="7" t="s">
        <v>2176</v>
      </c>
      <c r="C720" s="29">
        <v>2</v>
      </c>
      <c r="D720">
        <v>20.100000000000001</v>
      </c>
      <c r="E720" s="7" t="s">
        <v>2256</v>
      </c>
      <c r="L720" s="23" t="s">
        <v>469</v>
      </c>
      <c r="M720" s="23" t="s">
        <v>470</v>
      </c>
    </row>
    <row r="721" spans="1:13" x14ac:dyDescent="0.3">
      <c r="A721" s="11">
        <v>39281</v>
      </c>
      <c r="B721" s="7" t="s">
        <v>2176</v>
      </c>
      <c r="C721" s="29">
        <v>2</v>
      </c>
      <c r="D721">
        <v>16</v>
      </c>
      <c r="E721" s="7" t="s">
        <v>2256</v>
      </c>
      <c r="L721" s="23" t="s">
        <v>469</v>
      </c>
      <c r="M721" s="23" t="s">
        <v>470</v>
      </c>
    </row>
    <row r="722" spans="1:13" x14ac:dyDescent="0.3">
      <c r="A722" s="11">
        <v>39281</v>
      </c>
      <c r="B722" s="7" t="s">
        <v>2176</v>
      </c>
      <c r="C722" s="29">
        <v>2</v>
      </c>
      <c r="D722">
        <v>48.7</v>
      </c>
      <c r="E722" s="7" t="s">
        <v>535</v>
      </c>
      <c r="L722" s="23" t="s">
        <v>469</v>
      </c>
      <c r="M722" s="23" t="s">
        <v>470</v>
      </c>
    </row>
    <row r="723" spans="1:13" x14ac:dyDescent="0.3">
      <c r="A723" s="11">
        <v>39281</v>
      </c>
      <c r="B723" s="7" t="s">
        <v>2176</v>
      </c>
      <c r="C723" s="29">
        <v>2</v>
      </c>
      <c r="D723">
        <v>43.2</v>
      </c>
      <c r="E723" s="7" t="s">
        <v>535</v>
      </c>
      <c r="L723" s="23" t="s">
        <v>469</v>
      </c>
      <c r="M723" s="23" t="s">
        <v>470</v>
      </c>
    </row>
    <row r="724" spans="1:13" x14ac:dyDescent="0.3">
      <c r="A724" s="11">
        <v>39281</v>
      </c>
      <c r="B724" s="7" t="s">
        <v>2176</v>
      </c>
      <c r="C724" s="29">
        <v>2</v>
      </c>
      <c r="D724">
        <v>7.6</v>
      </c>
      <c r="E724" s="7" t="s">
        <v>2206</v>
      </c>
      <c r="K724" s="7"/>
      <c r="L724" s="23" t="s">
        <v>469</v>
      </c>
      <c r="M724" s="23" t="s">
        <v>470</v>
      </c>
    </row>
    <row r="725" spans="1:13" x14ac:dyDescent="0.3">
      <c r="A725" s="6">
        <v>39274</v>
      </c>
      <c r="B725" s="7" t="s">
        <v>307</v>
      </c>
      <c r="C725" s="29">
        <v>1</v>
      </c>
      <c r="D725">
        <v>1.2</v>
      </c>
      <c r="E725" s="7" t="s">
        <v>2252</v>
      </c>
      <c r="L725" s="23" t="s">
        <v>2715</v>
      </c>
      <c r="M725" s="23" t="s">
        <v>2715</v>
      </c>
    </row>
    <row r="726" spans="1:13" x14ac:dyDescent="0.3">
      <c r="A726" s="6">
        <v>39274</v>
      </c>
      <c r="B726" s="7" t="s">
        <v>307</v>
      </c>
      <c r="C726" s="29">
        <v>1</v>
      </c>
      <c r="D726">
        <v>47</v>
      </c>
      <c r="E726" s="7" t="s">
        <v>650</v>
      </c>
      <c r="K726" t="s">
        <v>651</v>
      </c>
      <c r="L726" s="23" t="s">
        <v>2715</v>
      </c>
      <c r="M726" s="23" t="s">
        <v>2715</v>
      </c>
    </row>
    <row r="727" spans="1:13" x14ac:dyDescent="0.3">
      <c r="A727" s="6">
        <v>39274</v>
      </c>
      <c r="B727" s="7" t="s">
        <v>307</v>
      </c>
      <c r="C727" s="29">
        <v>1</v>
      </c>
      <c r="D727">
        <v>36.299999999999997</v>
      </c>
      <c r="E727" s="7" t="s">
        <v>1652</v>
      </c>
      <c r="K727" s="7" t="s">
        <v>1653</v>
      </c>
      <c r="L727" s="23" t="s">
        <v>2715</v>
      </c>
      <c r="M727" s="23" t="s">
        <v>2715</v>
      </c>
    </row>
    <row r="728" spans="1:13" x14ac:dyDescent="0.3">
      <c r="A728" s="6">
        <v>39274</v>
      </c>
      <c r="B728" s="7" t="s">
        <v>307</v>
      </c>
      <c r="C728" s="29">
        <v>1</v>
      </c>
      <c r="D728">
        <v>34.6</v>
      </c>
      <c r="E728" s="7" t="s">
        <v>1652</v>
      </c>
      <c r="K728" t="s">
        <v>1197</v>
      </c>
      <c r="L728" s="23" t="s">
        <v>2715</v>
      </c>
      <c r="M728" s="23" t="s">
        <v>2715</v>
      </c>
    </row>
    <row r="729" spans="1:13" x14ac:dyDescent="0.3">
      <c r="A729" s="6">
        <v>39274</v>
      </c>
      <c r="B729" s="7" t="s">
        <v>307</v>
      </c>
      <c r="C729" s="29">
        <v>1</v>
      </c>
      <c r="D729">
        <v>21.5</v>
      </c>
      <c r="E729" s="7" t="s">
        <v>1652</v>
      </c>
      <c r="K729" t="s">
        <v>1377</v>
      </c>
      <c r="L729" s="23" t="s">
        <v>2715</v>
      </c>
      <c r="M729" s="23" t="s">
        <v>2715</v>
      </c>
    </row>
    <row r="730" spans="1:13" x14ac:dyDescent="0.3">
      <c r="A730" s="6">
        <v>39274</v>
      </c>
      <c r="B730" s="7" t="s">
        <v>307</v>
      </c>
      <c r="C730" s="29">
        <v>1</v>
      </c>
      <c r="D730">
        <v>14.6</v>
      </c>
      <c r="E730" s="7" t="s">
        <v>1652</v>
      </c>
      <c r="K730" t="s">
        <v>1553</v>
      </c>
      <c r="L730" s="23" t="s">
        <v>2715</v>
      </c>
      <c r="M730" s="23" t="s">
        <v>2715</v>
      </c>
    </row>
    <row r="731" spans="1:13" x14ac:dyDescent="0.3">
      <c r="A731" s="6">
        <v>39274</v>
      </c>
      <c r="B731" s="7" t="s">
        <v>307</v>
      </c>
      <c r="C731" s="29">
        <v>1</v>
      </c>
      <c r="D731">
        <v>13.8</v>
      </c>
      <c r="E731" s="7" t="s">
        <v>1652</v>
      </c>
      <c r="K731" t="s">
        <v>1555</v>
      </c>
      <c r="L731" s="23" t="s">
        <v>2715</v>
      </c>
      <c r="M731" s="23" t="s">
        <v>2715</v>
      </c>
    </row>
    <row r="732" spans="1:13" x14ac:dyDescent="0.3">
      <c r="A732" s="6">
        <v>39274</v>
      </c>
      <c r="B732" s="7" t="s">
        <v>307</v>
      </c>
      <c r="C732" s="29">
        <v>1</v>
      </c>
      <c r="D732">
        <v>6</v>
      </c>
      <c r="E732" s="7" t="s">
        <v>1652</v>
      </c>
      <c r="K732" s="7" t="s">
        <v>1902</v>
      </c>
      <c r="L732" s="23" t="s">
        <v>2715</v>
      </c>
      <c r="M732" s="23" t="s">
        <v>2715</v>
      </c>
    </row>
    <row r="733" spans="1:13" x14ac:dyDescent="0.3">
      <c r="A733" s="6">
        <v>39274</v>
      </c>
      <c r="B733" s="7" t="s">
        <v>307</v>
      </c>
      <c r="C733" s="29">
        <v>2</v>
      </c>
      <c r="D733">
        <v>36.9</v>
      </c>
      <c r="E733" s="7" t="s">
        <v>1652</v>
      </c>
      <c r="K733" t="s">
        <v>1648</v>
      </c>
      <c r="L733" s="23" t="s">
        <v>2715</v>
      </c>
      <c r="M733" s="23" t="s">
        <v>2715</v>
      </c>
    </row>
    <row r="734" spans="1:13" x14ac:dyDescent="0.3">
      <c r="A734" s="6">
        <v>39274</v>
      </c>
      <c r="B734" s="7" t="s">
        <v>307</v>
      </c>
      <c r="C734" s="29">
        <v>2</v>
      </c>
      <c r="D734">
        <v>36.6</v>
      </c>
      <c r="E734" s="7" t="s">
        <v>1652</v>
      </c>
      <c r="K734" t="s">
        <v>1812</v>
      </c>
      <c r="L734" s="23" t="s">
        <v>2715</v>
      </c>
      <c r="M734" s="23" t="s">
        <v>2715</v>
      </c>
    </row>
    <row r="735" spans="1:13" x14ac:dyDescent="0.3">
      <c r="A735" s="6">
        <v>39274</v>
      </c>
      <c r="B735" s="7" t="s">
        <v>307</v>
      </c>
      <c r="C735" s="29">
        <v>2</v>
      </c>
      <c r="D735">
        <v>32.200000000000003</v>
      </c>
      <c r="E735" s="7" t="s">
        <v>1652</v>
      </c>
      <c r="K735" t="s">
        <v>1377</v>
      </c>
      <c r="L735" s="23" t="s">
        <v>2715</v>
      </c>
      <c r="M735" s="23" t="s">
        <v>2715</v>
      </c>
    </row>
    <row r="736" spans="1:13" x14ac:dyDescent="0.3">
      <c r="A736" s="6">
        <v>39274</v>
      </c>
      <c r="B736" s="7" t="s">
        <v>307</v>
      </c>
      <c r="C736" s="29">
        <v>2</v>
      </c>
      <c r="D736">
        <v>31.9</v>
      </c>
      <c r="E736" s="7" t="s">
        <v>1652</v>
      </c>
      <c r="K736" t="s">
        <v>1553</v>
      </c>
      <c r="L736" s="23" t="s">
        <v>2715</v>
      </c>
      <c r="M736" s="23" t="s">
        <v>2715</v>
      </c>
    </row>
    <row r="737" spans="1:13" x14ac:dyDescent="0.3">
      <c r="A737" s="6">
        <v>39274</v>
      </c>
      <c r="B737" s="7" t="s">
        <v>307</v>
      </c>
      <c r="C737" s="29">
        <v>2</v>
      </c>
      <c r="D737">
        <v>18.5</v>
      </c>
      <c r="E737" s="7" t="s">
        <v>1652</v>
      </c>
      <c r="K737" t="s">
        <v>1997</v>
      </c>
      <c r="L737" s="23" t="s">
        <v>2715</v>
      </c>
      <c r="M737" s="23" t="s">
        <v>2715</v>
      </c>
    </row>
    <row r="738" spans="1:13" x14ac:dyDescent="0.3">
      <c r="A738" s="6">
        <v>39274</v>
      </c>
      <c r="B738" s="7" t="s">
        <v>307</v>
      </c>
      <c r="C738" s="29">
        <v>1</v>
      </c>
      <c r="D738">
        <v>11.2</v>
      </c>
      <c r="E738" s="7" t="s">
        <v>1734</v>
      </c>
      <c r="L738" s="23" t="s">
        <v>2715</v>
      </c>
      <c r="M738" s="23" t="s">
        <v>2715</v>
      </c>
    </row>
    <row r="739" spans="1:13" x14ac:dyDescent="0.3">
      <c r="A739" s="6">
        <v>39274</v>
      </c>
      <c r="B739" s="7" t="s">
        <v>307</v>
      </c>
      <c r="C739" s="29">
        <v>1</v>
      </c>
      <c r="D739">
        <v>10</v>
      </c>
      <c r="E739" s="7" t="s">
        <v>1734</v>
      </c>
      <c r="L739" s="23" t="s">
        <v>2715</v>
      </c>
      <c r="M739" s="23" t="s">
        <v>2715</v>
      </c>
    </row>
    <row r="740" spans="1:13" x14ac:dyDescent="0.3">
      <c r="A740" s="6">
        <v>39274</v>
      </c>
      <c r="B740" s="7" t="s">
        <v>307</v>
      </c>
      <c r="C740" s="29">
        <v>1</v>
      </c>
      <c r="D740">
        <v>40.4</v>
      </c>
      <c r="E740" s="7" t="s">
        <v>1467</v>
      </c>
      <c r="L740" s="23" t="s">
        <v>2715</v>
      </c>
      <c r="M740" s="23" t="s">
        <v>2715</v>
      </c>
    </row>
    <row r="741" spans="1:13" x14ac:dyDescent="0.3">
      <c r="A741" s="6">
        <v>39274</v>
      </c>
      <c r="B741" s="7" t="s">
        <v>307</v>
      </c>
      <c r="C741" s="29">
        <v>1</v>
      </c>
      <c r="D741">
        <v>29.7</v>
      </c>
      <c r="E741" s="7" t="s">
        <v>1725</v>
      </c>
      <c r="K741" t="s">
        <v>1885</v>
      </c>
      <c r="L741" s="23" t="s">
        <v>1243</v>
      </c>
      <c r="M741" s="23" t="s">
        <v>639</v>
      </c>
    </row>
    <row r="742" spans="1:13" x14ac:dyDescent="0.3">
      <c r="A742" s="6">
        <v>39274</v>
      </c>
      <c r="B742" s="7" t="s">
        <v>307</v>
      </c>
      <c r="C742" s="29">
        <v>1</v>
      </c>
      <c r="D742">
        <v>32</v>
      </c>
      <c r="E742" s="7" t="s">
        <v>1721</v>
      </c>
      <c r="L742" s="23" t="s">
        <v>469</v>
      </c>
      <c r="M742" s="23" t="s">
        <v>470</v>
      </c>
    </row>
    <row r="743" spans="1:13" x14ac:dyDescent="0.3">
      <c r="A743" s="6">
        <v>39274</v>
      </c>
      <c r="B743" s="7" t="s">
        <v>307</v>
      </c>
      <c r="C743" s="29">
        <v>1</v>
      </c>
      <c r="D743">
        <v>27.7</v>
      </c>
      <c r="E743" s="7" t="s">
        <v>1886</v>
      </c>
      <c r="L743" s="23" t="s">
        <v>469</v>
      </c>
      <c r="M743" s="23" t="s">
        <v>470</v>
      </c>
    </row>
    <row r="744" spans="1:13" x14ac:dyDescent="0.3">
      <c r="A744" s="6">
        <v>39274</v>
      </c>
      <c r="B744" s="7" t="s">
        <v>307</v>
      </c>
      <c r="C744" s="29">
        <v>1</v>
      </c>
      <c r="D744">
        <v>26.3</v>
      </c>
      <c r="E744" s="7" t="s">
        <v>1886</v>
      </c>
      <c r="L744" s="23" t="s">
        <v>469</v>
      </c>
      <c r="M744" s="23" t="s">
        <v>470</v>
      </c>
    </row>
    <row r="745" spans="1:13" x14ac:dyDescent="0.3">
      <c r="A745" s="6">
        <v>39274</v>
      </c>
      <c r="B745" s="7" t="s">
        <v>307</v>
      </c>
      <c r="C745" s="29">
        <v>2</v>
      </c>
      <c r="D745">
        <v>33.299999999999997</v>
      </c>
      <c r="E745" s="7" t="s">
        <v>1886</v>
      </c>
      <c r="L745" s="23" t="s">
        <v>469</v>
      </c>
      <c r="M745" s="23" t="s">
        <v>470</v>
      </c>
    </row>
    <row r="746" spans="1:13" x14ac:dyDescent="0.3">
      <c r="A746" s="6">
        <v>39274</v>
      </c>
      <c r="B746" s="7" t="s">
        <v>307</v>
      </c>
      <c r="C746" s="29">
        <v>2</v>
      </c>
      <c r="D746">
        <v>35</v>
      </c>
      <c r="E746" s="7" t="s">
        <v>1650</v>
      </c>
      <c r="L746" s="23" t="s">
        <v>1056</v>
      </c>
      <c r="M746" s="23" t="s">
        <v>470</v>
      </c>
    </row>
    <row r="747" spans="1:13" x14ac:dyDescent="0.3">
      <c r="A747" s="6">
        <v>39274</v>
      </c>
      <c r="B747" s="7" t="s">
        <v>307</v>
      </c>
      <c r="C747" s="29">
        <v>1</v>
      </c>
      <c r="D747">
        <v>35.700000000000003</v>
      </c>
      <c r="E747" s="7" t="s">
        <v>1194</v>
      </c>
      <c r="L747" s="23" t="s">
        <v>1057</v>
      </c>
      <c r="M747" s="23" t="s">
        <v>470</v>
      </c>
    </row>
    <row r="748" spans="1:13" x14ac:dyDescent="0.3">
      <c r="A748" s="6">
        <v>39274</v>
      </c>
      <c r="B748" s="7" t="s">
        <v>307</v>
      </c>
      <c r="C748" s="29">
        <v>1</v>
      </c>
      <c r="D748">
        <v>13.3</v>
      </c>
      <c r="E748" s="7" t="s">
        <v>1559</v>
      </c>
      <c r="L748" s="23" t="s">
        <v>1057</v>
      </c>
      <c r="M748" s="23" t="s">
        <v>470</v>
      </c>
    </row>
    <row r="749" spans="1:13" x14ac:dyDescent="0.3">
      <c r="A749" s="6">
        <v>39274</v>
      </c>
      <c r="B749" s="7" t="s">
        <v>307</v>
      </c>
      <c r="C749" s="29">
        <v>1</v>
      </c>
      <c r="D749">
        <v>30.3</v>
      </c>
      <c r="E749" s="7" t="s">
        <v>1722</v>
      </c>
      <c r="L749" s="23" t="s">
        <v>469</v>
      </c>
      <c r="M749" s="23" t="s">
        <v>470</v>
      </c>
    </row>
    <row r="750" spans="1:13" x14ac:dyDescent="0.3">
      <c r="A750" s="11">
        <v>39332</v>
      </c>
      <c r="B750" s="7" t="s">
        <v>2228</v>
      </c>
      <c r="C750" s="29">
        <v>1</v>
      </c>
      <c r="D750">
        <v>5</v>
      </c>
      <c r="E750" s="7" t="s">
        <v>2410</v>
      </c>
      <c r="K750" t="s">
        <v>2125</v>
      </c>
      <c r="L750" s="23" t="s">
        <v>2715</v>
      </c>
      <c r="M750" s="23" t="s">
        <v>2715</v>
      </c>
    </row>
    <row r="751" spans="1:13" x14ac:dyDescent="0.3">
      <c r="A751" s="11">
        <v>39332</v>
      </c>
      <c r="B751" s="7" t="s">
        <v>382</v>
      </c>
      <c r="C751" s="29">
        <v>2</v>
      </c>
      <c r="D751">
        <v>32.200000000000003</v>
      </c>
      <c r="E751" s="7" t="s">
        <v>2410</v>
      </c>
      <c r="L751" s="23" t="s">
        <v>2715</v>
      </c>
      <c r="M751" s="23" t="s">
        <v>2715</v>
      </c>
    </row>
    <row r="752" spans="1:13" x14ac:dyDescent="0.3">
      <c r="A752" s="11">
        <v>39332</v>
      </c>
      <c r="B752" s="7" t="s">
        <v>382</v>
      </c>
      <c r="C752" s="29">
        <v>2</v>
      </c>
      <c r="D752">
        <v>11.8</v>
      </c>
      <c r="E752" s="7" t="s">
        <v>2410</v>
      </c>
      <c r="K752" t="s">
        <v>2462</v>
      </c>
      <c r="L752" s="23" t="s">
        <v>2715</v>
      </c>
      <c r="M752" s="23" t="s">
        <v>2715</v>
      </c>
    </row>
    <row r="753" spans="1:13" x14ac:dyDescent="0.3">
      <c r="A753" s="11">
        <v>39332</v>
      </c>
      <c r="B753" s="7" t="s">
        <v>382</v>
      </c>
      <c r="C753" s="29">
        <v>2</v>
      </c>
      <c r="D753">
        <v>40.200000000000003</v>
      </c>
      <c r="E753" s="7" t="s">
        <v>2684</v>
      </c>
      <c r="K753" t="s">
        <v>2302</v>
      </c>
      <c r="L753" s="23" t="s">
        <v>1243</v>
      </c>
      <c r="M753" s="23" t="s">
        <v>639</v>
      </c>
    </row>
    <row r="754" spans="1:13" x14ac:dyDescent="0.3">
      <c r="A754" s="11">
        <v>39332</v>
      </c>
      <c r="B754" s="7" t="s">
        <v>2228</v>
      </c>
      <c r="C754" s="29">
        <v>1</v>
      </c>
      <c r="D754">
        <v>2.2999999999999998</v>
      </c>
      <c r="E754" s="7" t="s">
        <v>2295</v>
      </c>
      <c r="L754" s="23" t="s">
        <v>469</v>
      </c>
      <c r="M754" s="23" t="s">
        <v>470</v>
      </c>
    </row>
    <row r="755" spans="1:13" x14ac:dyDescent="0.3">
      <c r="A755" s="11">
        <v>39281</v>
      </c>
      <c r="B755" s="7" t="s">
        <v>1233</v>
      </c>
      <c r="C755" s="29">
        <v>1</v>
      </c>
      <c r="D755">
        <v>24.2</v>
      </c>
      <c r="E755" s="7" t="s">
        <v>2410</v>
      </c>
      <c r="K755" t="s">
        <v>1287</v>
      </c>
      <c r="L755" s="23" t="s">
        <v>2715</v>
      </c>
      <c r="M755" s="23" t="s">
        <v>2715</v>
      </c>
    </row>
    <row r="756" spans="1:13" x14ac:dyDescent="0.3">
      <c r="A756" s="11">
        <v>39281</v>
      </c>
      <c r="B756" s="7" t="s">
        <v>1233</v>
      </c>
      <c r="C756" s="29">
        <v>2</v>
      </c>
      <c r="D756">
        <v>47.7</v>
      </c>
      <c r="E756" s="7" t="s">
        <v>2350</v>
      </c>
      <c r="K756" t="s">
        <v>2351</v>
      </c>
      <c r="L756" s="23" t="s">
        <v>2715</v>
      </c>
      <c r="M756" s="23" t="s">
        <v>2715</v>
      </c>
    </row>
    <row r="757" spans="1:13" x14ac:dyDescent="0.3">
      <c r="A757" s="11">
        <v>39281</v>
      </c>
      <c r="B757" s="7" t="s">
        <v>1233</v>
      </c>
      <c r="C757" s="29">
        <v>2</v>
      </c>
      <c r="D757">
        <v>34.700000000000003</v>
      </c>
      <c r="E757" s="7" t="s">
        <v>2063</v>
      </c>
      <c r="L757" s="23" t="s">
        <v>1243</v>
      </c>
      <c r="M757" s="23" t="s">
        <v>639</v>
      </c>
    </row>
    <row r="758" spans="1:13" x14ac:dyDescent="0.3">
      <c r="A758" s="11">
        <v>39281</v>
      </c>
      <c r="B758" s="7" t="s">
        <v>1233</v>
      </c>
      <c r="C758" s="29">
        <v>1</v>
      </c>
      <c r="D758">
        <v>28.2</v>
      </c>
      <c r="E758" s="7" t="s">
        <v>803</v>
      </c>
      <c r="K758" t="s">
        <v>807</v>
      </c>
      <c r="L758" s="23" t="s">
        <v>1243</v>
      </c>
      <c r="M758" s="23" t="s">
        <v>639</v>
      </c>
    </row>
    <row r="759" spans="1:13" x14ac:dyDescent="0.3">
      <c r="A759" s="11">
        <v>39281</v>
      </c>
      <c r="B759" s="7" t="s">
        <v>1233</v>
      </c>
      <c r="C759" s="29">
        <v>2</v>
      </c>
      <c r="D759">
        <v>47.6</v>
      </c>
      <c r="E759" s="7" t="s">
        <v>2353</v>
      </c>
      <c r="K759" t="s">
        <v>2520</v>
      </c>
      <c r="L759" s="23" t="s">
        <v>1243</v>
      </c>
      <c r="M759" s="23" t="s">
        <v>639</v>
      </c>
    </row>
    <row r="760" spans="1:13" x14ac:dyDescent="0.3">
      <c r="A760" s="11">
        <v>39281</v>
      </c>
      <c r="B760" s="7" t="s">
        <v>1233</v>
      </c>
      <c r="C760" s="29">
        <v>1</v>
      </c>
      <c r="D760">
        <v>49.5</v>
      </c>
      <c r="E760" s="7" t="s">
        <v>1407</v>
      </c>
      <c r="K760" t="s">
        <v>445</v>
      </c>
      <c r="L760" s="23" t="s">
        <v>469</v>
      </c>
      <c r="M760" s="23" t="s">
        <v>470</v>
      </c>
    </row>
    <row r="761" spans="1:13" x14ac:dyDescent="0.3">
      <c r="A761" s="11">
        <v>39281</v>
      </c>
      <c r="B761" s="7" t="s">
        <v>1233</v>
      </c>
      <c r="C761" s="29">
        <v>1</v>
      </c>
      <c r="D761">
        <v>48.7</v>
      </c>
      <c r="E761" s="7" t="s">
        <v>1407</v>
      </c>
      <c r="K761" t="s">
        <v>623</v>
      </c>
      <c r="L761" s="23" t="s">
        <v>469</v>
      </c>
      <c r="M761" s="23" t="s">
        <v>470</v>
      </c>
    </row>
    <row r="762" spans="1:13" x14ac:dyDescent="0.3">
      <c r="A762" s="11">
        <v>39281</v>
      </c>
      <c r="B762" s="7" t="s">
        <v>1233</v>
      </c>
      <c r="C762" s="29">
        <v>1</v>
      </c>
      <c r="D762">
        <v>43</v>
      </c>
      <c r="E762" s="7" t="s">
        <v>1407</v>
      </c>
      <c r="K762" t="s">
        <v>978</v>
      </c>
      <c r="L762" s="23" t="s">
        <v>469</v>
      </c>
      <c r="M762" s="23" t="s">
        <v>470</v>
      </c>
    </row>
    <row r="763" spans="1:13" x14ac:dyDescent="0.3">
      <c r="A763" s="11">
        <v>39281</v>
      </c>
      <c r="B763" s="7" t="s">
        <v>1233</v>
      </c>
      <c r="C763" s="29">
        <v>1</v>
      </c>
      <c r="D763">
        <v>42</v>
      </c>
      <c r="E763" s="7" t="s">
        <v>1407</v>
      </c>
      <c r="K763" t="s">
        <v>978</v>
      </c>
      <c r="L763" s="23" t="s">
        <v>469</v>
      </c>
      <c r="M763" s="23" t="s">
        <v>470</v>
      </c>
    </row>
    <row r="764" spans="1:13" x14ac:dyDescent="0.3">
      <c r="A764" s="11">
        <v>39281</v>
      </c>
      <c r="B764" s="7" t="s">
        <v>1233</v>
      </c>
      <c r="C764" s="29">
        <v>1</v>
      </c>
      <c r="D764">
        <v>41</v>
      </c>
      <c r="E764" s="7" t="s">
        <v>1407</v>
      </c>
      <c r="K764" t="s">
        <v>978</v>
      </c>
      <c r="L764" s="23" t="s">
        <v>469</v>
      </c>
      <c r="M764" s="23" t="s">
        <v>470</v>
      </c>
    </row>
    <row r="765" spans="1:13" x14ac:dyDescent="0.3">
      <c r="A765" s="11">
        <v>39281</v>
      </c>
      <c r="B765" s="7" t="s">
        <v>1233</v>
      </c>
      <c r="C765" s="29">
        <v>1</v>
      </c>
      <c r="D765">
        <v>35.299999999999997</v>
      </c>
      <c r="E765" s="7" t="s">
        <v>1407</v>
      </c>
      <c r="K765" t="s">
        <v>645</v>
      </c>
      <c r="L765" s="23" t="s">
        <v>469</v>
      </c>
      <c r="M765" s="23" t="s">
        <v>470</v>
      </c>
    </row>
    <row r="766" spans="1:13" x14ac:dyDescent="0.3">
      <c r="A766" s="11">
        <v>39281</v>
      </c>
      <c r="B766" s="7" t="s">
        <v>1233</v>
      </c>
      <c r="C766" s="29">
        <v>1</v>
      </c>
      <c r="D766">
        <v>33.6</v>
      </c>
      <c r="E766" s="7" t="s">
        <v>1407</v>
      </c>
      <c r="K766" t="s">
        <v>978</v>
      </c>
      <c r="L766" s="23" t="s">
        <v>469</v>
      </c>
      <c r="M766" s="23" t="s">
        <v>470</v>
      </c>
    </row>
    <row r="767" spans="1:13" x14ac:dyDescent="0.3">
      <c r="A767" s="11">
        <v>39281</v>
      </c>
      <c r="B767" s="7" t="s">
        <v>1233</v>
      </c>
      <c r="C767" s="29">
        <v>1</v>
      </c>
      <c r="D767">
        <v>27.4</v>
      </c>
      <c r="E767" s="7" t="s">
        <v>1283</v>
      </c>
      <c r="K767" s="7"/>
      <c r="L767" s="23" t="s">
        <v>469</v>
      </c>
      <c r="M767" s="23" t="s">
        <v>470</v>
      </c>
    </row>
    <row r="768" spans="1:13" x14ac:dyDescent="0.3">
      <c r="A768" s="11">
        <v>39281</v>
      </c>
      <c r="B768" s="7" t="s">
        <v>1233</v>
      </c>
      <c r="C768" s="29">
        <v>1</v>
      </c>
      <c r="D768">
        <v>25.4</v>
      </c>
      <c r="E768" s="7" t="s">
        <v>1283</v>
      </c>
      <c r="L768" s="23" t="s">
        <v>469</v>
      </c>
      <c r="M768" s="23" t="s">
        <v>470</v>
      </c>
    </row>
    <row r="769" spans="1:13" x14ac:dyDescent="0.3">
      <c r="A769" s="11">
        <v>39281</v>
      </c>
      <c r="B769" s="7" t="s">
        <v>1233</v>
      </c>
      <c r="C769" s="29">
        <v>1</v>
      </c>
      <c r="D769">
        <v>23.6</v>
      </c>
      <c r="E769" s="7" t="s">
        <v>1283</v>
      </c>
      <c r="K769" t="s">
        <v>1638</v>
      </c>
      <c r="L769" s="23" t="s">
        <v>469</v>
      </c>
      <c r="M769" s="23" t="s">
        <v>470</v>
      </c>
    </row>
    <row r="770" spans="1:13" x14ac:dyDescent="0.3">
      <c r="A770" s="11">
        <v>39281</v>
      </c>
      <c r="B770" s="7" t="s">
        <v>1233</v>
      </c>
      <c r="C770" s="29">
        <v>1</v>
      </c>
      <c r="D770">
        <v>13</v>
      </c>
      <c r="E770" s="7" t="s">
        <v>1283</v>
      </c>
      <c r="L770" s="23" t="s">
        <v>469</v>
      </c>
      <c r="M770" s="23" t="s">
        <v>470</v>
      </c>
    </row>
    <row r="771" spans="1:13" x14ac:dyDescent="0.3">
      <c r="A771" s="11">
        <v>39281</v>
      </c>
      <c r="B771" s="7" t="s">
        <v>1233</v>
      </c>
      <c r="C771" s="29">
        <v>1</v>
      </c>
      <c r="D771">
        <v>12.2</v>
      </c>
      <c r="E771" s="7" t="s">
        <v>1283</v>
      </c>
      <c r="L771" s="23" t="s">
        <v>469</v>
      </c>
      <c r="M771" s="23" t="s">
        <v>470</v>
      </c>
    </row>
    <row r="772" spans="1:13" x14ac:dyDescent="0.3">
      <c r="A772" s="11">
        <v>39281</v>
      </c>
      <c r="B772" s="7" t="s">
        <v>1233</v>
      </c>
      <c r="C772" s="29">
        <v>1</v>
      </c>
      <c r="D772">
        <v>9.6999999999999993</v>
      </c>
      <c r="E772" s="7" t="s">
        <v>1283</v>
      </c>
      <c r="K772" t="s">
        <v>1799</v>
      </c>
      <c r="L772" s="23" t="s">
        <v>469</v>
      </c>
      <c r="M772" s="23" t="s">
        <v>470</v>
      </c>
    </row>
    <row r="773" spans="1:13" x14ac:dyDescent="0.3">
      <c r="A773" s="11">
        <v>39281</v>
      </c>
      <c r="B773" s="7" t="s">
        <v>1233</v>
      </c>
      <c r="C773" s="29">
        <v>1</v>
      </c>
      <c r="D773">
        <v>7.9</v>
      </c>
      <c r="E773" s="7" t="s">
        <v>1283</v>
      </c>
      <c r="K773" t="s">
        <v>1801</v>
      </c>
      <c r="L773" s="23" t="s">
        <v>469</v>
      </c>
      <c r="M773" s="23" t="s">
        <v>470</v>
      </c>
    </row>
    <row r="774" spans="1:13" x14ac:dyDescent="0.3">
      <c r="A774" s="11">
        <v>39281</v>
      </c>
      <c r="B774" s="7" t="s">
        <v>1233</v>
      </c>
      <c r="C774" s="29">
        <v>1</v>
      </c>
      <c r="D774">
        <v>7.2</v>
      </c>
      <c r="E774" s="7" t="s">
        <v>1283</v>
      </c>
      <c r="K774" t="s">
        <v>1801</v>
      </c>
      <c r="L774" s="23" t="s">
        <v>469</v>
      </c>
      <c r="M774" s="23" t="s">
        <v>470</v>
      </c>
    </row>
    <row r="775" spans="1:13" x14ac:dyDescent="0.3">
      <c r="A775" s="11">
        <v>39281</v>
      </c>
      <c r="B775" s="7" t="s">
        <v>1233</v>
      </c>
      <c r="C775" s="29">
        <v>1</v>
      </c>
      <c r="D775">
        <v>3</v>
      </c>
      <c r="E775" s="7" t="s">
        <v>1283</v>
      </c>
      <c r="K775" t="s">
        <v>1801</v>
      </c>
      <c r="L775" s="23" t="s">
        <v>469</v>
      </c>
      <c r="M775" s="23" t="s">
        <v>470</v>
      </c>
    </row>
    <row r="776" spans="1:13" x14ac:dyDescent="0.3">
      <c r="A776" s="11">
        <v>39281</v>
      </c>
      <c r="B776" s="7" t="s">
        <v>1233</v>
      </c>
      <c r="C776" s="29">
        <v>1</v>
      </c>
      <c r="D776">
        <v>2</v>
      </c>
      <c r="E776" s="7" t="s">
        <v>1283</v>
      </c>
      <c r="K776" t="s">
        <v>1802</v>
      </c>
      <c r="L776" s="23" t="s">
        <v>469</v>
      </c>
      <c r="M776" s="23" t="s">
        <v>470</v>
      </c>
    </row>
    <row r="777" spans="1:13" x14ac:dyDescent="0.3">
      <c r="A777" s="11">
        <v>39281</v>
      </c>
      <c r="B777" s="7" t="s">
        <v>1233</v>
      </c>
      <c r="C777" s="29">
        <v>1</v>
      </c>
      <c r="D777">
        <v>1</v>
      </c>
      <c r="E777" s="7" t="s">
        <v>1283</v>
      </c>
      <c r="K777" t="s">
        <v>1801</v>
      </c>
      <c r="L777" s="23" t="s">
        <v>469</v>
      </c>
      <c r="M777" s="23" t="s">
        <v>470</v>
      </c>
    </row>
    <row r="778" spans="1:13" x14ac:dyDescent="0.3">
      <c r="A778" s="11">
        <v>39281</v>
      </c>
      <c r="B778" s="7" t="s">
        <v>1233</v>
      </c>
      <c r="C778" s="29">
        <v>2</v>
      </c>
      <c r="D778">
        <v>30</v>
      </c>
      <c r="E778" s="7" t="s">
        <v>1283</v>
      </c>
      <c r="K778" t="s">
        <v>2071</v>
      </c>
      <c r="L778" s="23" t="s">
        <v>469</v>
      </c>
      <c r="M778" s="23" t="s">
        <v>470</v>
      </c>
    </row>
    <row r="779" spans="1:13" x14ac:dyDescent="0.3">
      <c r="A779" s="11">
        <v>39281</v>
      </c>
      <c r="B779" s="7" t="s">
        <v>1233</v>
      </c>
      <c r="C779" s="29">
        <v>2</v>
      </c>
      <c r="D779">
        <v>29</v>
      </c>
      <c r="E779" s="7" t="s">
        <v>2072</v>
      </c>
      <c r="K779" t="s">
        <v>2067</v>
      </c>
      <c r="L779" s="23" t="s">
        <v>469</v>
      </c>
      <c r="M779" s="23" t="s">
        <v>470</v>
      </c>
    </row>
    <row r="780" spans="1:13" x14ac:dyDescent="0.3">
      <c r="A780" s="11">
        <v>39281</v>
      </c>
      <c r="B780" s="7" t="s">
        <v>1233</v>
      </c>
      <c r="C780" s="29">
        <v>2</v>
      </c>
      <c r="D780">
        <v>23</v>
      </c>
      <c r="E780" s="7" t="s">
        <v>1283</v>
      </c>
      <c r="K780" t="s">
        <v>2244</v>
      </c>
      <c r="L780" s="23" t="s">
        <v>469</v>
      </c>
      <c r="M780" s="23" t="s">
        <v>470</v>
      </c>
    </row>
    <row r="781" spans="1:13" x14ac:dyDescent="0.3">
      <c r="A781" s="11">
        <v>39281</v>
      </c>
      <c r="B781" s="7" t="s">
        <v>1233</v>
      </c>
      <c r="C781" s="29">
        <v>2</v>
      </c>
      <c r="D781">
        <v>20.399999999999999</v>
      </c>
      <c r="E781" s="7" t="s">
        <v>1283</v>
      </c>
      <c r="K781" t="s">
        <v>2245</v>
      </c>
      <c r="L781" s="23" t="s">
        <v>469</v>
      </c>
      <c r="M781" s="23" t="s">
        <v>470</v>
      </c>
    </row>
    <row r="782" spans="1:13" x14ac:dyDescent="0.3">
      <c r="A782" s="11">
        <v>39281</v>
      </c>
      <c r="B782" s="7" t="s">
        <v>1233</v>
      </c>
      <c r="C782" s="29">
        <v>2</v>
      </c>
      <c r="D782">
        <v>13</v>
      </c>
      <c r="E782" s="7" t="s">
        <v>1283</v>
      </c>
      <c r="K782" t="s">
        <v>2431</v>
      </c>
      <c r="L782" s="23" t="s">
        <v>469</v>
      </c>
      <c r="M782" s="23" t="s">
        <v>470</v>
      </c>
    </row>
    <row r="783" spans="1:13" x14ac:dyDescent="0.3">
      <c r="A783" s="11">
        <v>39281</v>
      </c>
      <c r="B783" s="7" t="s">
        <v>1233</v>
      </c>
      <c r="C783" s="29">
        <v>2</v>
      </c>
      <c r="D783">
        <v>9</v>
      </c>
      <c r="E783" s="7" t="s">
        <v>1283</v>
      </c>
      <c r="K783" t="s">
        <v>2244</v>
      </c>
      <c r="L783" s="23" t="s">
        <v>469</v>
      </c>
      <c r="M783" s="23" t="s">
        <v>470</v>
      </c>
    </row>
    <row r="784" spans="1:13" x14ac:dyDescent="0.3">
      <c r="A784" s="11">
        <v>39281</v>
      </c>
      <c r="B784" s="7" t="s">
        <v>1233</v>
      </c>
      <c r="C784" s="29">
        <v>2</v>
      </c>
      <c r="D784">
        <v>1</v>
      </c>
      <c r="E784" s="7" t="s">
        <v>1283</v>
      </c>
      <c r="K784" t="s">
        <v>2244</v>
      </c>
      <c r="L784" s="23" t="s">
        <v>469</v>
      </c>
      <c r="M784" s="23" t="s">
        <v>470</v>
      </c>
    </row>
    <row r="785" spans="1:13" x14ac:dyDescent="0.3">
      <c r="A785" s="11">
        <v>39281</v>
      </c>
      <c r="B785" s="7" t="s">
        <v>1233</v>
      </c>
      <c r="C785" s="29">
        <v>2</v>
      </c>
      <c r="D785">
        <v>3.8</v>
      </c>
      <c r="E785" s="7" t="s">
        <v>2436</v>
      </c>
      <c r="L785" s="23" t="s">
        <v>469</v>
      </c>
      <c r="M785" s="23" t="s">
        <v>470</v>
      </c>
    </row>
    <row r="786" spans="1:13" x14ac:dyDescent="0.3">
      <c r="A786" s="11">
        <v>39281</v>
      </c>
      <c r="B786" s="7" t="s">
        <v>1233</v>
      </c>
      <c r="C786" s="29">
        <v>2</v>
      </c>
      <c r="D786">
        <v>0.9</v>
      </c>
      <c r="E786" s="7" t="s">
        <v>2436</v>
      </c>
      <c r="L786" s="23" t="s">
        <v>469</v>
      </c>
      <c r="M786" s="23" t="s">
        <v>470</v>
      </c>
    </row>
    <row r="787" spans="1:13" x14ac:dyDescent="0.3">
      <c r="A787" s="11">
        <v>39281</v>
      </c>
      <c r="B787" s="7" t="s">
        <v>1233</v>
      </c>
      <c r="C787" s="29">
        <v>1</v>
      </c>
      <c r="D787">
        <v>50</v>
      </c>
      <c r="E787" s="7" t="s">
        <v>1406</v>
      </c>
      <c r="L787" s="23" t="s">
        <v>469</v>
      </c>
      <c r="M787" s="23" t="s">
        <v>470</v>
      </c>
    </row>
    <row r="788" spans="1:13" x14ac:dyDescent="0.3">
      <c r="A788" s="11">
        <v>39281</v>
      </c>
      <c r="B788" s="7" t="s">
        <v>1233</v>
      </c>
      <c r="C788" s="29">
        <v>2</v>
      </c>
      <c r="D788">
        <v>47.7</v>
      </c>
      <c r="E788" s="7" t="s">
        <v>2352</v>
      </c>
      <c r="L788" s="23" t="s">
        <v>469</v>
      </c>
      <c r="M788" s="23" t="s">
        <v>470</v>
      </c>
    </row>
    <row r="789" spans="1:13" x14ac:dyDescent="0.3">
      <c r="A789" s="11">
        <v>39281</v>
      </c>
      <c r="B789" s="7" t="s">
        <v>368</v>
      </c>
      <c r="C789" s="29">
        <v>2</v>
      </c>
      <c r="D789">
        <v>12.3</v>
      </c>
      <c r="E789" s="7" t="s">
        <v>2352</v>
      </c>
      <c r="L789" s="23" t="s">
        <v>469</v>
      </c>
      <c r="M789" s="23" t="s">
        <v>470</v>
      </c>
    </row>
    <row r="790" spans="1:13" x14ac:dyDescent="0.3">
      <c r="A790" s="11">
        <v>39325</v>
      </c>
      <c r="B790" s="7" t="s">
        <v>383</v>
      </c>
      <c r="C790" s="29">
        <v>2</v>
      </c>
      <c r="D790">
        <v>31.5</v>
      </c>
      <c r="E790" s="7" t="s">
        <v>2684</v>
      </c>
      <c r="K790" t="s">
        <v>2685</v>
      </c>
      <c r="L790" s="23" t="s">
        <v>1243</v>
      </c>
      <c r="M790" s="23" t="s">
        <v>639</v>
      </c>
    </row>
    <row r="791" spans="1:13" x14ac:dyDescent="0.3">
      <c r="A791" s="11">
        <v>39360</v>
      </c>
      <c r="B791" s="29" t="s">
        <v>2233</v>
      </c>
      <c r="C791" s="29">
        <v>2</v>
      </c>
      <c r="D791">
        <v>5</v>
      </c>
      <c r="E791" s="7" t="s">
        <v>2383</v>
      </c>
      <c r="L791" s="23" t="s">
        <v>2716</v>
      </c>
      <c r="M791" s="23" t="s">
        <v>2716</v>
      </c>
    </row>
    <row r="792" spans="1:13" x14ac:dyDescent="0.3">
      <c r="A792" s="11">
        <v>39360</v>
      </c>
      <c r="B792" s="29" t="s">
        <v>2233</v>
      </c>
      <c r="C792" s="29">
        <v>2</v>
      </c>
      <c r="D792">
        <v>3.2</v>
      </c>
      <c r="E792" s="7" t="s">
        <v>2383</v>
      </c>
      <c r="L792" s="23" t="s">
        <v>2668</v>
      </c>
      <c r="M792" s="23" t="s">
        <v>2716</v>
      </c>
    </row>
    <row r="793" spans="1:13" x14ac:dyDescent="0.3">
      <c r="A793" s="11">
        <v>39360</v>
      </c>
      <c r="B793" s="29" t="s">
        <v>2233</v>
      </c>
      <c r="C793" s="29">
        <v>1</v>
      </c>
      <c r="D793">
        <v>46.6</v>
      </c>
      <c r="E793" s="7" t="s">
        <v>2723</v>
      </c>
      <c r="K793" t="s">
        <v>2724</v>
      </c>
      <c r="L793" s="23" t="s">
        <v>2715</v>
      </c>
      <c r="M793" s="23" t="s">
        <v>2715</v>
      </c>
    </row>
    <row r="794" spans="1:13" x14ac:dyDescent="0.3">
      <c r="A794" s="11">
        <v>39360</v>
      </c>
      <c r="B794" s="29" t="s">
        <v>2233</v>
      </c>
      <c r="C794" s="29">
        <v>1</v>
      </c>
      <c r="D794">
        <v>43.3</v>
      </c>
      <c r="E794" s="7" t="s">
        <v>2723</v>
      </c>
      <c r="J794" s="29"/>
      <c r="K794" t="s">
        <v>2724</v>
      </c>
      <c r="L794" s="23" t="s">
        <v>2715</v>
      </c>
      <c r="M794" s="23" t="s">
        <v>2715</v>
      </c>
    </row>
    <row r="795" spans="1:13" x14ac:dyDescent="0.3">
      <c r="A795" s="11">
        <v>39360</v>
      </c>
      <c r="B795" s="29" t="s">
        <v>2233</v>
      </c>
      <c r="C795" s="29">
        <v>1</v>
      </c>
      <c r="D795">
        <v>39</v>
      </c>
      <c r="E795" s="7" t="s">
        <v>2723</v>
      </c>
      <c r="K795" t="s">
        <v>2726</v>
      </c>
      <c r="L795" s="23" t="s">
        <v>2715</v>
      </c>
      <c r="M795" s="23" t="s">
        <v>2715</v>
      </c>
    </row>
    <row r="796" spans="1:13" x14ac:dyDescent="0.3">
      <c r="A796" s="11">
        <v>39360</v>
      </c>
      <c r="B796" s="29" t="s">
        <v>2233</v>
      </c>
      <c r="C796" s="29">
        <v>1</v>
      </c>
      <c r="D796">
        <v>30.5</v>
      </c>
      <c r="E796" s="7" t="s">
        <v>2723</v>
      </c>
      <c r="K796" t="s">
        <v>2696</v>
      </c>
      <c r="L796" s="23" t="s">
        <v>2715</v>
      </c>
      <c r="M796" s="23" t="s">
        <v>2715</v>
      </c>
    </row>
    <row r="797" spans="1:13" x14ac:dyDescent="0.3">
      <c r="A797" s="11">
        <v>39360</v>
      </c>
      <c r="B797" s="29" t="s">
        <v>2233</v>
      </c>
      <c r="C797" s="29">
        <v>2</v>
      </c>
      <c r="D797">
        <v>29.1</v>
      </c>
      <c r="E797" s="7" t="s">
        <v>2410</v>
      </c>
      <c r="K797" t="s">
        <v>2380</v>
      </c>
      <c r="L797" s="23" t="s">
        <v>2715</v>
      </c>
      <c r="M797" s="23" t="s">
        <v>2715</v>
      </c>
    </row>
    <row r="798" spans="1:13" x14ac:dyDescent="0.3">
      <c r="A798" s="11">
        <v>39360</v>
      </c>
      <c r="B798" s="29" t="s">
        <v>2233</v>
      </c>
      <c r="C798" s="29">
        <v>2</v>
      </c>
      <c r="D798">
        <v>43.5</v>
      </c>
      <c r="E798" s="7" t="s">
        <v>2723</v>
      </c>
      <c r="K798" t="s">
        <v>2377</v>
      </c>
      <c r="L798" s="23" t="s">
        <v>2715</v>
      </c>
      <c r="M798" s="23" t="s">
        <v>2715</v>
      </c>
    </row>
    <row r="799" spans="1:13" x14ac:dyDescent="0.3">
      <c r="A799" s="11">
        <v>39360</v>
      </c>
      <c r="B799" s="29" t="s">
        <v>2233</v>
      </c>
      <c r="C799" s="29">
        <v>2</v>
      </c>
      <c r="D799">
        <v>41.6</v>
      </c>
      <c r="E799" s="7" t="s">
        <v>2723</v>
      </c>
      <c r="K799" t="s">
        <v>2378</v>
      </c>
      <c r="L799" s="23" t="s">
        <v>2715</v>
      </c>
      <c r="M799" s="23" t="s">
        <v>2715</v>
      </c>
    </row>
    <row r="800" spans="1:13" x14ac:dyDescent="0.3">
      <c r="A800" s="11">
        <v>39360</v>
      </c>
      <c r="B800" s="29" t="s">
        <v>2233</v>
      </c>
      <c r="C800" s="29">
        <v>2</v>
      </c>
      <c r="D800">
        <v>3</v>
      </c>
      <c r="E800" s="7" t="s">
        <v>2723</v>
      </c>
      <c r="K800" t="s">
        <v>2377</v>
      </c>
      <c r="L800" s="23" t="s">
        <v>2715</v>
      </c>
      <c r="M800" s="23" t="s">
        <v>2715</v>
      </c>
    </row>
    <row r="801" spans="1:13" x14ac:dyDescent="0.3">
      <c r="A801" s="11">
        <v>39360</v>
      </c>
      <c r="B801" s="29" t="s">
        <v>2233</v>
      </c>
      <c r="C801" s="29">
        <v>2</v>
      </c>
      <c r="D801">
        <v>45.3</v>
      </c>
      <c r="E801" s="7" t="s">
        <v>2375</v>
      </c>
      <c r="L801" s="23" t="s">
        <v>1243</v>
      </c>
      <c r="M801" s="23" t="s">
        <v>639</v>
      </c>
    </row>
    <row r="802" spans="1:13" x14ac:dyDescent="0.3">
      <c r="A802" s="11">
        <v>39360</v>
      </c>
      <c r="B802" s="29" t="s">
        <v>2233</v>
      </c>
      <c r="C802" s="29">
        <v>2</v>
      </c>
      <c r="D802">
        <v>43.5</v>
      </c>
      <c r="E802" s="7" t="s">
        <v>2375</v>
      </c>
      <c r="L802" s="23" t="s">
        <v>1243</v>
      </c>
      <c r="M802" s="23" t="s">
        <v>639</v>
      </c>
    </row>
    <row r="803" spans="1:13" x14ac:dyDescent="0.3">
      <c r="A803" s="11">
        <v>39360</v>
      </c>
      <c r="B803" s="29" t="s">
        <v>2233</v>
      </c>
      <c r="C803" s="29">
        <v>1</v>
      </c>
      <c r="D803">
        <v>47</v>
      </c>
      <c r="E803" s="7" t="s">
        <v>2722</v>
      </c>
      <c r="L803" s="23" t="s">
        <v>1243</v>
      </c>
      <c r="M803" s="23" t="s">
        <v>639</v>
      </c>
    </row>
    <row r="804" spans="1:13" x14ac:dyDescent="0.3">
      <c r="A804" s="11">
        <v>39360</v>
      </c>
      <c r="B804" s="29" t="s">
        <v>2233</v>
      </c>
      <c r="C804" s="29">
        <v>2</v>
      </c>
      <c r="D804">
        <v>46.2</v>
      </c>
      <c r="E804" s="7" t="s">
        <v>2722</v>
      </c>
      <c r="L804" s="23" t="s">
        <v>1243</v>
      </c>
      <c r="M804" s="23" t="s">
        <v>639</v>
      </c>
    </row>
    <row r="805" spans="1:13" x14ac:dyDescent="0.3">
      <c r="A805" s="11">
        <v>39360</v>
      </c>
      <c r="B805" s="29" t="s">
        <v>2233</v>
      </c>
      <c r="C805" s="29">
        <v>2</v>
      </c>
      <c r="D805">
        <v>2</v>
      </c>
      <c r="E805" s="7" t="s">
        <v>2295</v>
      </c>
      <c r="L805" s="23" t="s">
        <v>469</v>
      </c>
      <c r="M805" s="23" t="s">
        <v>470</v>
      </c>
    </row>
    <row r="806" spans="1:13" x14ac:dyDescent="0.3">
      <c r="A806" s="11">
        <v>39359</v>
      </c>
      <c r="B806" s="29" t="s">
        <v>2705</v>
      </c>
      <c r="C806" s="29">
        <v>1</v>
      </c>
      <c r="D806">
        <v>49.1</v>
      </c>
      <c r="E806" s="7" t="s">
        <v>2389</v>
      </c>
      <c r="H806">
        <v>1</v>
      </c>
      <c r="L806" s="23" t="s">
        <v>2387</v>
      </c>
      <c r="M806" s="23" t="s">
        <v>2217</v>
      </c>
    </row>
    <row r="807" spans="1:13" x14ac:dyDescent="0.3">
      <c r="A807" s="11">
        <v>39359</v>
      </c>
      <c r="B807" s="29" t="s">
        <v>2705</v>
      </c>
      <c r="C807" s="29">
        <v>1</v>
      </c>
      <c r="D807" s="7">
        <v>43.2</v>
      </c>
      <c r="E807" s="7" t="s">
        <v>2389</v>
      </c>
      <c r="F807" s="7"/>
      <c r="H807">
        <v>1</v>
      </c>
      <c r="L807" s="23" t="s">
        <v>2387</v>
      </c>
      <c r="M807" s="23" t="s">
        <v>2217</v>
      </c>
    </row>
    <row r="808" spans="1:13" x14ac:dyDescent="0.3">
      <c r="A808" s="11">
        <v>39359</v>
      </c>
      <c r="B808" s="29" t="s">
        <v>2705</v>
      </c>
      <c r="C808" s="29">
        <v>1</v>
      </c>
      <c r="D808">
        <v>42.9</v>
      </c>
      <c r="E808" s="7" t="s">
        <v>2389</v>
      </c>
      <c r="H808">
        <v>4</v>
      </c>
      <c r="L808" s="23" t="s">
        <v>2387</v>
      </c>
      <c r="M808" s="23" t="s">
        <v>2217</v>
      </c>
    </row>
    <row r="809" spans="1:13" x14ac:dyDescent="0.3">
      <c r="A809" s="11">
        <v>39359</v>
      </c>
      <c r="B809" s="29" t="s">
        <v>2705</v>
      </c>
      <c r="C809" s="29">
        <v>1</v>
      </c>
      <c r="D809">
        <v>42.6</v>
      </c>
      <c r="E809" s="7" t="s">
        <v>2389</v>
      </c>
      <c r="H809">
        <v>1</v>
      </c>
      <c r="L809" s="23" t="s">
        <v>2387</v>
      </c>
      <c r="M809" s="23" t="s">
        <v>2217</v>
      </c>
    </row>
    <row r="810" spans="1:13" x14ac:dyDescent="0.3">
      <c r="A810" s="11">
        <v>39359</v>
      </c>
      <c r="B810" s="29" t="s">
        <v>2705</v>
      </c>
      <c r="C810" s="29">
        <v>1</v>
      </c>
      <c r="D810">
        <v>42.4</v>
      </c>
      <c r="E810" s="7" t="s">
        <v>2389</v>
      </c>
      <c r="H810">
        <v>2</v>
      </c>
      <c r="L810" s="23" t="s">
        <v>2387</v>
      </c>
      <c r="M810" s="23" t="s">
        <v>2217</v>
      </c>
    </row>
    <row r="811" spans="1:13" x14ac:dyDescent="0.3">
      <c r="A811" s="11">
        <v>39359</v>
      </c>
      <c r="B811" s="29" t="s">
        <v>2705</v>
      </c>
      <c r="C811" s="29">
        <v>1</v>
      </c>
      <c r="D811">
        <v>42.1</v>
      </c>
      <c r="E811" s="7" t="s">
        <v>2619</v>
      </c>
      <c r="H811">
        <v>6</v>
      </c>
      <c r="J811" s="7"/>
      <c r="L811" s="23" t="s">
        <v>2387</v>
      </c>
      <c r="M811" s="23" t="s">
        <v>2217</v>
      </c>
    </row>
    <row r="812" spans="1:13" x14ac:dyDescent="0.3">
      <c r="A812" s="11">
        <v>39359</v>
      </c>
      <c r="B812" s="29" t="s">
        <v>2705</v>
      </c>
      <c r="C812" s="29">
        <v>1</v>
      </c>
      <c r="D812">
        <v>41.8</v>
      </c>
      <c r="E812" s="7" t="s">
        <v>2389</v>
      </c>
      <c r="H812">
        <v>3</v>
      </c>
      <c r="J812" s="7"/>
      <c r="L812" s="23" t="s">
        <v>2387</v>
      </c>
      <c r="M812" s="23" t="s">
        <v>2217</v>
      </c>
    </row>
    <row r="813" spans="1:13" x14ac:dyDescent="0.3">
      <c r="A813" s="11">
        <v>39359</v>
      </c>
      <c r="B813" s="29" t="s">
        <v>2705</v>
      </c>
      <c r="C813" s="29">
        <v>1</v>
      </c>
      <c r="D813">
        <v>40.799999999999997</v>
      </c>
      <c r="E813" s="7" t="s">
        <v>2389</v>
      </c>
      <c r="F813">
        <v>2.2999999999999998</v>
      </c>
      <c r="L813" s="23" t="s">
        <v>2387</v>
      </c>
      <c r="M813" s="23" t="s">
        <v>2217</v>
      </c>
    </row>
    <row r="814" spans="1:13" x14ac:dyDescent="0.3">
      <c r="A814" s="11">
        <v>39359</v>
      </c>
      <c r="B814" s="29" t="s">
        <v>2705</v>
      </c>
      <c r="C814" s="29">
        <v>1</v>
      </c>
      <c r="D814">
        <v>40.4</v>
      </c>
      <c r="E814" s="7" t="s">
        <v>2389</v>
      </c>
      <c r="H814">
        <v>1</v>
      </c>
      <c r="L814" s="23" t="s">
        <v>2387</v>
      </c>
      <c r="M814" s="23" t="s">
        <v>2217</v>
      </c>
    </row>
    <row r="815" spans="1:13" x14ac:dyDescent="0.3">
      <c r="A815" s="11">
        <v>39359</v>
      </c>
      <c r="B815" s="29" t="s">
        <v>2705</v>
      </c>
      <c r="C815" s="29">
        <v>1</v>
      </c>
      <c r="D815">
        <v>40.299999999999997</v>
      </c>
      <c r="E815" s="7" t="s">
        <v>2389</v>
      </c>
      <c r="F815">
        <v>1.2</v>
      </c>
      <c r="L815" s="23" t="s">
        <v>2387</v>
      </c>
      <c r="M815" s="23" t="s">
        <v>2217</v>
      </c>
    </row>
    <row r="816" spans="1:13" x14ac:dyDescent="0.3">
      <c r="A816" s="11">
        <v>39359</v>
      </c>
      <c r="B816" s="29" t="s">
        <v>2705</v>
      </c>
      <c r="C816" s="29">
        <v>1</v>
      </c>
      <c r="D816">
        <v>38.1</v>
      </c>
      <c r="E816" s="7" t="s">
        <v>2389</v>
      </c>
      <c r="H816">
        <v>1</v>
      </c>
      <c r="K816" s="7"/>
      <c r="L816" s="23" t="s">
        <v>2387</v>
      </c>
      <c r="M816" s="23" t="s">
        <v>2217</v>
      </c>
    </row>
    <row r="817" spans="1:13" x14ac:dyDescent="0.3">
      <c r="A817" s="11">
        <v>39359</v>
      </c>
      <c r="B817" s="29" t="s">
        <v>2705</v>
      </c>
      <c r="C817" s="29">
        <v>1</v>
      </c>
      <c r="D817">
        <v>37.799999999999997</v>
      </c>
      <c r="E817" s="7" t="s">
        <v>2389</v>
      </c>
      <c r="H817">
        <v>1</v>
      </c>
      <c r="L817" s="23" t="s">
        <v>2387</v>
      </c>
      <c r="M817" s="23" t="s">
        <v>2217</v>
      </c>
    </row>
    <row r="818" spans="1:13" x14ac:dyDescent="0.3">
      <c r="A818" s="11">
        <v>39359</v>
      </c>
      <c r="B818" s="29" t="s">
        <v>2705</v>
      </c>
      <c r="C818" s="29">
        <v>1</v>
      </c>
      <c r="D818">
        <v>36.200000000000003</v>
      </c>
      <c r="E818" s="7" t="s">
        <v>2389</v>
      </c>
      <c r="H818">
        <v>1</v>
      </c>
      <c r="L818" s="23" t="s">
        <v>2387</v>
      </c>
      <c r="M818" s="23" t="s">
        <v>2217</v>
      </c>
    </row>
    <row r="819" spans="1:13" x14ac:dyDescent="0.3">
      <c r="A819" s="11">
        <v>39359</v>
      </c>
      <c r="B819" s="29" t="s">
        <v>2705</v>
      </c>
      <c r="C819" s="29">
        <v>1</v>
      </c>
      <c r="D819">
        <v>32.700000000000003</v>
      </c>
      <c r="E819" s="7" t="s">
        <v>2389</v>
      </c>
      <c r="H819">
        <v>1</v>
      </c>
      <c r="J819" s="7"/>
      <c r="L819" s="23" t="s">
        <v>2387</v>
      </c>
      <c r="M819" s="23" t="s">
        <v>2217</v>
      </c>
    </row>
    <row r="820" spans="1:13" x14ac:dyDescent="0.3">
      <c r="A820" s="11">
        <v>39359</v>
      </c>
      <c r="B820" s="29" t="s">
        <v>2705</v>
      </c>
      <c r="C820" s="29">
        <v>1</v>
      </c>
      <c r="D820">
        <v>32.4</v>
      </c>
      <c r="E820" s="7" t="s">
        <v>2389</v>
      </c>
      <c r="F820">
        <v>10</v>
      </c>
      <c r="L820" s="23" t="s">
        <v>2387</v>
      </c>
      <c r="M820" s="23" t="s">
        <v>2217</v>
      </c>
    </row>
    <row r="821" spans="1:13" x14ac:dyDescent="0.3">
      <c r="A821" s="11">
        <v>39359</v>
      </c>
      <c r="B821" s="29" t="s">
        <v>2705</v>
      </c>
      <c r="C821" s="29">
        <v>1</v>
      </c>
      <c r="D821" s="7">
        <v>29.8</v>
      </c>
      <c r="E821" s="7" t="s">
        <v>2389</v>
      </c>
      <c r="F821" s="7">
        <v>6</v>
      </c>
      <c r="L821" s="23" t="s">
        <v>2387</v>
      </c>
      <c r="M821" s="23" t="s">
        <v>2217</v>
      </c>
    </row>
    <row r="822" spans="1:13" x14ac:dyDescent="0.3">
      <c r="A822" s="11">
        <v>39359</v>
      </c>
      <c r="B822" s="29" t="s">
        <v>2705</v>
      </c>
      <c r="C822" s="29">
        <v>1</v>
      </c>
      <c r="D822">
        <v>29.8</v>
      </c>
      <c r="E822" s="7" t="s">
        <v>2389</v>
      </c>
      <c r="H822">
        <v>1</v>
      </c>
      <c r="J822" s="7"/>
      <c r="L822" s="23" t="s">
        <v>2387</v>
      </c>
      <c r="M822" s="23" t="s">
        <v>2217</v>
      </c>
    </row>
    <row r="823" spans="1:13" x14ac:dyDescent="0.3">
      <c r="A823" s="11">
        <v>39359</v>
      </c>
      <c r="B823" s="29" t="s">
        <v>2705</v>
      </c>
      <c r="C823" s="29">
        <v>1</v>
      </c>
      <c r="D823">
        <v>29.2</v>
      </c>
      <c r="E823" s="7" t="s">
        <v>2389</v>
      </c>
      <c r="H823">
        <v>1</v>
      </c>
      <c r="L823" s="23" t="s">
        <v>2387</v>
      </c>
      <c r="M823" s="23" t="s">
        <v>2217</v>
      </c>
    </row>
    <row r="824" spans="1:13" x14ac:dyDescent="0.3">
      <c r="A824" s="11">
        <v>39359</v>
      </c>
      <c r="B824" s="29" t="s">
        <v>2705</v>
      </c>
      <c r="C824" s="29">
        <v>1</v>
      </c>
      <c r="D824">
        <v>28.8</v>
      </c>
      <c r="E824" s="7" t="s">
        <v>2389</v>
      </c>
      <c r="F824">
        <v>1.8</v>
      </c>
      <c r="L824" s="23" t="s">
        <v>2387</v>
      </c>
      <c r="M824" s="23" t="s">
        <v>2217</v>
      </c>
    </row>
    <row r="825" spans="1:13" x14ac:dyDescent="0.3">
      <c r="A825" s="11">
        <v>39359</v>
      </c>
      <c r="B825" s="29" t="s">
        <v>2705</v>
      </c>
      <c r="C825" s="29">
        <v>1</v>
      </c>
      <c r="D825">
        <v>27.9</v>
      </c>
      <c r="E825" s="7" t="s">
        <v>2389</v>
      </c>
      <c r="H825">
        <v>1</v>
      </c>
      <c r="J825" s="7"/>
      <c r="L825" s="23" t="s">
        <v>2387</v>
      </c>
      <c r="M825" s="23" t="s">
        <v>2217</v>
      </c>
    </row>
    <row r="826" spans="1:13" x14ac:dyDescent="0.3">
      <c r="A826" s="11">
        <v>39359</v>
      </c>
      <c r="B826" s="29" t="s">
        <v>2705</v>
      </c>
      <c r="C826" s="29">
        <v>1</v>
      </c>
      <c r="D826">
        <v>26.6</v>
      </c>
      <c r="E826" s="7" t="s">
        <v>2389</v>
      </c>
      <c r="H826">
        <v>1</v>
      </c>
      <c r="L826" s="23" t="s">
        <v>2387</v>
      </c>
      <c r="M826" s="23" t="s">
        <v>2217</v>
      </c>
    </row>
    <row r="827" spans="1:13" x14ac:dyDescent="0.3">
      <c r="A827" s="11">
        <v>39359</v>
      </c>
      <c r="B827" s="29" t="s">
        <v>2705</v>
      </c>
      <c r="C827" s="29">
        <v>1</v>
      </c>
      <c r="D827">
        <v>22.5</v>
      </c>
      <c r="E827" s="7" t="s">
        <v>2389</v>
      </c>
      <c r="H827">
        <v>2</v>
      </c>
      <c r="L827" s="23" t="s">
        <v>2387</v>
      </c>
      <c r="M827" s="23" t="s">
        <v>2217</v>
      </c>
    </row>
    <row r="828" spans="1:13" x14ac:dyDescent="0.3">
      <c r="A828" s="11">
        <v>39359</v>
      </c>
      <c r="B828" s="29" t="s">
        <v>2705</v>
      </c>
      <c r="C828" s="29">
        <v>1</v>
      </c>
      <c r="D828">
        <v>21.1</v>
      </c>
      <c r="E828" s="7" t="s">
        <v>2389</v>
      </c>
      <c r="H828">
        <v>1</v>
      </c>
      <c r="K828" s="7"/>
      <c r="L828" s="23" t="s">
        <v>2387</v>
      </c>
      <c r="M828" s="23" t="s">
        <v>2217</v>
      </c>
    </row>
    <row r="829" spans="1:13" x14ac:dyDescent="0.3">
      <c r="A829" s="11">
        <v>39359</v>
      </c>
      <c r="B829" s="29" t="s">
        <v>2705</v>
      </c>
      <c r="C829" s="29">
        <v>1</v>
      </c>
      <c r="D829">
        <v>19.399999999999999</v>
      </c>
      <c r="E829" s="7" t="s">
        <v>2389</v>
      </c>
      <c r="H829">
        <v>2</v>
      </c>
      <c r="L829" s="23" t="s">
        <v>2387</v>
      </c>
      <c r="M829" s="23" t="s">
        <v>2217</v>
      </c>
    </row>
    <row r="830" spans="1:13" x14ac:dyDescent="0.3">
      <c r="A830" s="11">
        <v>39359</v>
      </c>
      <c r="B830" s="29" t="s">
        <v>2705</v>
      </c>
      <c r="C830" s="29">
        <v>1</v>
      </c>
      <c r="D830">
        <v>19.100000000000001</v>
      </c>
      <c r="E830" s="7" t="s">
        <v>2389</v>
      </c>
      <c r="H830">
        <v>1</v>
      </c>
      <c r="L830" s="23" t="s">
        <v>2387</v>
      </c>
      <c r="M830" s="23" t="s">
        <v>2217</v>
      </c>
    </row>
    <row r="831" spans="1:13" x14ac:dyDescent="0.3">
      <c r="A831" s="11">
        <v>39359</v>
      </c>
      <c r="B831" s="29" t="s">
        <v>2705</v>
      </c>
      <c r="C831" s="29">
        <v>1</v>
      </c>
      <c r="D831">
        <v>6.7</v>
      </c>
      <c r="E831" s="7" t="s">
        <v>2389</v>
      </c>
      <c r="F831">
        <v>7.2</v>
      </c>
      <c r="L831" s="23" t="s">
        <v>2387</v>
      </c>
      <c r="M831" s="23" t="s">
        <v>2217</v>
      </c>
    </row>
    <row r="832" spans="1:13" x14ac:dyDescent="0.3">
      <c r="A832" s="11">
        <v>39359</v>
      </c>
      <c r="B832" s="29" t="s">
        <v>2705</v>
      </c>
      <c r="C832" s="29">
        <v>1</v>
      </c>
      <c r="D832">
        <v>5.3</v>
      </c>
      <c r="E832" s="7" t="s">
        <v>2389</v>
      </c>
      <c r="H832">
        <v>1</v>
      </c>
      <c r="L832" s="23" t="s">
        <v>2387</v>
      </c>
      <c r="M832" s="23" t="s">
        <v>2217</v>
      </c>
    </row>
    <row r="833" spans="1:13" x14ac:dyDescent="0.3">
      <c r="A833" s="11">
        <v>39359</v>
      </c>
      <c r="B833" s="29" t="s">
        <v>2705</v>
      </c>
      <c r="C833" s="29">
        <v>2</v>
      </c>
      <c r="D833">
        <v>47.9</v>
      </c>
      <c r="E833" s="7" t="s">
        <v>2389</v>
      </c>
      <c r="H833">
        <v>1</v>
      </c>
      <c r="L833" s="23" t="s">
        <v>2387</v>
      </c>
      <c r="M833" s="23" t="s">
        <v>2217</v>
      </c>
    </row>
    <row r="834" spans="1:13" x14ac:dyDescent="0.3">
      <c r="A834" s="11">
        <v>39359</v>
      </c>
      <c r="B834" s="29" t="s">
        <v>2705</v>
      </c>
      <c r="C834" s="29">
        <v>2</v>
      </c>
      <c r="D834">
        <v>48</v>
      </c>
      <c r="E834" s="7" t="s">
        <v>2389</v>
      </c>
      <c r="F834">
        <v>7</v>
      </c>
      <c r="L834" s="23" t="s">
        <v>2387</v>
      </c>
      <c r="M834" s="23" t="s">
        <v>2217</v>
      </c>
    </row>
    <row r="835" spans="1:13" x14ac:dyDescent="0.3">
      <c r="A835" s="11">
        <v>39359</v>
      </c>
      <c r="B835" s="29" t="s">
        <v>2705</v>
      </c>
      <c r="C835" s="29">
        <v>2</v>
      </c>
      <c r="D835">
        <v>39.799999999999997</v>
      </c>
      <c r="E835" s="7" t="s">
        <v>2389</v>
      </c>
      <c r="H835">
        <v>1</v>
      </c>
      <c r="L835" s="23" t="s">
        <v>2387</v>
      </c>
      <c r="M835" s="23" t="s">
        <v>2217</v>
      </c>
    </row>
    <row r="836" spans="1:13" x14ac:dyDescent="0.3">
      <c r="A836" s="11">
        <v>39359</v>
      </c>
      <c r="B836" s="29" t="s">
        <v>2705</v>
      </c>
      <c r="C836" s="29">
        <v>2</v>
      </c>
      <c r="D836">
        <v>33.9</v>
      </c>
      <c r="E836" s="7" t="s">
        <v>2389</v>
      </c>
      <c r="F836">
        <v>1.9</v>
      </c>
      <c r="K836" t="s">
        <v>2481</v>
      </c>
      <c r="L836" s="23" t="s">
        <v>2387</v>
      </c>
      <c r="M836" s="23" t="s">
        <v>2217</v>
      </c>
    </row>
    <row r="837" spans="1:13" x14ac:dyDescent="0.3">
      <c r="A837" s="11">
        <v>39359</v>
      </c>
      <c r="B837" s="29" t="s">
        <v>2705</v>
      </c>
      <c r="C837" s="29">
        <v>2</v>
      </c>
      <c r="D837">
        <v>32.299999999999997</v>
      </c>
      <c r="E837" s="7" t="s">
        <v>2389</v>
      </c>
      <c r="F837">
        <v>6.2</v>
      </c>
      <c r="L837" s="23" t="s">
        <v>2387</v>
      </c>
      <c r="M837" s="23" t="s">
        <v>2217</v>
      </c>
    </row>
    <row r="838" spans="1:13" x14ac:dyDescent="0.3">
      <c r="A838" s="11">
        <v>39359</v>
      </c>
      <c r="B838" s="29" t="s">
        <v>2705</v>
      </c>
      <c r="C838" s="29">
        <v>2</v>
      </c>
      <c r="D838">
        <v>32</v>
      </c>
      <c r="E838" s="7" t="s">
        <v>2389</v>
      </c>
      <c r="F838">
        <v>10</v>
      </c>
      <c r="L838" s="23" t="s">
        <v>2387</v>
      </c>
      <c r="M838" s="23" t="s">
        <v>2217</v>
      </c>
    </row>
    <row r="839" spans="1:13" x14ac:dyDescent="0.3">
      <c r="A839" s="11">
        <v>39359</v>
      </c>
      <c r="B839" s="29" t="s">
        <v>2705</v>
      </c>
      <c r="C839" s="29">
        <v>2</v>
      </c>
      <c r="D839">
        <v>28.7</v>
      </c>
      <c r="E839" s="7" t="s">
        <v>2389</v>
      </c>
      <c r="H839">
        <v>1</v>
      </c>
      <c r="L839" s="23" t="s">
        <v>2387</v>
      </c>
      <c r="M839" s="23" t="s">
        <v>2217</v>
      </c>
    </row>
    <row r="840" spans="1:13" x14ac:dyDescent="0.3">
      <c r="A840" s="11">
        <v>39359</v>
      </c>
      <c r="B840" s="29" t="s">
        <v>2705</v>
      </c>
      <c r="C840" s="29">
        <v>2</v>
      </c>
      <c r="D840">
        <v>22</v>
      </c>
      <c r="E840" s="7" t="s">
        <v>2389</v>
      </c>
      <c r="F840">
        <v>7.1</v>
      </c>
      <c r="J840" s="7"/>
      <c r="L840" s="23" t="s">
        <v>2387</v>
      </c>
      <c r="M840" s="23" t="s">
        <v>2217</v>
      </c>
    </row>
    <row r="841" spans="1:13" x14ac:dyDescent="0.3">
      <c r="A841" s="11">
        <v>39359</v>
      </c>
      <c r="B841" s="29" t="s">
        <v>2705</v>
      </c>
      <c r="C841" s="29">
        <v>2</v>
      </c>
      <c r="D841">
        <v>17.8</v>
      </c>
      <c r="E841" s="7" t="s">
        <v>2389</v>
      </c>
      <c r="F841">
        <v>7</v>
      </c>
      <c r="L841" s="23" t="s">
        <v>2387</v>
      </c>
      <c r="M841" s="23" t="s">
        <v>2217</v>
      </c>
    </row>
    <row r="842" spans="1:13" x14ac:dyDescent="0.3">
      <c r="A842" s="11">
        <v>39359</v>
      </c>
      <c r="B842" s="29" t="s">
        <v>2705</v>
      </c>
      <c r="C842" s="29">
        <v>2</v>
      </c>
      <c r="D842">
        <v>17.399999999999999</v>
      </c>
      <c r="E842" s="7" t="s">
        <v>2389</v>
      </c>
      <c r="F842">
        <v>8.1</v>
      </c>
      <c r="L842" s="23" t="s">
        <v>2387</v>
      </c>
      <c r="M842" s="23" t="s">
        <v>2217</v>
      </c>
    </row>
    <row r="843" spans="1:13" x14ac:dyDescent="0.3">
      <c r="A843" s="11">
        <v>39359</v>
      </c>
      <c r="B843" s="29" t="s">
        <v>2705</v>
      </c>
      <c r="C843" s="29">
        <v>2</v>
      </c>
      <c r="D843">
        <v>10.8</v>
      </c>
      <c r="E843" s="7" t="s">
        <v>2389</v>
      </c>
      <c r="H843">
        <v>1</v>
      </c>
      <c r="L843" s="23" t="s">
        <v>2387</v>
      </c>
      <c r="M843" s="23" t="s">
        <v>2217</v>
      </c>
    </row>
    <row r="844" spans="1:13" x14ac:dyDescent="0.3">
      <c r="A844" s="11">
        <v>39359</v>
      </c>
      <c r="B844" s="29" t="s">
        <v>2705</v>
      </c>
      <c r="C844" s="29">
        <v>2</v>
      </c>
      <c r="D844">
        <v>6</v>
      </c>
      <c r="E844" s="7" t="s">
        <v>2389</v>
      </c>
      <c r="H844">
        <v>1</v>
      </c>
      <c r="L844" s="23" t="s">
        <v>2387</v>
      </c>
      <c r="M844" s="23" t="s">
        <v>2217</v>
      </c>
    </row>
    <row r="845" spans="1:13" x14ac:dyDescent="0.3">
      <c r="A845" s="11">
        <v>39359</v>
      </c>
      <c r="B845" s="29" t="s">
        <v>2705</v>
      </c>
      <c r="C845" s="29">
        <v>2</v>
      </c>
      <c r="D845">
        <v>5.5</v>
      </c>
      <c r="E845" s="7" t="s">
        <v>2449</v>
      </c>
      <c r="F845">
        <v>6.2</v>
      </c>
      <c r="L845" s="23" t="s">
        <v>2387</v>
      </c>
      <c r="M845" s="23" t="s">
        <v>2217</v>
      </c>
    </row>
    <row r="846" spans="1:13" x14ac:dyDescent="0.3">
      <c r="A846" s="11">
        <v>39359</v>
      </c>
      <c r="B846" s="29" t="s">
        <v>2705</v>
      </c>
      <c r="C846" s="29">
        <v>2</v>
      </c>
      <c r="D846">
        <v>5.5</v>
      </c>
      <c r="E846" s="7" t="s">
        <v>2389</v>
      </c>
      <c r="F846">
        <v>0.2</v>
      </c>
      <c r="L846" s="23" t="s">
        <v>2387</v>
      </c>
      <c r="M846" s="23" t="s">
        <v>2217</v>
      </c>
    </row>
    <row r="847" spans="1:13" x14ac:dyDescent="0.3">
      <c r="A847" s="11">
        <v>39359</v>
      </c>
      <c r="B847" s="29" t="s">
        <v>2705</v>
      </c>
      <c r="C847" s="29">
        <v>1</v>
      </c>
      <c r="D847">
        <v>17.5</v>
      </c>
      <c r="E847" s="7" t="s">
        <v>2622</v>
      </c>
      <c r="H847">
        <v>3</v>
      </c>
      <c r="L847" s="23" t="s">
        <v>2546</v>
      </c>
      <c r="M847" s="23" t="s">
        <v>2713</v>
      </c>
    </row>
    <row r="848" spans="1:13" x14ac:dyDescent="0.3">
      <c r="A848" s="11">
        <v>39359</v>
      </c>
      <c r="B848" s="29" t="s">
        <v>2705</v>
      </c>
      <c r="C848" s="29">
        <v>1</v>
      </c>
      <c r="D848">
        <v>16.5</v>
      </c>
      <c r="E848" s="7" t="s">
        <v>2622</v>
      </c>
      <c r="H848">
        <v>2</v>
      </c>
      <c r="L848" s="23" t="s">
        <v>2546</v>
      </c>
      <c r="M848" s="23" t="s">
        <v>2713</v>
      </c>
    </row>
    <row r="849" spans="1:13" x14ac:dyDescent="0.3">
      <c r="A849" s="11">
        <v>39359</v>
      </c>
      <c r="B849" s="29" t="s">
        <v>2705</v>
      </c>
      <c r="C849" s="29">
        <v>1</v>
      </c>
      <c r="D849">
        <v>16.399999999999999</v>
      </c>
      <c r="E849" s="7" t="s">
        <v>2622</v>
      </c>
      <c r="F849">
        <v>0.5</v>
      </c>
      <c r="L849" s="23" t="s">
        <v>2546</v>
      </c>
      <c r="M849" s="23" t="s">
        <v>2713</v>
      </c>
    </row>
    <row r="850" spans="1:13" x14ac:dyDescent="0.3">
      <c r="A850" s="11">
        <v>39359</v>
      </c>
      <c r="B850" s="29" t="s">
        <v>2705</v>
      </c>
      <c r="C850" s="29">
        <v>2</v>
      </c>
      <c r="D850">
        <v>33.5</v>
      </c>
      <c r="E850" s="7" t="s">
        <v>2622</v>
      </c>
      <c r="H850">
        <v>1</v>
      </c>
      <c r="L850" s="23" t="s">
        <v>2546</v>
      </c>
      <c r="M850" s="23" t="s">
        <v>2713</v>
      </c>
    </row>
    <row r="851" spans="1:13" x14ac:dyDescent="0.3">
      <c r="A851" s="11">
        <v>39359</v>
      </c>
      <c r="B851" s="29" t="s">
        <v>2705</v>
      </c>
      <c r="C851" s="29">
        <v>1</v>
      </c>
      <c r="D851">
        <v>33.5</v>
      </c>
      <c r="E851" s="7" t="s">
        <v>2230</v>
      </c>
      <c r="F851">
        <v>2.2999999999999998</v>
      </c>
      <c r="L851" s="23" t="s">
        <v>2546</v>
      </c>
      <c r="M851" s="23" t="s">
        <v>2217</v>
      </c>
    </row>
    <row r="852" spans="1:13" x14ac:dyDescent="0.3">
      <c r="A852" s="11">
        <v>39359</v>
      </c>
      <c r="B852" s="29" t="s">
        <v>2705</v>
      </c>
      <c r="C852" s="29">
        <v>1</v>
      </c>
      <c r="D852">
        <v>26.4</v>
      </c>
      <c r="E852" s="7" t="s">
        <v>2230</v>
      </c>
      <c r="F852">
        <v>2</v>
      </c>
      <c r="L852" s="23" t="s">
        <v>2546</v>
      </c>
      <c r="M852" s="23" t="s">
        <v>2217</v>
      </c>
    </row>
    <row r="853" spans="1:13" x14ac:dyDescent="0.3">
      <c r="A853" s="11">
        <v>39359</v>
      </c>
      <c r="B853" s="29" t="s">
        <v>2705</v>
      </c>
      <c r="C853" s="29">
        <v>1</v>
      </c>
      <c r="D853">
        <v>24.7</v>
      </c>
      <c r="E853" s="7" t="s">
        <v>2230</v>
      </c>
      <c r="F853">
        <v>2.2000000000000002</v>
      </c>
      <c r="L853" s="23" t="s">
        <v>2546</v>
      </c>
      <c r="M853" s="23" t="s">
        <v>2217</v>
      </c>
    </row>
    <row r="854" spans="1:13" x14ac:dyDescent="0.3">
      <c r="A854" s="11">
        <v>39359</v>
      </c>
      <c r="B854" s="29" t="s">
        <v>2705</v>
      </c>
      <c r="C854" s="29">
        <v>1</v>
      </c>
      <c r="D854">
        <v>12.6</v>
      </c>
      <c r="E854" s="7" t="s">
        <v>2230</v>
      </c>
      <c r="F854">
        <v>3.1</v>
      </c>
      <c r="L854" s="23" t="s">
        <v>2546</v>
      </c>
      <c r="M854" s="23" t="s">
        <v>2217</v>
      </c>
    </row>
    <row r="855" spans="1:13" x14ac:dyDescent="0.3">
      <c r="A855" s="11">
        <v>39359</v>
      </c>
      <c r="B855" s="29" t="s">
        <v>2705</v>
      </c>
      <c r="C855" s="29">
        <v>2</v>
      </c>
      <c r="D855">
        <v>20.5</v>
      </c>
      <c r="E855" s="7" t="s">
        <v>2230</v>
      </c>
      <c r="F855">
        <v>2</v>
      </c>
      <c r="K855" t="s">
        <v>2448</v>
      </c>
      <c r="L855" s="23" t="s">
        <v>2546</v>
      </c>
      <c r="M855" s="23" t="s">
        <v>2217</v>
      </c>
    </row>
    <row r="856" spans="1:13" x14ac:dyDescent="0.3">
      <c r="A856" s="11">
        <v>39359</v>
      </c>
      <c r="B856" s="29" t="s">
        <v>2705</v>
      </c>
      <c r="C856" s="29">
        <v>2</v>
      </c>
      <c r="D856">
        <v>3.9</v>
      </c>
      <c r="E856" s="7" t="s">
        <v>2704</v>
      </c>
      <c r="F856">
        <v>1.8</v>
      </c>
      <c r="K856" t="s">
        <v>2565</v>
      </c>
      <c r="L856" s="23" t="s">
        <v>2546</v>
      </c>
      <c r="M856" s="23" t="s">
        <v>2217</v>
      </c>
    </row>
    <row r="857" spans="1:13" x14ac:dyDescent="0.3">
      <c r="A857" s="11">
        <v>39359</v>
      </c>
      <c r="B857" s="29" t="s">
        <v>2705</v>
      </c>
      <c r="C857" s="29">
        <v>1</v>
      </c>
      <c r="D857">
        <v>30.6</v>
      </c>
      <c r="E857" s="7" t="s">
        <v>2641</v>
      </c>
      <c r="F857" s="7">
        <v>6.5</v>
      </c>
      <c r="G857" s="7"/>
      <c r="H857" s="7"/>
      <c r="J857" t="s">
        <v>2620</v>
      </c>
      <c r="L857" s="23" t="s">
        <v>2387</v>
      </c>
      <c r="M857" s="23" t="s">
        <v>2545</v>
      </c>
    </row>
    <row r="858" spans="1:13" x14ac:dyDescent="0.3">
      <c r="A858" s="11">
        <v>39359</v>
      </c>
      <c r="B858" s="29" t="s">
        <v>2705</v>
      </c>
      <c r="C858" s="29">
        <v>1</v>
      </c>
      <c r="D858">
        <v>0.5</v>
      </c>
      <c r="E858" s="7" t="s">
        <v>2666</v>
      </c>
      <c r="F858">
        <v>7</v>
      </c>
      <c r="K858" t="s">
        <v>2667</v>
      </c>
      <c r="L858" s="23" t="s">
        <v>2546</v>
      </c>
      <c r="M858" s="23" t="s">
        <v>2545</v>
      </c>
    </row>
    <row r="859" spans="1:13" x14ac:dyDescent="0.3">
      <c r="A859" s="11">
        <v>39359</v>
      </c>
      <c r="B859" s="29" t="s">
        <v>2705</v>
      </c>
      <c r="C859" s="29">
        <v>1</v>
      </c>
      <c r="D859">
        <v>9.4</v>
      </c>
      <c r="E859" s="7" t="s">
        <v>2549</v>
      </c>
      <c r="H859">
        <v>1</v>
      </c>
      <c r="L859" s="23" t="s">
        <v>2387</v>
      </c>
      <c r="M859" s="23" t="s">
        <v>2217</v>
      </c>
    </row>
    <row r="860" spans="1:13" x14ac:dyDescent="0.3">
      <c r="A860" s="11">
        <v>39359</v>
      </c>
      <c r="B860" s="29" t="s">
        <v>2705</v>
      </c>
      <c r="C860" s="29">
        <v>2</v>
      </c>
      <c r="D860">
        <v>1.5</v>
      </c>
      <c r="E860" s="7" t="s">
        <v>2549</v>
      </c>
      <c r="F860">
        <v>1.9</v>
      </c>
      <c r="J860" t="s">
        <v>2730</v>
      </c>
      <c r="L860" s="23" t="s">
        <v>2387</v>
      </c>
      <c r="M860" s="23" t="s">
        <v>2217</v>
      </c>
    </row>
    <row r="861" spans="1:13" x14ac:dyDescent="0.3">
      <c r="A861" s="11">
        <v>39359</v>
      </c>
      <c r="B861" s="29" t="s">
        <v>2705</v>
      </c>
      <c r="C861" s="29">
        <v>2</v>
      </c>
      <c r="D861">
        <v>48.2</v>
      </c>
      <c r="E861" s="7" t="s">
        <v>2549</v>
      </c>
      <c r="F861">
        <v>1.5</v>
      </c>
      <c r="L861" s="23" t="s">
        <v>2387</v>
      </c>
      <c r="M861" s="23" t="s">
        <v>2217</v>
      </c>
    </row>
    <row r="862" spans="1:13" x14ac:dyDescent="0.3">
      <c r="A862" s="11">
        <v>39359</v>
      </c>
      <c r="B862" s="29" t="s">
        <v>2705</v>
      </c>
      <c r="C862" s="29">
        <v>2</v>
      </c>
      <c r="D862">
        <v>45.6</v>
      </c>
      <c r="E862" s="7" t="s">
        <v>2549</v>
      </c>
      <c r="F862">
        <v>1.9</v>
      </c>
      <c r="L862" s="23" t="s">
        <v>2387</v>
      </c>
      <c r="M862" s="23" t="s">
        <v>2217</v>
      </c>
    </row>
    <row r="863" spans="1:13" x14ac:dyDescent="0.3">
      <c r="A863" s="11">
        <v>39359</v>
      </c>
      <c r="B863" s="29" t="s">
        <v>2705</v>
      </c>
      <c r="C863" s="29">
        <v>2</v>
      </c>
      <c r="D863">
        <v>45.2</v>
      </c>
      <c r="E863" s="7" t="s">
        <v>2549</v>
      </c>
      <c r="F863">
        <v>3</v>
      </c>
      <c r="L863" s="23" t="s">
        <v>2387</v>
      </c>
      <c r="M863" s="23" t="s">
        <v>2217</v>
      </c>
    </row>
    <row r="864" spans="1:13" x14ac:dyDescent="0.3">
      <c r="A864" s="11">
        <v>39359</v>
      </c>
      <c r="B864" s="29" t="s">
        <v>2705</v>
      </c>
      <c r="C864" s="29">
        <v>2</v>
      </c>
      <c r="D864">
        <v>43.5</v>
      </c>
      <c r="E864" s="7" t="s">
        <v>2549</v>
      </c>
      <c r="F864">
        <v>2.2000000000000002</v>
      </c>
      <c r="L864" s="23" t="s">
        <v>2387</v>
      </c>
      <c r="M864" s="23" t="s">
        <v>2217</v>
      </c>
    </row>
    <row r="865" spans="1:13" x14ac:dyDescent="0.3">
      <c r="A865" s="11">
        <v>39359</v>
      </c>
      <c r="B865" s="29" t="s">
        <v>2705</v>
      </c>
      <c r="C865" s="29">
        <v>2</v>
      </c>
      <c r="D865">
        <v>43.1</v>
      </c>
      <c r="E865" s="7" t="s">
        <v>2549</v>
      </c>
      <c r="F865">
        <v>2.2000000000000002</v>
      </c>
      <c r="K865" t="s">
        <v>2689</v>
      </c>
      <c r="L865" s="23" t="s">
        <v>2387</v>
      </c>
      <c r="M865" s="23" t="s">
        <v>2217</v>
      </c>
    </row>
    <row r="866" spans="1:13" x14ac:dyDescent="0.3">
      <c r="A866" s="11">
        <v>39359</v>
      </c>
      <c r="B866" s="29" t="s">
        <v>2705</v>
      </c>
      <c r="C866" s="29">
        <v>2</v>
      </c>
      <c r="D866">
        <v>28.7</v>
      </c>
      <c r="E866" s="7" t="s">
        <v>2549</v>
      </c>
      <c r="H866">
        <v>1</v>
      </c>
      <c r="L866" s="23" t="s">
        <v>2387</v>
      </c>
      <c r="M866" s="23" t="s">
        <v>2217</v>
      </c>
    </row>
    <row r="867" spans="1:13" x14ac:dyDescent="0.3">
      <c r="A867" s="11">
        <v>39359</v>
      </c>
      <c r="B867" s="29" t="s">
        <v>2705</v>
      </c>
      <c r="C867" s="29">
        <v>2</v>
      </c>
      <c r="D867">
        <v>27.9</v>
      </c>
      <c r="E867" s="7" t="s">
        <v>2549</v>
      </c>
      <c r="H867">
        <v>1</v>
      </c>
      <c r="L867" s="23" t="s">
        <v>2387</v>
      </c>
      <c r="M867" s="23" t="s">
        <v>2217</v>
      </c>
    </row>
    <row r="868" spans="1:13" x14ac:dyDescent="0.3">
      <c r="A868" s="11">
        <v>39359</v>
      </c>
      <c r="B868" s="29" t="s">
        <v>2705</v>
      </c>
      <c r="C868" s="29">
        <v>2</v>
      </c>
      <c r="D868">
        <v>21.5</v>
      </c>
      <c r="E868" s="7" t="s">
        <v>2549</v>
      </c>
      <c r="F868">
        <v>6.5</v>
      </c>
      <c r="L868" s="23" t="s">
        <v>2387</v>
      </c>
      <c r="M868" s="23" t="s">
        <v>2217</v>
      </c>
    </row>
    <row r="869" spans="1:13" x14ac:dyDescent="0.3">
      <c r="A869" s="11">
        <v>39359</v>
      </c>
      <c r="B869" s="29" t="s">
        <v>2705</v>
      </c>
      <c r="C869" s="29">
        <v>2</v>
      </c>
      <c r="D869">
        <v>15.9</v>
      </c>
      <c r="E869" s="7" t="s">
        <v>2549</v>
      </c>
      <c r="F869">
        <v>5.9</v>
      </c>
      <c r="L869" s="23" t="s">
        <v>2387</v>
      </c>
      <c r="M869" s="23" t="s">
        <v>2217</v>
      </c>
    </row>
    <row r="870" spans="1:13" x14ac:dyDescent="0.3">
      <c r="A870" s="11">
        <v>39359</v>
      </c>
      <c r="B870" s="29" t="s">
        <v>2705</v>
      </c>
      <c r="C870" s="29">
        <v>2</v>
      </c>
      <c r="D870">
        <v>13.2</v>
      </c>
      <c r="E870" s="7" t="s">
        <v>2549</v>
      </c>
      <c r="H870">
        <v>1</v>
      </c>
      <c r="L870" s="23" t="s">
        <v>2387</v>
      </c>
      <c r="M870" s="23" t="s">
        <v>2217</v>
      </c>
    </row>
    <row r="871" spans="1:13" x14ac:dyDescent="0.3">
      <c r="A871" s="11">
        <v>39359</v>
      </c>
      <c r="B871" s="29" t="s">
        <v>2705</v>
      </c>
      <c r="C871" s="29">
        <v>2</v>
      </c>
      <c r="D871">
        <v>13.1</v>
      </c>
      <c r="E871" s="7" t="s">
        <v>2549</v>
      </c>
      <c r="F871">
        <v>0.4</v>
      </c>
      <c r="L871" s="23" t="s">
        <v>2387</v>
      </c>
      <c r="M871" s="23" t="s">
        <v>2217</v>
      </c>
    </row>
    <row r="872" spans="1:13" x14ac:dyDescent="0.3">
      <c r="A872" s="11">
        <v>39359</v>
      </c>
      <c r="B872" s="29" t="s">
        <v>2705</v>
      </c>
      <c r="C872" s="29">
        <v>2</v>
      </c>
      <c r="D872">
        <v>12.8</v>
      </c>
      <c r="E872" s="7" t="s">
        <v>2549</v>
      </c>
      <c r="F872">
        <v>1.2</v>
      </c>
      <c r="L872" s="23" t="s">
        <v>2387</v>
      </c>
      <c r="M872" s="23" t="s">
        <v>2217</v>
      </c>
    </row>
    <row r="873" spans="1:13" x14ac:dyDescent="0.3">
      <c r="A873" s="11">
        <v>39359</v>
      </c>
      <c r="B873" s="29" t="s">
        <v>2705</v>
      </c>
      <c r="C873" s="29">
        <v>2</v>
      </c>
      <c r="D873">
        <v>12.7</v>
      </c>
      <c r="E873" s="7" t="s">
        <v>2549</v>
      </c>
      <c r="F873">
        <v>0.9</v>
      </c>
      <c r="L873" s="23" t="s">
        <v>2387</v>
      </c>
      <c r="M873" s="23" t="s">
        <v>2217</v>
      </c>
    </row>
    <row r="874" spans="1:13" x14ac:dyDescent="0.3">
      <c r="A874" s="11">
        <v>39359</v>
      </c>
      <c r="B874" s="29" t="s">
        <v>2705</v>
      </c>
      <c r="C874" s="29">
        <v>2</v>
      </c>
      <c r="D874">
        <v>12</v>
      </c>
      <c r="E874" s="7" t="s">
        <v>2549</v>
      </c>
      <c r="F874">
        <v>0.5</v>
      </c>
      <c r="L874" s="23" t="s">
        <v>2387</v>
      </c>
      <c r="M874" s="23" t="s">
        <v>2217</v>
      </c>
    </row>
    <row r="875" spans="1:13" x14ac:dyDescent="0.3">
      <c r="A875" s="11">
        <v>39359</v>
      </c>
      <c r="B875" s="29" t="s">
        <v>2705</v>
      </c>
      <c r="C875" s="29">
        <v>2</v>
      </c>
      <c r="D875">
        <v>11.4</v>
      </c>
      <c r="E875" s="7" t="s">
        <v>2549</v>
      </c>
      <c r="F875">
        <v>6.9</v>
      </c>
      <c r="L875" s="23" t="s">
        <v>2387</v>
      </c>
      <c r="M875" s="23" t="s">
        <v>2217</v>
      </c>
    </row>
    <row r="876" spans="1:13" x14ac:dyDescent="0.3">
      <c r="A876" s="11">
        <v>39359</v>
      </c>
      <c r="B876" s="29" t="s">
        <v>2705</v>
      </c>
      <c r="C876" s="29">
        <v>2</v>
      </c>
      <c r="D876">
        <v>11.1</v>
      </c>
      <c r="E876" s="7" t="s">
        <v>2549</v>
      </c>
      <c r="H876">
        <v>1</v>
      </c>
      <c r="L876" s="23" t="s">
        <v>2387</v>
      </c>
      <c r="M876" s="23" t="s">
        <v>2217</v>
      </c>
    </row>
    <row r="877" spans="1:13" x14ac:dyDescent="0.3">
      <c r="A877" s="11">
        <v>39359</v>
      </c>
      <c r="B877" s="29" t="s">
        <v>2705</v>
      </c>
      <c r="C877" s="29">
        <v>2</v>
      </c>
      <c r="D877">
        <v>10.9</v>
      </c>
      <c r="E877" s="7" t="s">
        <v>2549</v>
      </c>
      <c r="H877">
        <v>1</v>
      </c>
      <c r="L877" s="23" t="s">
        <v>2387</v>
      </c>
      <c r="M877" s="23" t="s">
        <v>2217</v>
      </c>
    </row>
    <row r="878" spans="1:13" x14ac:dyDescent="0.3">
      <c r="A878" s="11">
        <v>39359</v>
      </c>
      <c r="B878" s="29" t="s">
        <v>2705</v>
      </c>
      <c r="C878" s="29">
        <v>2</v>
      </c>
      <c r="D878">
        <v>9.3000000000000007</v>
      </c>
      <c r="E878" s="7" t="s">
        <v>2549</v>
      </c>
      <c r="H878">
        <v>1</v>
      </c>
      <c r="L878" s="23" t="s">
        <v>2387</v>
      </c>
      <c r="M878" s="23" t="s">
        <v>2217</v>
      </c>
    </row>
    <row r="879" spans="1:13" x14ac:dyDescent="0.3">
      <c r="A879" s="11">
        <v>39359</v>
      </c>
      <c r="B879" s="29" t="s">
        <v>2705</v>
      </c>
      <c r="C879" s="29">
        <v>2</v>
      </c>
      <c r="D879">
        <v>7.1</v>
      </c>
      <c r="E879" s="7" t="s">
        <v>2549</v>
      </c>
      <c r="F879">
        <v>6.1</v>
      </c>
      <c r="L879" s="23" t="s">
        <v>2387</v>
      </c>
      <c r="M879" s="23" t="s">
        <v>2217</v>
      </c>
    </row>
    <row r="880" spans="1:13" x14ac:dyDescent="0.3">
      <c r="A880" s="11">
        <v>39359</v>
      </c>
      <c r="B880" s="29" t="s">
        <v>2705</v>
      </c>
      <c r="C880" s="29">
        <v>2</v>
      </c>
      <c r="D880">
        <v>2.8</v>
      </c>
      <c r="E880" s="7" t="s">
        <v>2549</v>
      </c>
      <c r="H880">
        <v>1</v>
      </c>
      <c r="J880" s="7"/>
      <c r="L880" s="23" t="s">
        <v>2387</v>
      </c>
      <c r="M880" s="23" t="s">
        <v>2217</v>
      </c>
    </row>
    <row r="881" spans="1:13" x14ac:dyDescent="0.3">
      <c r="A881" s="11">
        <v>39359</v>
      </c>
      <c r="B881" s="29" t="s">
        <v>2705</v>
      </c>
      <c r="C881" s="29">
        <v>2</v>
      </c>
      <c r="D881">
        <v>2.4</v>
      </c>
      <c r="E881" s="7" t="s">
        <v>2549</v>
      </c>
      <c r="H881">
        <v>2</v>
      </c>
      <c r="L881" s="23" t="s">
        <v>2387</v>
      </c>
      <c r="M881" s="23" t="s">
        <v>2217</v>
      </c>
    </row>
    <row r="882" spans="1:13" x14ac:dyDescent="0.3">
      <c r="A882" s="11">
        <v>39359</v>
      </c>
      <c r="B882" s="29" t="s">
        <v>2705</v>
      </c>
      <c r="C882" s="29">
        <v>2</v>
      </c>
      <c r="D882">
        <v>1.6</v>
      </c>
      <c r="E882" s="7" t="s">
        <v>2549</v>
      </c>
      <c r="F882">
        <v>1.1000000000000001</v>
      </c>
      <c r="L882" s="23" t="s">
        <v>2387</v>
      </c>
      <c r="M882" s="23" t="s">
        <v>2217</v>
      </c>
    </row>
    <row r="883" spans="1:13" x14ac:dyDescent="0.3">
      <c r="A883" s="11">
        <v>39359</v>
      </c>
      <c r="B883" s="29" t="s">
        <v>2705</v>
      </c>
      <c r="C883" s="29">
        <v>2</v>
      </c>
      <c r="D883">
        <v>46.6</v>
      </c>
      <c r="E883" s="7" t="s">
        <v>2234</v>
      </c>
      <c r="F883">
        <v>8.9</v>
      </c>
      <c r="L883" s="23" t="s">
        <v>2546</v>
      </c>
      <c r="M883" s="23" t="s">
        <v>2545</v>
      </c>
    </row>
    <row r="884" spans="1:13" x14ac:dyDescent="0.3">
      <c r="A884" s="11">
        <v>39359</v>
      </c>
      <c r="B884" s="29" t="s">
        <v>2705</v>
      </c>
      <c r="C884" s="29">
        <v>2</v>
      </c>
      <c r="D884">
        <v>44</v>
      </c>
      <c r="E884" s="7" t="s">
        <v>2234</v>
      </c>
      <c r="F884">
        <v>8.1</v>
      </c>
      <c r="L884" s="23" t="s">
        <v>2546</v>
      </c>
      <c r="M884" s="23" t="s">
        <v>2545</v>
      </c>
    </row>
    <row r="885" spans="1:13" x14ac:dyDescent="0.3">
      <c r="A885" s="11">
        <v>39359</v>
      </c>
      <c r="B885" s="29" t="s">
        <v>2705</v>
      </c>
      <c r="C885" s="29">
        <v>2</v>
      </c>
      <c r="D885">
        <v>21.5</v>
      </c>
      <c r="E885" s="7" t="s">
        <v>2639</v>
      </c>
      <c r="H885">
        <v>1</v>
      </c>
      <c r="L885" s="23" t="s">
        <v>2546</v>
      </c>
      <c r="M885" s="23" t="s">
        <v>2713</v>
      </c>
    </row>
    <row r="886" spans="1:13" x14ac:dyDescent="0.3">
      <c r="A886" s="11">
        <v>39359</v>
      </c>
      <c r="B886" s="29" t="s">
        <v>2705</v>
      </c>
      <c r="C886" s="29">
        <v>1</v>
      </c>
      <c r="D886">
        <v>38.9</v>
      </c>
      <c r="E886" s="7" t="s">
        <v>2232</v>
      </c>
      <c r="F886">
        <v>11</v>
      </c>
      <c r="J886" s="7" t="s">
        <v>2736</v>
      </c>
      <c r="L886" s="23" t="s">
        <v>2387</v>
      </c>
      <c r="M886" s="23" t="s">
        <v>2545</v>
      </c>
    </row>
    <row r="887" spans="1:13" x14ac:dyDescent="0.3">
      <c r="A887" s="11">
        <v>39359</v>
      </c>
      <c r="B887" s="29" t="s">
        <v>2705</v>
      </c>
      <c r="C887" s="29">
        <v>1</v>
      </c>
      <c r="D887">
        <v>47.9</v>
      </c>
      <c r="E887" s="7" t="s">
        <v>2232</v>
      </c>
      <c r="H887">
        <v>1</v>
      </c>
      <c r="L887" s="23" t="s">
        <v>2387</v>
      </c>
      <c r="M887" s="23" t="s">
        <v>2545</v>
      </c>
    </row>
    <row r="888" spans="1:13" x14ac:dyDescent="0.3">
      <c r="A888" s="11">
        <v>39359</v>
      </c>
      <c r="B888" s="29" t="s">
        <v>2705</v>
      </c>
      <c r="C888" s="29">
        <v>1</v>
      </c>
      <c r="D888">
        <v>47.8</v>
      </c>
      <c r="E888" s="7" t="s">
        <v>2232</v>
      </c>
      <c r="H888">
        <v>4</v>
      </c>
      <c r="L888" s="23" t="s">
        <v>2387</v>
      </c>
      <c r="M888" s="23" t="s">
        <v>2545</v>
      </c>
    </row>
    <row r="889" spans="1:13" x14ac:dyDescent="0.3">
      <c r="A889" s="11">
        <v>39359</v>
      </c>
      <c r="B889" s="29" t="s">
        <v>2705</v>
      </c>
      <c r="C889" s="29">
        <v>1</v>
      </c>
      <c r="D889">
        <v>47</v>
      </c>
      <c r="E889" s="7" t="s">
        <v>2232</v>
      </c>
      <c r="H889">
        <v>4</v>
      </c>
      <c r="L889" s="23" t="s">
        <v>2387</v>
      </c>
      <c r="M889" s="23" t="s">
        <v>2545</v>
      </c>
    </row>
    <row r="890" spans="1:13" x14ac:dyDescent="0.3">
      <c r="A890" s="11">
        <v>39359</v>
      </c>
      <c r="B890" s="29" t="s">
        <v>2705</v>
      </c>
      <c r="C890" s="29">
        <v>1</v>
      </c>
      <c r="D890">
        <v>46.9</v>
      </c>
      <c r="E890" s="7" t="s">
        <v>2232</v>
      </c>
      <c r="H890">
        <v>2</v>
      </c>
      <c r="L890" s="23" t="s">
        <v>2387</v>
      </c>
      <c r="M890" s="23" t="s">
        <v>2545</v>
      </c>
    </row>
    <row r="891" spans="1:13" x14ac:dyDescent="0.3">
      <c r="A891" s="11">
        <v>39359</v>
      </c>
      <c r="B891" s="29" t="s">
        <v>2705</v>
      </c>
      <c r="C891" s="29">
        <v>1</v>
      </c>
      <c r="D891">
        <v>45.3</v>
      </c>
      <c r="E891" s="7" t="s">
        <v>2232</v>
      </c>
      <c r="H891">
        <v>1</v>
      </c>
      <c r="L891" s="23" t="s">
        <v>2387</v>
      </c>
      <c r="M891" s="23" t="s">
        <v>2545</v>
      </c>
    </row>
    <row r="892" spans="1:13" x14ac:dyDescent="0.3">
      <c r="A892" s="11">
        <v>39359</v>
      </c>
      <c r="B892" s="29" t="s">
        <v>2705</v>
      </c>
      <c r="C892" s="29">
        <v>1</v>
      </c>
      <c r="D892">
        <v>43.1</v>
      </c>
      <c r="E892" s="8" t="s">
        <v>2232</v>
      </c>
      <c r="H892">
        <v>3</v>
      </c>
      <c r="L892" s="23" t="s">
        <v>2387</v>
      </c>
      <c r="M892" s="23" t="s">
        <v>2545</v>
      </c>
    </row>
    <row r="893" spans="1:13" x14ac:dyDescent="0.3">
      <c r="A893" s="11">
        <v>39359</v>
      </c>
      <c r="B893" s="29" t="s">
        <v>2705</v>
      </c>
      <c r="C893" s="29">
        <v>1</v>
      </c>
      <c r="D893">
        <v>42.9</v>
      </c>
      <c r="E893" s="8" t="s">
        <v>2232</v>
      </c>
      <c r="H893">
        <v>2</v>
      </c>
      <c r="L893" s="23" t="s">
        <v>2387</v>
      </c>
      <c r="M893" s="23" t="s">
        <v>2545</v>
      </c>
    </row>
    <row r="894" spans="1:13" x14ac:dyDescent="0.3">
      <c r="A894" s="11">
        <v>39359</v>
      </c>
      <c r="B894" s="29" t="s">
        <v>2705</v>
      </c>
      <c r="C894" s="29">
        <v>1</v>
      </c>
      <c r="D894">
        <v>38.200000000000003</v>
      </c>
      <c r="E894" s="8" t="s">
        <v>2232</v>
      </c>
      <c r="H894">
        <v>1</v>
      </c>
      <c r="K894" s="8"/>
      <c r="L894" s="23" t="s">
        <v>2387</v>
      </c>
      <c r="M894" s="23" t="s">
        <v>2545</v>
      </c>
    </row>
    <row r="895" spans="1:13" x14ac:dyDescent="0.3">
      <c r="A895" s="11">
        <v>39359</v>
      </c>
      <c r="B895" s="29" t="s">
        <v>2705</v>
      </c>
      <c r="C895" s="29">
        <v>1</v>
      </c>
      <c r="D895">
        <v>36.9</v>
      </c>
      <c r="E895" s="8" t="s">
        <v>2232</v>
      </c>
      <c r="H895">
        <v>1</v>
      </c>
      <c r="L895" s="23" t="s">
        <v>2387</v>
      </c>
      <c r="M895" s="23" t="s">
        <v>2545</v>
      </c>
    </row>
    <row r="896" spans="1:13" x14ac:dyDescent="0.3">
      <c r="A896" s="11">
        <v>39359</v>
      </c>
      <c r="B896" s="29" t="s">
        <v>2705</v>
      </c>
      <c r="C896" s="29">
        <v>1</v>
      </c>
      <c r="D896">
        <v>36</v>
      </c>
      <c r="E896" s="8" t="s">
        <v>2232</v>
      </c>
      <c r="H896">
        <v>3</v>
      </c>
      <c r="L896" s="23" t="s">
        <v>2387</v>
      </c>
      <c r="M896" s="23" t="s">
        <v>2545</v>
      </c>
    </row>
    <row r="897" spans="1:13" x14ac:dyDescent="0.3">
      <c r="A897" s="11">
        <v>39359</v>
      </c>
      <c r="B897" s="29" t="s">
        <v>2705</v>
      </c>
      <c r="C897" s="29">
        <v>1</v>
      </c>
      <c r="D897">
        <v>19.399999999999999</v>
      </c>
      <c r="E897" s="8" t="s">
        <v>2232</v>
      </c>
      <c r="H897">
        <v>1</v>
      </c>
      <c r="L897" s="23" t="s">
        <v>2387</v>
      </c>
      <c r="M897" s="23" t="s">
        <v>2545</v>
      </c>
    </row>
    <row r="898" spans="1:13" x14ac:dyDescent="0.3">
      <c r="A898" s="11">
        <v>39359</v>
      </c>
      <c r="B898" s="29" t="s">
        <v>2705</v>
      </c>
      <c r="C898" s="29">
        <v>1</v>
      </c>
      <c r="D898">
        <v>14.8</v>
      </c>
      <c r="E898" s="8" t="s">
        <v>2232</v>
      </c>
      <c r="H898">
        <v>1</v>
      </c>
      <c r="L898" s="23" t="s">
        <v>2387</v>
      </c>
      <c r="M898" s="23" t="s">
        <v>2545</v>
      </c>
    </row>
    <row r="899" spans="1:13" x14ac:dyDescent="0.3">
      <c r="A899" s="11">
        <v>39359</v>
      </c>
      <c r="B899" s="29" t="s">
        <v>2705</v>
      </c>
      <c r="C899" s="29">
        <v>1</v>
      </c>
      <c r="D899">
        <v>13.8</v>
      </c>
      <c r="E899" s="8" t="s">
        <v>2232</v>
      </c>
      <c r="H899">
        <v>1</v>
      </c>
      <c r="L899" s="23" t="s">
        <v>2387</v>
      </c>
      <c r="M899" s="23" t="s">
        <v>2545</v>
      </c>
    </row>
    <row r="900" spans="1:13" x14ac:dyDescent="0.3">
      <c r="A900" s="11">
        <v>39359</v>
      </c>
      <c r="B900" s="29" t="s">
        <v>2705</v>
      </c>
      <c r="C900" s="29">
        <v>2</v>
      </c>
      <c r="D900">
        <v>40</v>
      </c>
      <c r="E900" s="8" t="s">
        <v>2232</v>
      </c>
      <c r="F900">
        <v>11</v>
      </c>
      <c r="L900" s="23" t="s">
        <v>2387</v>
      </c>
      <c r="M900" s="23" t="s">
        <v>2545</v>
      </c>
    </row>
    <row r="901" spans="1:13" x14ac:dyDescent="0.3">
      <c r="A901" s="11">
        <v>39359</v>
      </c>
      <c r="B901" s="29" t="s">
        <v>2705</v>
      </c>
      <c r="C901" s="29">
        <v>2</v>
      </c>
      <c r="D901">
        <v>32.700000000000003</v>
      </c>
      <c r="E901" s="8" t="s">
        <v>2232</v>
      </c>
      <c r="H901">
        <v>1</v>
      </c>
      <c r="L901" s="23" t="s">
        <v>2387</v>
      </c>
      <c r="M901" s="23" t="s">
        <v>2545</v>
      </c>
    </row>
    <row r="902" spans="1:13" x14ac:dyDescent="0.3">
      <c r="A902" s="11">
        <v>39359</v>
      </c>
      <c r="B902" s="29" t="s">
        <v>2705</v>
      </c>
      <c r="C902" s="29">
        <v>2</v>
      </c>
      <c r="D902">
        <v>48.9</v>
      </c>
      <c r="E902" s="8" t="s">
        <v>2630</v>
      </c>
      <c r="F902">
        <v>2.2000000000000002</v>
      </c>
      <c r="L902" s="23" t="s">
        <v>2387</v>
      </c>
      <c r="M902" s="23" t="s">
        <v>2545</v>
      </c>
    </row>
    <row r="903" spans="1:13" x14ac:dyDescent="0.3">
      <c r="A903" s="11">
        <v>39359</v>
      </c>
      <c r="B903" s="29" t="s">
        <v>2705</v>
      </c>
      <c r="C903" s="29">
        <v>2</v>
      </c>
      <c r="D903">
        <v>48.5</v>
      </c>
      <c r="E903" s="8" t="s">
        <v>2630</v>
      </c>
      <c r="F903">
        <v>4.5</v>
      </c>
      <c r="L903" s="23" t="s">
        <v>2387</v>
      </c>
      <c r="M903" s="23" t="s">
        <v>2545</v>
      </c>
    </row>
    <row r="904" spans="1:13" x14ac:dyDescent="0.3">
      <c r="A904" s="11">
        <v>39359</v>
      </c>
      <c r="B904" s="29" t="s">
        <v>2705</v>
      </c>
      <c r="C904" s="29">
        <v>2</v>
      </c>
      <c r="D904">
        <v>48.5</v>
      </c>
      <c r="E904" s="8" t="s">
        <v>2630</v>
      </c>
      <c r="F904">
        <v>2.1</v>
      </c>
      <c r="L904" s="23" t="s">
        <v>2387</v>
      </c>
      <c r="M904" s="23" t="s">
        <v>2545</v>
      </c>
    </row>
    <row r="905" spans="1:13" x14ac:dyDescent="0.3">
      <c r="A905" s="11">
        <v>39359</v>
      </c>
      <c r="B905" s="29" t="s">
        <v>2705</v>
      </c>
      <c r="C905" s="29">
        <v>1</v>
      </c>
      <c r="D905">
        <v>4.5</v>
      </c>
      <c r="E905" s="8" t="s">
        <v>2293</v>
      </c>
      <c r="F905">
        <v>2.6</v>
      </c>
      <c r="L905" s="23" t="s">
        <v>2387</v>
      </c>
      <c r="M905" s="23" t="s">
        <v>2708</v>
      </c>
    </row>
    <row r="906" spans="1:13" x14ac:dyDescent="0.3">
      <c r="A906" s="11">
        <v>39359</v>
      </c>
      <c r="B906" s="29" t="s">
        <v>2705</v>
      </c>
      <c r="C906" s="29">
        <v>2</v>
      </c>
      <c r="D906">
        <v>4.4000000000000004</v>
      </c>
      <c r="E906" s="8" t="s">
        <v>2293</v>
      </c>
      <c r="F906">
        <v>0.4</v>
      </c>
      <c r="J906" t="s">
        <v>2730</v>
      </c>
      <c r="K906" t="s">
        <v>2703</v>
      </c>
      <c r="L906" s="23" t="s">
        <v>2387</v>
      </c>
      <c r="M906" s="23" t="s">
        <v>2708</v>
      </c>
    </row>
    <row r="907" spans="1:13" x14ac:dyDescent="0.3">
      <c r="A907" s="11">
        <v>39359</v>
      </c>
      <c r="B907" s="29" t="s">
        <v>2705</v>
      </c>
      <c r="C907" s="29">
        <v>2</v>
      </c>
      <c r="D907">
        <v>49.5</v>
      </c>
      <c r="E907" s="8" t="s">
        <v>2293</v>
      </c>
      <c r="H907">
        <v>2</v>
      </c>
      <c r="L907" s="23" t="s">
        <v>2387</v>
      </c>
      <c r="M907" s="23" t="s">
        <v>2708</v>
      </c>
    </row>
    <row r="908" spans="1:13" x14ac:dyDescent="0.3">
      <c r="A908" s="11">
        <v>39359</v>
      </c>
      <c r="B908" s="29" t="s">
        <v>2705</v>
      </c>
      <c r="C908" s="29">
        <v>2</v>
      </c>
      <c r="D908">
        <v>49</v>
      </c>
      <c r="E908" s="8" t="s">
        <v>2293</v>
      </c>
      <c r="H908">
        <v>1</v>
      </c>
      <c r="L908" s="23" t="s">
        <v>2387</v>
      </c>
      <c r="M908" s="23" t="s">
        <v>2708</v>
      </c>
    </row>
    <row r="909" spans="1:13" x14ac:dyDescent="0.3">
      <c r="A909" s="11">
        <v>39359</v>
      </c>
      <c r="B909" s="29" t="s">
        <v>2705</v>
      </c>
      <c r="C909" s="29">
        <v>2</v>
      </c>
      <c r="D909">
        <v>49.1</v>
      </c>
      <c r="E909" s="8" t="s">
        <v>2293</v>
      </c>
      <c r="F909">
        <v>1.1000000000000001</v>
      </c>
      <c r="L909" s="23" t="s">
        <v>2387</v>
      </c>
      <c r="M909" s="23" t="s">
        <v>2708</v>
      </c>
    </row>
    <row r="910" spans="1:13" x14ac:dyDescent="0.3">
      <c r="A910" s="11">
        <v>39359</v>
      </c>
      <c r="B910" s="29" t="s">
        <v>2705</v>
      </c>
      <c r="C910" s="29">
        <v>2</v>
      </c>
      <c r="D910">
        <v>44.3</v>
      </c>
      <c r="E910" s="8" t="s">
        <v>2293</v>
      </c>
      <c r="F910">
        <v>2.1</v>
      </c>
      <c r="L910" s="23" t="s">
        <v>2387</v>
      </c>
      <c r="M910" s="23" t="s">
        <v>2708</v>
      </c>
    </row>
    <row r="911" spans="1:13" x14ac:dyDescent="0.3">
      <c r="A911" s="11">
        <v>39359</v>
      </c>
      <c r="B911" s="29" t="s">
        <v>2705</v>
      </c>
      <c r="C911" s="29">
        <v>2</v>
      </c>
      <c r="D911">
        <v>30.3</v>
      </c>
      <c r="E911" s="8" t="s">
        <v>2293</v>
      </c>
      <c r="F911">
        <v>5.0999999999999996</v>
      </c>
      <c r="L911" s="23" t="s">
        <v>2387</v>
      </c>
      <c r="M911" s="23" t="s">
        <v>2708</v>
      </c>
    </row>
    <row r="912" spans="1:13" x14ac:dyDescent="0.3">
      <c r="A912" s="11">
        <v>39359</v>
      </c>
      <c r="B912" s="29" t="s">
        <v>2705</v>
      </c>
      <c r="C912" s="29">
        <v>2</v>
      </c>
      <c r="D912">
        <v>28.6</v>
      </c>
      <c r="E912" s="8" t="s">
        <v>2293</v>
      </c>
      <c r="F912">
        <v>5</v>
      </c>
      <c r="L912" s="23" t="s">
        <v>2387</v>
      </c>
      <c r="M912" s="23" t="s">
        <v>2708</v>
      </c>
    </row>
    <row r="913" spans="1:13" x14ac:dyDescent="0.3">
      <c r="A913" s="11">
        <v>39359</v>
      </c>
      <c r="B913" s="29" t="s">
        <v>2705</v>
      </c>
      <c r="C913" s="29">
        <v>2</v>
      </c>
      <c r="D913">
        <v>28.3</v>
      </c>
      <c r="E913" s="8" t="s">
        <v>2293</v>
      </c>
      <c r="F913">
        <v>4.8</v>
      </c>
      <c r="L913" s="23" t="s">
        <v>2387</v>
      </c>
      <c r="M913" s="23" t="s">
        <v>2708</v>
      </c>
    </row>
    <row r="914" spans="1:13" x14ac:dyDescent="0.3">
      <c r="A914" s="11">
        <v>39359</v>
      </c>
      <c r="B914" s="29" t="s">
        <v>2705</v>
      </c>
      <c r="C914" s="29">
        <v>2</v>
      </c>
      <c r="D914">
        <v>27.8</v>
      </c>
      <c r="E914" s="8" t="s">
        <v>2293</v>
      </c>
      <c r="F914">
        <v>7.9</v>
      </c>
      <c r="K914" s="8"/>
      <c r="L914" s="23" t="s">
        <v>2387</v>
      </c>
      <c r="M914" s="23" t="s">
        <v>2708</v>
      </c>
    </row>
    <row r="915" spans="1:13" x14ac:dyDescent="0.3">
      <c r="A915" s="11">
        <v>39359</v>
      </c>
      <c r="B915" s="29" t="s">
        <v>2705</v>
      </c>
      <c r="C915" s="29">
        <v>2</v>
      </c>
      <c r="D915">
        <v>27.6</v>
      </c>
      <c r="E915" s="8" t="s">
        <v>2293</v>
      </c>
      <c r="F915">
        <v>3.4</v>
      </c>
      <c r="L915" s="23" t="s">
        <v>2387</v>
      </c>
      <c r="M915" s="23" t="s">
        <v>2708</v>
      </c>
    </row>
    <row r="916" spans="1:13" x14ac:dyDescent="0.3">
      <c r="A916" s="11">
        <v>39359</v>
      </c>
      <c r="B916" s="29" t="s">
        <v>2705</v>
      </c>
      <c r="C916" s="29">
        <v>2</v>
      </c>
      <c r="D916">
        <v>26</v>
      </c>
      <c r="E916" s="8" t="s">
        <v>2293</v>
      </c>
      <c r="F916">
        <v>5.3</v>
      </c>
      <c r="L916" s="23" t="s">
        <v>2387</v>
      </c>
      <c r="M916" s="23" t="s">
        <v>2708</v>
      </c>
    </row>
    <row r="917" spans="1:13" x14ac:dyDescent="0.3">
      <c r="A917" s="11">
        <v>39359</v>
      </c>
      <c r="B917" s="29" t="s">
        <v>2705</v>
      </c>
      <c r="C917" s="29">
        <v>2</v>
      </c>
      <c r="D917">
        <v>25.7</v>
      </c>
      <c r="E917" s="8" t="s">
        <v>2483</v>
      </c>
      <c r="F917">
        <v>7.8</v>
      </c>
      <c r="L917" s="23" t="s">
        <v>2387</v>
      </c>
      <c r="M917" s="23" t="s">
        <v>2708</v>
      </c>
    </row>
    <row r="918" spans="1:13" x14ac:dyDescent="0.3">
      <c r="A918" s="11">
        <v>39359</v>
      </c>
      <c r="B918" s="29" t="s">
        <v>2705</v>
      </c>
      <c r="C918" s="29">
        <v>2</v>
      </c>
      <c r="D918">
        <v>24.8</v>
      </c>
      <c r="E918" s="8" t="s">
        <v>2293</v>
      </c>
      <c r="F918">
        <v>8.3000000000000007</v>
      </c>
      <c r="L918" s="23" t="s">
        <v>2387</v>
      </c>
      <c r="M918" s="23" t="s">
        <v>2708</v>
      </c>
    </row>
    <row r="919" spans="1:13" x14ac:dyDescent="0.3">
      <c r="A919" s="11">
        <v>39359</v>
      </c>
      <c r="B919" s="29" t="s">
        <v>2705</v>
      </c>
      <c r="C919" s="29">
        <v>2</v>
      </c>
      <c r="D919">
        <v>24.3</v>
      </c>
      <c r="E919" s="8" t="s">
        <v>2293</v>
      </c>
      <c r="F919">
        <v>1.3</v>
      </c>
      <c r="L919" s="23" t="s">
        <v>2387</v>
      </c>
      <c r="M919" s="23" t="s">
        <v>2708</v>
      </c>
    </row>
    <row r="920" spans="1:13" x14ac:dyDescent="0.3">
      <c r="A920" s="11">
        <v>39359</v>
      </c>
      <c r="B920" s="29" t="s">
        <v>2705</v>
      </c>
      <c r="C920" s="29">
        <v>2</v>
      </c>
      <c r="D920">
        <v>23.1</v>
      </c>
      <c r="E920" s="8" t="s">
        <v>2293</v>
      </c>
      <c r="H920">
        <v>1</v>
      </c>
      <c r="L920" s="23" t="s">
        <v>2387</v>
      </c>
      <c r="M920" s="23" t="s">
        <v>2708</v>
      </c>
    </row>
    <row r="921" spans="1:13" x14ac:dyDescent="0.3">
      <c r="A921" s="11">
        <v>39359</v>
      </c>
      <c r="B921" s="29" t="s">
        <v>2705</v>
      </c>
      <c r="C921" s="29">
        <v>2</v>
      </c>
      <c r="D921">
        <v>23.1</v>
      </c>
      <c r="E921" s="8" t="s">
        <v>2293</v>
      </c>
      <c r="F921">
        <v>4</v>
      </c>
      <c r="L921" s="23" t="s">
        <v>2387</v>
      </c>
      <c r="M921" s="23" t="s">
        <v>2708</v>
      </c>
    </row>
    <row r="922" spans="1:13" x14ac:dyDescent="0.3">
      <c r="A922" s="11">
        <v>39359</v>
      </c>
      <c r="B922" s="29" t="s">
        <v>2705</v>
      </c>
      <c r="C922" s="29">
        <v>2</v>
      </c>
      <c r="D922">
        <v>19.2</v>
      </c>
      <c r="E922" s="8" t="s">
        <v>2293</v>
      </c>
      <c r="F922">
        <v>1.4</v>
      </c>
      <c r="L922" s="23" t="s">
        <v>2387</v>
      </c>
      <c r="M922" s="23" t="s">
        <v>2708</v>
      </c>
    </row>
    <row r="923" spans="1:13" x14ac:dyDescent="0.3">
      <c r="A923" s="11">
        <v>39359</v>
      </c>
      <c r="B923" s="29" t="s">
        <v>2705</v>
      </c>
      <c r="C923" s="29">
        <v>2</v>
      </c>
      <c r="D923">
        <v>13.2</v>
      </c>
      <c r="E923" s="8" t="s">
        <v>2293</v>
      </c>
      <c r="F923">
        <v>7.7</v>
      </c>
      <c r="L923" s="23" t="s">
        <v>2387</v>
      </c>
      <c r="M923" s="23" t="s">
        <v>2708</v>
      </c>
    </row>
    <row r="924" spans="1:13" x14ac:dyDescent="0.3">
      <c r="A924" s="11">
        <v>39359</v>
      </c>
      <c r="B924" s="29" t="s">
        <v>2705</v>
      </c>
      <c r="C924" s="29">
        <v>2</v>
      </c>
      <c r="D924">
        <v>12.6</v>
      </c>
      <c r="E924" s="8" t="s">
        <v>2293</v>
      </c>
      <c r="F924">
        <v>0.5</v>
      </c>
      <c r="L924" s="23" t="s">
        <v>2387</v>
      </c>
      <c r="M924" s="23" t="s">
        <v>2708</v>
      </c>
    </row>
    <row r="925" spans="1:13" x14ac:dyDescent="0.3">
      <c r="A925" s="11">
        <v>39359</v>
      </c>
      <c r="B925" s="29" t="s">
        <v>2705</v>
      </c>
      <c r="C925" s="29">
        <v>2</v>
      </c>
      <c r="D925">
        <v>4.4000000000000004</v>
      </c>
      <c r="E925" s="8" t="s">
        <v>2293</v>
      </c>
      <c r="H925">
        <v>1</v>
      </c>
      <c r="L925" s="23" t="s">
        <v>2387</v>
      </c>
      <c r="M925" s="23" t="s">
        <v>2708</v>
      </c>
    </row>
    <row r="926" spans="1:13" x14ac:dyDescent="0.3">
      <c r="A926" s="11">
        <v>39359</v>
      </c>
      <c r="B926" s="29" t="s">
        <v>2705</v>
      </c>
      <c r="C926" s="29">
        <v>2</v>
      </c>
      <c r="D926">
        <v>42.1</v>
      </c>
      <c r="E926" s="8" t="s">
        <v>2645</v>
      </c>
      <c r="H926">
        <v>1</v>
      </c>
      <c r="K926" t="s">
        <v>2312</v>
      </c>
      <c r="L926" s="23" t="s">
        <v>2387</v>
      </c>
      <c r="M926" s="23" t="s">
        <v>2708</v>
      </c>
    </row>
    <row r="927" spans="1:13" x14ac:dyDescent="0.3">
      <c r="A927" s="11">
        <v>39359</v>
      </c>
      <c r="B927" s="29" t="s">
        <v>2705</v>
      </c>
      <c r="C927" s="29">
        <v>1</v>
      </c>
      <c r="D927">
        <v>24.2</v>
      </c>
      <c r="E927" s="8" t="s">
        <v>2621</v>
      </c>
      <c r="F927">
        <v>9.3000000000000007</v>
      </c>
      <c r="L927" s="23" t="s">
        <v>640</v>
      </c>
      <c r="M927" s="23" t="s">
        <v>641</v>
      </c>
    </row>
    <row r="928" spans="1:13" x14ac:dyDescent="0.3">
      <c r="A928" s="11">
        <v>39359</v>
      </c>
      <c r="B928" s="29" t="s">
        <v>2705</v>
      </c>
      <c r="C928" s="29">
        <v>2</v>
      </c>
      <c r="D928">
        <v>39.4</v>
      </c>
      <c r="E928" s="8" t="s">
        <v>2145</v>
      </c>
      <c r="H928">
        <v>1</v>
      </c>
      <c r="L928" s="23" t="s">
        <v>33</v>
      </c>
      <c r="M928" s="23" t="s">
        <v>1242</v>
      </c>
    </row>
    <row r="929" spans="1:13" x14ac:dyDescent="0.3">
      <c r="A929" s="11">
        <v>39359</v>
      </c>
      <c r="B929" s="29" t="s">
        <v>2705</v>
      </c>
      <c r="C929" s="29">
        <v>2</v>
      </c>
      <c r="D929">
        <v>35.700000000000003</v>
      </c>
      <c r="E929" s="8" t="s">
        <v>2145</v>
      </c>
      <c r="H929">
        <v>2</v>
      </c>
      <c r="L929" s="23" t="s">
        <v>33</v>
      </c>
      <c r="M929" s="23" t="s">
        <v>1242</v>
      </c>
    </row>
    <row r="930" spans="1:13" x14ac:dyDescent="0.3">
      <c r="A930" s="11">
        <v>39359</v>
      </c>
      <c r="B930" s="29" t="s">
        <v>2705</v>
      </c>
      <c r="C930" s="29">
        <v>2</v>
      </c>
      <c r="D930">
        <v>32.700000000000003</v>
      </c>
      <c r="E930" s="8" t="s">
        <v>2145</v>
      </c>
      <c r="F930">
        <v>1.2</v>
      </c>
      <c r="L930" s="23" t="s">
        <v>33</v>
      </c>
      <c r="M930" s="23" t="s">
        <v>1242</v>
      </c>
    </row>
    <row r="931" spans="1:13" x14ac:dyDescent="0.3">
      <c r="A931" s="11">
        <v>39359</v>
      </c>
      <c r="B931" s="29" t="s">
        <v>2705</v>
      </c>
      <c r="C931" s="29">
        <v>2</v>
      </c>
      <c r="D931">
        <v>31</v>
      </c>
      <c r="E931" s="8" t="s">
        <v>2145</v>
      </c>
      <c r="H931">
        <v>1</v>
      </c>
      <c r="L931" s="23" t="s">
        <v>33</v>
      </c>
      <c r="M931" s="23" t="s">
        <v>1242</v>
      </c>
    </row>
    <row r="932" spans="1:13" x14ac:dyDescent="0.3">
      <c r="A932" s="11">
        <v>39359</v>
      </c>
      <c r="B932" s="29" t="s">
        <v>2705</v>
      </c>
      <c r="C932" s="29">
        <v>2</v>
      </c>
      <c r="D932">
        <v>2.5</v>
      </c>
      <c r="E932" s="8" t="s">
        <v>2145</v>
      </c>
      <c r="F932">
        <v>1.8</v>
      </c>
      <c r="L932" s="23" t="s">
        <v>33</v>
      </c>
      <c r="M932" s="23" t="s">
        <v>1242</v>
      </c>
    </row>
    <row r="933" spans="1:13" x14ac:dyDescent="0.3">
      <c r="A933" s="11">
        <v>39359</v>
      </c>
      <c r="B933" s="29" t="s">
        <v>2705</v>
      </c>
      <c r="C933" s="29">
        <v>2</v>
      </c>
      <c r="D933">
        <v>2.1</v>
      </c>
      <c r="E933" s="8" t="s">
        <v>2145</v>
      </c>
      <c r="F933">
        <v>1</v>
      </c>
      <c r="L933" s="23" t="s">
        <v>33</v>
      </c>
      <c r="M933" s="23" t="s">
        <v>1242</v>
      </c>
    </row>
    <row r="934" spans="1:13" x14ac:dyDescent="0.3">
      <c r="A934" s="11">
        <v>39359</v>
      </c>
      <c r="B934" s="29" t="s">
        <v>2705</v>
      </c>
      <c r="C934" s="29">
        <v>2</v>
      </c>
      <c r="D934">
        <v>1</v>
      </c>
      <c r="E934" s="8" t="s">
        <v>2145</v>
      </c>
      <c r="F934">
        <v>1.5</v>
      </c>
      <c r="L934" s="23" t="s">
        <v>33</v>
      </c>
      <c r="M934" s="23" t="s">
        <v>1242</v>
      </c>
    </row>
    <row r="935" spans="1:13" x14ac:dyDescent="0.3">
      <c r="A935" s="11">
        <v>39317</v>
      </c>
      <c r="B935" s="29" t="s">
        <v>881</v>
      </c>
      <c r="C935" s="29">
        <v>1</v>
      </c>
      <c r="D935">
        <v>29</v>
      </c>
      <c r="E935" s="8" t="s">
        <v>130</v>
      </c>
      <c r="F935">
        <v>7.5</v>
      </c>
      <c r="J935" t="s">
        <v>633</v>
      </c>
      <c r="L935" s="23" t="s">
        <v>2387</v>
      </c>
      <c r="M935" s="23" t="s">
        <v>2217</v>
      </c>
    </row>
    <row r="936" spans="1:13" x14ac:dyDescent="0.3">
      <c r="A936" s="11">
        <v>39317</v>
      </c>
      <c r="B936" s="29" t="s">
        <v>881</v>
      </c>
      <c r="C936" s="29">
        <v>1</v>
      </c>
      <c r="D936">
        <v>49.3</v>
      </c>
      <c r="E936" s="8" t="s">
        <v>130</v>
      </c>
      <c r="F936">
        <v>9</v>
      </c>
      <c r="J936" t="s">
        <v>457</v>
      </c>
      <c r="L936" s="23" t="s">
        <v>2387</v>
      </c>
      <c r="M936" s="23" t="s">
        <v>2217</v>
      </c>
    </row>
    <row r="937" spans="1:13" x14ac:dyDescent="0.3">
      <c r="A937" s="11">
        <v>39317</v>
      </c>
      <c r="B937" s="29" t="s">
        <v>881</v>
      </c>
      <c r="C937" s="29">
        <v>1</v>
      </c>
      <c r="D937">
        <v>27.7</v>
      </c>
      <c r="E937" s="8" t="s">
        <v>130</v>
      </c>
      <c r="F937">
        <v>10</v>
      </c>
      <c r="J937" t="s">
        <v>973</v>
      </c>
      <c r="L937" s="23" t="s">
        <v>2387</v>
      </c>
      <c r="M937" s="23" t="s">
        <v>2217</v>
      </c>
    </row>
    <row r="938" spans="1:13" x14ac:dyDescent="0.3">
      <c r="A938" s="11">
        <v>39317</v>
      </c>
      <c r="B938" s="29" t="s">
        <v>881</v>
      </c>
      <c r="C938" s="29">
        <v>1</v>
      </c>
      <c r="D938">
        <v>2.6</v>
      </c>
      <c r="E938" s="8" t="s">
        <v>130</v>
      </c>
      <c r="F938">
        <v>7</v>
      </c>
      <c r="J938" t="s">
        <v>178</v>
      </c>
      <c r="L938" s="23" t="s">
        <v>2387</v>
      </c>
      <c r="M938" s="23" t="s">
        <v>2217</v>
      </c>
    </row>
    <row r="939" spans="1:13" x14ac:dyDescent="0.3">
      <c r="A939" s="11">
        <v>39317</v>
      </c>
      <c r="B939" s="29" t="s">
        <v>881</v>
      </c>
      <c r="C939" s="29">
        <v>1</v>
      </c>
      <c r="D939">
        <v>43.5</v>
      </c>
      <c r="E939" s="8" t="s">
        <v>130</v>
      </c>
      <c r="H939">
        <v>4</v>
      </c>
      <c r="L939" s="23" t="s">
        <v>2387</v>
      </c>
      <c r="M939" s="23" t="s">
        <v>2217</v>
      </c>
    </row>
    <row r="940" spans="1:13" x14ac:dyDescent="0.3">
      <c r="A940" s="11">
        <v>39317</v>
      </c>
      <c r="B940" s="29" t="s">
        <v>881</v>
      </c>
      <c r="C940" s="29">
        <v>1</v>
      </c>
      <c r="D940">
        <v>43</v>
      </c>
      <c r="E940" s="8" t="s">
        <v>130</v>
      </c>
      <c r="H940">
        <v>3</v>
      </c>
      <c r="L940" s="23" t="s">
        <v>2387</v>
      </c>
      <c r="M940" s="23" t="s">
        <v>2217</v>
      </c>
    </row>
    <row r="941" spans="1:13" x14ac:dyDescent="0.3">
      <c r="A941" s="11">
        <v>39317</v>
      </c>
      <c r="B941" s="29" t="s">
        <v>881</v>
      </c>
      <c r="C941" s="29">
        <v>1</v>
      </c>
      <c r="D941">
        <v>43</v>
      </c>
      <c r="E941" s="8" t="s">
        <v>130</v>
      </c>
      <c r="H941">
        <v>3</v>
      </c>
      <c r="L941" s="23" t="s">
        <v>2387</v>
      </c>
      <c r="M941" s="23" t="s">
        <v>2217</v>
      </c>
    </row>
    <row r="942" spans="1:13" x14ac:dyDescent="0.3">
      <c r="A942" s="11">
        <v>39317</v>
      </c>
      <c r="B942" s="29" t="s">
        <v>881</v>
      </c>
      <c r="C942" s="29">
        <v>1</v>
      </c>
      <c r="D942">
        <v>42</v>
      </c>
      <c r="E942" s="8" t="s">
        <v>130</v>
      </c>
      <c r="H942">
        <v>4</v>
      </c>
      <c r="L942" s="23" t="s">
        <v>2387</v>
      </c>
      <c r="M942" s="23" t="s">
        <v>2217</v>
      </c>
    </row>
    <row r="943" spans="1:13" x14ac:dyDescent="0.3">
      <c r="A943" s="11">
        <v>39317</v>
      </c>
      <c r="B943" s="29" t="s">
        <v>881</v>
      </c>
      <c r="C943" s="29">
        <v>1</v>
      </c>
      <c r="D943">
        <v>38</v>
      </c>
      <c r="E943" s="8" t="s">
        <v>130</v>
      </c>
      <c r="H943">
        <v>1</v>
      </c>
      <c r="L943" s="23" t="s">
        <v>2387</v>
      </c>
      <c r="M943" s="23" t="s">
        <v>2217</v>
      </c>
    </row>
    <row r="944" spans="1:13" x14ac:dyDescent="0.3">
      <c r="A944" s="11">
        <v>39317</v>
      </c>
      <c r="B944" s="29" t="s">
        <v>881</v>
      </c>
      <c r="C944" s="29">
        <v>1</v>
      </c>
      <c r="D944">
        <v>36.1</v>
      </c>
      <c r="E944" s="23" t="s">
        <v>130</v>
      </c>
      <c r="H944">
        <v>1</v>
      </c>
      <c r="L944" s="23" t="s">
        <v>2387</v>
      </c>
      <c r="M944" s="23" t="s">
        <v>2217</v>
      </c>
    </row>
    <row r="945" spans="1:13" x14ac:dyDescent="0.3">
      <c r="A945" s="11">
        <v>39317</v>
      </c>
      <c r="B945" s="29" t="s">
        <v>881</v>
      </c>
      <c r="C945" s="29">
        <v>1</v>
      </c>
      <c r="D945">
        <v>33.5</v>
      </c>
      <c r="E945" s="23" t="s">
        <v>130</v>
      </c>
      <c r="F945">
        <v>0.4</v>
      </c>
      <c r="L945" s="23" t="s">
        <v>2387</v>
      </c>
      <c r="M945" s="23" t="s">
        <v>2217</v>
      </c>
    </row>
    <row r="946" spans="1:13" x14ac:dyDescent="0.3">
      <c r="A946" s="11">
        <v>39317</v>
      </c>
      <c r="B946" s="29" t="s">
        <v>881</v>
      </c>
      <c r="C946" s="29">
        <v>1</v>
      </c>
      <c r="D946">
        <v>33.200000000000003</v>
      </c>
      <c r="E946" s="23" t="s">
        <v>130</v>
      </c>
      <c r="H946">
        <v>1</v>
      </c>
      <c r="L946" s="23" t="s">
        <v>2387</v>
      </c>
      <c r="M946" s="23" t="s">
        <v>2217</v>
      </c>
    </row>
    <row r="947" spans="1:13" x14ac:dyDescent="0.3">
      <c r="A947" s="11">
        <v>39317</v>
      </c>
      <c r="B947" s="29" t="s">
        <v>881</v>
      </c>
      <c r="C947" s="29">
        <v>1</v>
      </c>
      <c r="D947">
        <v>32.9</v>
      </c>
      <c r="E947" s="23" t="s">
        <v>130</v>
      </c>
      <c r="F947">
        <v>4.2</v>
      </c>
      <c r="L947" s="23" t="s">
        <v>2387</v>
      </c>
      <c r="M947" s="23" t="s">
        <v>2217</v>
      </c>
    </row>
    <row r="948" spans="1:13" x14ac:dyDescent="0.3">
      <c r="A948" s="11">
        <v>39317</v>
      </c>
      <c r="B948" s="29" t="s">
        <v>881</v>
      </c>
      <c r="C948" s="29">
        <v>1</v>
      </c>
      <c r="D948">
        <v>32.5</v>
      </c>
      <c r="E948" s="23" t="s">
        <v>130</v>
      </c>
      <c r="H948">
        <v>3</v>
      </c>
      <c r="L948" s="23" t="s">
        <v>2387</v>
      </c>
      <c r="M948" s="23" t="s">
        <v>2217</v>
      </c>
    </row>
    <row r="949" spans="1:13" x14ac:dyDescent="0.3">
      <c r="A949" s="11">
        <v>39317</v>
      </c>
      <c r="B949" s="29" t="s">
        <v>881</v>
      </c>
      <c r="C949" s="29">
        <v>1</v>
      </c>
      <c r="D949">
        <v>31.5</v>
      </c>
      <c r="E949" s="23" t="s">
        <v>130</v>
      </c>
      <c r="H949">
        <v>2</v>
      </c>
      <c r="L949" s="23" t="s">
        <v>2387</v>
      </c>
      <c r="M949" s="23" t="s">
        <v>2217</v>
      </c>
    </row>
    <row r="950" spans="1:13" x14ac:dyDescent="0.3">
      <c r="A950" s="11">
        <v>39317</v>
      </c>
      <c r="B950" s="29" t="s">
        <v>881</v>
      </c>
      <c r="C950" s="29">
        <v>1</v>
      </c>
      <c r="D950">
        <v>31.1</v>
      </c>
      <c r="E950" s="23" t="s">
        <v>130</v>
      </c>
      <c r="H950">
        <v>1</v>
      </c>
      <c r="L950" s="23" t="s">
        <v>2387</v>
      </c>
      <c r="M950" s="23" t="s">
        <v>2217</v>
      </c>
    </row>
    <row r="951" spans="1:13" x14ac:dyDescent="0.3">
      <c r="A951" s="11">
        <v>39317</v>
      </c>
      <c r="B951" s="29" t="s">
        <v>881</v>
      </c>
      <c r="C951" s="29">
        <v>1</v>
      </c>
      <c r="D951">
        <v>27.2</v>
      </c>
      <c r="E951" s="23" t="s">
        <v>130</v>
      </c>
      <c r="H951">
        <v>2</v>
      </c>
      <c r="L951" s="23" t="s">
        <v>2387</v>
      </c>
      <c r="M951" s="23" t="s">
        <v>2217</v>
      </c>
    </row>
    <row r="952" spans="1:13" x14ac:dyDescent="0.3">
      <c r="A952" s="11">
        <v>39317</v>
      </c>
      <c r="B952" s="29" t="s">
        <v>881</v>
      </c>
      <c r="C952" s="29">
        <v>1</v>
      </c>
      <c r="D952">
        <v>20.7</v>
      </c>
      <c r="E952" s="23" t="s">
        <v>130</v>
      </c>
      <c r="H952">
        <v>2</v>
      </c>
      <c r="L952" s="23" t="s">
        <v>2387</v>
      </c>
      <c r="M952" s="23" t="s">
        <v>2217</v>
      </c>
    </row>
    <row r="953" spans="1:13" x14ac:dyDescent="0.3">
      <c r="A953" s="11">
        <v>39317</v>
      </c>
      <c r="B953" s="29" t="s">
        <v>881</v>
      </c>
      <c r="C953" s="29">
        <v>1</v>
      </c>
      <c r="D953">
        <v>20.100000000000001</v>
      </c>
      <c r="E953" s="8" t="s">
        <v>130</v>
      </c>
      <c r="H953">
        <v>1</v>
      </c>
      <c r="L953" s="23" t="s">
        <v>2387</v>
      </c>
      <c r="M953" s="23" t="s">
        <v>2217</v>
      </c>
    </row>
    <row r="954" spans="1:13" x14ac:dyDescent="0.3">
      <c r="A954" s="11">
        <v>39317</v>
      </c>
      <c r="B954" s="29" t="s">
        <v>881</v>
      </c>
      <c r="C954" s="29">
        <v>1</v>
      </c>
      <c r="D954">
        <v>19.3</v>
      </c>
      <c r="E954" s="8" t="s">
        <v>130</v>
      </c>
      <c r="H954">
        <v>3</v>
      </c>
      <c r="L954" s="23" t="s">
        <v>2387</v>
      </c>
      <c r="M954" s="23" t="s">
        <v>2217</v>
      </c>
    </row>
    <row r="955" spans="1:13" x14ac:dyDescent="0.3">
      <c r="A955" s="11">
        <v>39317</v>
      </c>
      <c r="B955" s="29" t="s">
        <v>881</v>
      </c>
      <c r="C955" s="29">
        <v>1</v>
      </c>
      <c r="D955">
        <v>19</v>
      </c>
      <c r="E955" s="8" t="s">
        <v>130</v>
      </c>
      <c r="H955">
        <v>8</v>
      </c>
      <c r="L955" s="23" t="s">
        <v>2387</v>
      </c>
      <c r="M955" s="23" t="s">
        <v>2217</v>
      </c>
    </row>
    <row r="956" spans="1:13" x14ac:dyDescent="0.3">
      <c r="A956" s="11">
        <v>39317</v>
      </c>
      <c r="B956" s="29" t="s">
        <v>881</v>
      </c>
      <c r="C956" s="29">
        <v>1</v>
      </c>
      <c r="D956">
        <v>19</v>
      </c>
      <c r="E956" s="8" t="s">
        <v>130</v>
      </c>
      <c r="H956">
        <v>4</v>
      </c>
      <c r="L956" s="23" t="s">
        <v>2387</v>
      </c>
      <c r="M956" s="23" t="s">
        <v>2217</v>
      </c>
    </row>
    <row r="957" spans="1:13" x14ac:dyDescent="0.3">
      <c r="A957" s="11">
        <v>39317</v>
      </c>
      <c r="B957" s="29" t="s">
        <v>881</v>
      </c>
      <c r="C957" s="29">
        <v>1</v>
      </c>
      <c r="D957">
        <v>18</v>
      </c>
      <c r="E957" s="8" t="s">
        <v>130</v>
      </c>
      <c r="H957">
        <v>3</v>
      </c>
      <c r="L957" s="23" t="s">
        <v>2387</v>
      </c>
      <c r="M957" s="23" t="s">
        <v>2217</v>
      </c>
    </row>
    <row r="958" spans="1:13" x14ac:dyDescent="0.3">
      <c r="A958" s="11">
        <v>39317</v>
      </c>
      <c r="B958" s="29" t="s">
        <v>881</v>
      </c>
      <c r="C958" s="29">
        <v>1</v>
      </c>
      <c r="D958">
        <v>17.5</v>
      </c>
      <c r="E958" s="8" t="s">
        <v>130</v>
      </c>
      <c r="H958">
        <v>1</v>
      </c>
      <c r="L958" s="23" t="s">
        <v>2387</v>
      </c>
      <c r="M958" s="23" t="s">
        <v>2217</v>
      </c>
    </row>
    <row r="959" spans="1:13" x14ac:dyDescent="0.3">
      <c r="A959" s="11">
        <v>39317</v>
      </c>
      <c r="B959" s="29" t="s">
        <v>881</v>
      </c>
      <c r="C959" s="29">
        <v>1</v>
      </c>
      <c r="D959">
        <v>11.7</v>
      </c>
      <c r="E959" s="8" t="s">
        <v>130</v>
      </c>
      <c r="H959">
        <v>1</v>
      </c>
      <c r="L959" s="23" t="s">
        <v>2387</v>
      </c>
      <c r="M959" s="23" t="s">
        <v>2217</v>
      </c>
    </row>
    <row r="960" spans="1:13" x14ac:dyDescent="0.3">
      <c r="A960" s="11">
        <v>39317</v>
      </c>
      <c r="B960" s="29" t="s">
        <v>881</v>
      </c>
      <c r="C960" s="29">
        <v>1</v>
      </c>
      <c r="D960">
        <v>10.4</v>
      </c>
      <c r="E960" s="8" t="s">
        <v>130</v>
      </c>
      <c r="H960">
        <v>1</v>
      </c>
      <c r="L960" s="23" t="s">
        <v>2387</v>
      </c>
      <c r="M960" s="23" t="s">
        <v>2217</v>
      </c>
    </row>
    <row r="961" spans="1:13" x14ac:dyDescent="0.3">
      <c r="A961" s="11">
        <v>39317</v>
      </c>
      <c r="B961" s="29" t="s">
        <v>881</v>
      </c>
      <c r="C961" s="29">
        <v>1</v>
      </c>
      <c r="D961">
        <v>2.1</v>
      </c>
      <c r="E961" s="8" t="s">
        <v>130</v>
      </c>
      <c r="H961">
        <v>1</v>
      </c>
      <c r="L961" s="23" t="s">
        <v>2387</v>
      </c>
      <c r="M961" s="23" t="s">
        <v>2217</v>
      </c>
    </row>
    <row r="962" spans="1:13" x14ac:dyDescent="0.3">
      <c r="A962" s="11">
        <v>39317</v>
      </c>
      <c r="B962" s="29" t="s">
        <v>881</v>
      </c>
      <c r="C962" s="29">
        <v>2</v>
      </c>
      <c r="D962">
        <v>8.3000000000000007</v>
      </c>
      <c r="E962" s="8" t="s">
        <v>2330</v>
      </c>
      <c r="F962">
        <v>9</v>
      </c>
      <c r="J962" t="s">
        <v>1883</v>
      </c>
      <c r="L962" s="23" t="s">
        <v>2387</v>
      </c>
      <c r="M962" s="23" t="s">
        <v>2217</v>
      </c>
    </row>
    <row r="963" spans="1:13" x14ac:dyDescent="0.3">
      <c r="A963" s="11">
        <v>39317</v>
      </c>
      <c r="B963" s="29" t="s">
        <v>881</v>
      </c>
      <c r="C963" s="29">
        <v>2</v>
      </c>
      <c r="D963">
        <v>21.9</v>
      </c>
      <c r="E963" s="8" t="s">
        <v>130</v>
      </c>
      <c r="J963" t="s">
        <v>888</v>
      </c>
      <c r="K963" t="s">
        <v>887</v>
      </c>
      <c r="L963" s="23" t="s">
        <v>2387</v>
      </c>
      <c r="M963" s="23" t="s">
        <v>2217</v>
      </c>
    </row>
    <row r="964" spans="1:13" x14ac:dyDescent="0.3">
      <c r="A964" s="11">
        <v>39317</v>
      </c>
      <c r="B964" s="29" t="s">
        <v>881</v>
      </c>
      <c r="C964" s="29">
        <v>2</v>
      </c>
      <c r="D964">
        <v>44.4</v>
      </c>
      <c r="E964" s="8" t="s">
        <v>130</v>
      </c>
      <c r="F964">
        <v>2.1</v>
      </c>
      <c r="J964" t="s">
        <v>254</v>
      </c>
      <c r="L964" s="23" t="s">
        <v>2387</v>
      </c>
      <c r="M964" s="23" t="s">
        <v>2217</v>
      </c>
    </row>
    <row r="965" spans="1:13" x14ac:dyDescent="0.3">
      <c r="A965" s="11">
        <v>39317</v>
      </c>
      <c r="B965" s="29" t="s">
        <v>881</v>
      </c>
      <c r="C965" s="29">
        <v>2</v>
      </c>
      <c r="D965">
        <v>24</v>
      </c>
      <c r="E965" s="8" t="s">
        <v>130</v>
      </c>
      <c r="F965">
        <v>1.8</v>
      </c>
      <c r="J965" t="s">
        <v>965</v>
      </c>
      <c r="L965" s="23" t="s">
        <v>2387</v>
      </c>
      <c r="M965" s="23" t="s">
        <v>2217</v>
      </c>
    </row>
    <row r="966" spans="1:13" x14ac:dyDescent="0.3">
      <c r="A966" s="11">
        <v>39317</v>
      </c>
      <c r="B966" s="29" t="s">
        <v>881</v>
      </c>
      <c r="C966" s="29">
        <v>2</v>
      </c>
      <c r="D966">
        <v>48.2</v>
      </c>
      <c r="E966" s="8" t="s">
        <v>130</v>
      </c>
      <c r="F966">
        <v>1.4</v>
      </c>
      <c r="L966" s="23" t="s">
        <v>2387</v>
      </c>
      <c r="M966" s="23" t="s">
        <v>2217</v>
      </c>
    </row>
    <row r="967" spans="1:13" x14ac:dyDescent="0.3">
      <c r="A967" s="11">
        <v>39317</v>
      </c>
      <c r="B967" s="29" t="s">
        <v>881</v>
      </c>
      <c r="C967" s="29">
        <v>2</v>
      </c>
      <c r="D967">
        <v>36.299999999999997</v>
      </c>
      <c r="E967" s="8" t="s">
        <v>130</v>
      </c>
      <c r="H967">
        <v>1</v>
      </c>
      <c r="K967" t="s">
        <v>606</v>
      </c>
      <c r="L967" s="23" t="s">
        <v>2387</v>
      </c>
      <c r="M967" s="23" t="s">
        <v>2217</v>
      </c>
    </row>
    <row r="968" spans="1:13" x14ac:dyDescent="0.3">
      <c r="A968" s="11">
        <v>39317</v>
      </c>
      <c r="B968" s="29" t="s">
        <v>881</v>
      </c>
      <c r="C968" s="29">
        <v>2</v>
      </c>
      <c r="D968">
        <v>29.9</v>
      </c>
      <c r="E968" s="8" t="s">
        <v>130</v>
      </c>
      <c r="F968">
        <v>1.1000000000000001</v>
      </c>
      <c r="L968" s="23" t="s">
        <v>2387</v>
      </c>
      <c r="M968" s="23" t="s">
        <v>2217</v>
      </c>
    </row>
    <row r="969" spans="1:13" x14ac:dyDescent="0.3">
      <c r="A969" s="11">
        <v>39317</v>
      </c>
      <c r="B969" s="29" t="s">
        <v>881</v>
      </c>
      <c r="C969" s="29">
        <v>2</v>
      </c>
      <c r="D969">
        <v>26.6</v>
      </c>
      <c r="E969" s="8" t="s">
        <v>130</v>
      </c>
      <c r="F969">
        <v>1</v>
      </c>
      <c r="L969" s="23" t="s">
        <v>2387</v>
      </c>
      <c r="M969" s="23" t="s">
        <v>2217</v>
      </c>
    </row>
    <row r="970" spans="1:13" x14ac:dyDescent="0.3">
      <c r="A970" s="11">
        <v>39317</v>
      </c>
      <c r="B970" s="29" t="s">
        <v>881</v>
      </c>
      <c r="C970" s="29">
        <v>2</v>
      </c>
      <c r="D970">
        <v>14.9</v>
      </c>
      <c r="E970" s="8" t="s">
        <v>2330</v>
      </c>
      <c r="F970">
        <v>0.4</v>
      </c>
      <c r="L970" s="23" t="s">
        <v>2387</v>
      </c>
      <c r="M970" s="23" t="s">
        <v>2217</v>
      </c>
    </row>
    <row r="971" spans="1:13" x14ac:dyDescent="0.3">
      <c r="A971" s="11">
        <v>39317</v>
      </c>
      <c r="B971" s="29" t="s">
        <v>881</v>
      </c>
      <c r="C971" s="29">
        <v>2</v>
      </c>
      <c r="D971">
        <v>12.7</v>
      </c>
      <c r="E971" s="8" t="s">
        <v>2330</v>
      </c>
      <c r="F971">
        <v>1.2</v>
      </c>
      <c r="L971" s="23" t="s">
        <v>2387</v>
      </c>
      <c r="M971" s="23" t="s">
        <v>2217</v>
      </c>
    </row>
    <row r="972" spans="1:13" x14ac:dyDescent="0.3">
      <c r="A972" s="11">
        <v>39317</v>
      </c>
      <c r="B972" s="29" t="s">
        <v>881</v>
      </c>
      <c r="C972" s="29">
        <v>2</v>
      </c>
      <c r="D972">
        <v>12.2</v>
      </c>
      <c r="E972" s="8" t="s">
        <v>2330</v>
      </c>
      <c r="H972">
        <v>1</v>
      </c>
      <c r="L972" s="23" t="s">
        <v>2387</v>
      </c>
      <c r="M972" s="23" t="s">
        <v>2217</v>
      </c>
    </row>
    <row r="973" spans="1:13" x14ac:dyDescent="0.3">
      <c r="A973" s="11">
        <v>39317</v>
      </c>
      <c r="B973" s="29" t="s">
        <v>881</v>
      </c>
      <c r="C973" s="29">
        <v>2</v>
      </c>
      <c r="D973">
        <v>11.5</v>
      </c>
      <c r="E973" s="8" t="s">
        <v>2330</v>
      </c>
      <c r="H973">
        <v>1</v>
      </c>
      <c r="L973" s="23" t="s">
        <v>2387</v>
      </c>
      <c r="M973" s="23" t="s">
        <v>2217</v>
      </c>
    </row>
    <row r="974" spans="1:13" x14ac:dyDescent="0.3">
      <c r="A974" s="11">
        <v>39317</v>
      </c>
      <c r="B974" s="29" t="s">
        <v>881</v>
      </c>
      <c r="C974" s="29">
        <v>2</v>
      </c>
      <c r="D974">
        <v>11.2</v>
      </c>
      <c r="E974" s="8" t="s">
        <v>2330</v>
      </c>
      <c r="H974">
        <v>2</v>
      </c>
      <c r="L974" s="23" t="s">
        <v>2387</v>
      </c>
      <c r="M974" s="23" t="s">
        <v>2217</v>
      </c>
    </row>
    <row r="975" spans="1:13" x14ac:dyDescent="0.3">
      <c r="A975" s="11">
        <v>39317</v>
      </c>
      <c r="B975" s="29" t="s">
        <v>881</v>
      </c>
      <c r="C975" s="29">
        <v>2</v>
      </c>
      <c r="D975">
        <v>11</v>
      </c>
      <c r="E975" s="8" t="s">
        <v>2330</v>
      </c>
      <c r="H975">
        <v>2</v>
      </c>
      <c r="L975" s="23" t="s">
        <v>2387</v>
      </c>
      <c r="M975" s="23" t="s">
        <v>2217</v>
      </c>
    </row>
    <row r="976" spans="1:13" x14ac:dyDescent="0.3">
      <c r="A976" s="11">
        <v>39317</v>
      </c>
      <c r="B976" s="29" t="s">
        <v>881</v>
      </c>
      <c r="C976" s="29">
        <v>2</v>
      </c>
      <c r="D976">
        <v>10.9</v>
      </c>
      <c r="E976" s="8" t="s">
        <v>2330</v>
      </c>
      <c r="H976">
        <v>1</v>
      </c>
      <c r="L976" s="23" t="s">
        <v>2387</v>
      </c>
      <c r="M976" s="23" t="s">
        <v>2217</v>
      </c>
    </row>
    <row r="977" spans="1:13" x14ac:dyDescent="0.3">
      <c r="A977" s="11">
        <v>39317</v>
      </c>
      <c r="B977" s="29" t="s">
        <v>881</v>
      </c>
      <c r="C977" s="29">
        <v>2</v>
      </c>
      <c r="D977">
        <v>10.3</v>
      </c>
      <c r="E977" s="8" t="s">
        <v>2330</v>
      </c>
      <c r="H977">
        <v>3</v>
      </c>
      <c r="L977" s="23" t="s">
        <v>2387</v>
      </c>
      <c r="M977" s="23" t="s">
        <v>2217</v>
      </c>
    </row>
    <row r="978" spans="1:13" x14ac:dyDescent="0.3">
      <c r="A978" s="11">
        <v>39317</v>
      </c>
      <c r="B978" s="29" t="s">
        <v>881</v>
      </c>
      <c r="C978" s="29">
        <v>2</v>
      </c>
      <c r="D978">
        <v>9.8000000000000007</v>
      </c>
      <c r="E978" s="8" t="s">
        <v>2330</v>
      </c>
      <c r="H978">
        <v>1</v>
      </c>
      <c r="L978" s="23" t="s">
        <v>2387</v>
      </c>
      <c r="M978" s="23" t="s">
        <v>2217</v>
      </c>
    </row>
    <row r="979" spans="1:13" x14ac:dyDescent="0.3">
      <c r="A979" s="11">
        <v>39317</v>
      </c>
      <c r="B979" s="29" t="s">
        <v>881</v>
      </c>
      <c r="C979" s="29">
        <v>2</v>
      </c>
      <c r="D979">
        <v>9.3000000000000007</v>
      </c>
      <c r="E979" s="8" t="s">
        <v>2330</v>
      </c>
      <c r="H979">
        <v>4</v>
      </c>
      <c r="J979" s="8"/>
      <c r="L979" s="23" t="s">
        <v>2387</v>
      </c>
      <c r="M979" s="23" t="s">
        <v>2217</v>
      </c>
    </row>
    <row r="980" spans="1:13" x14ac:dyDescent="0.3">
      <c r="A980" s="11">
        <v>39317</v>
      </c>
      <c r="B980" s="29" t="s">
        <v>881</v>
      </c>
      <c r="C980" s="29">
        <v>2</v>
      </c>
      <c r="D980">
        <v>9</v>
      </c>
      <c r="E980" s="8" t="s">
        <v>2330</v>
      </c>
      <c r="H980">
        <v>4</v>
      </c>
      <c r="L980" s="23" t="s">
        <v>2387</v>
      </c>
      <c r="M980" s="23" t="s">
        <v>2217</v>
      </c>
    </row>
    <row r="981" spans="1:13" x14ac:dyDescent="0.3">
      <c r="A981" s="11">
        <v>39317</v>
      </c>
      <c r="B981" s="29" t="s">
        <v>881</v>
      </c>
      <c r="C981" s="29">
        <v>2</v>
      </c>
      <c r="D981">
        <v>8</v>
      </c>
      <c r="E981" s="8" t="s">
        <v>2330</v>
      </c>
      <c r="H981">
        <v>5</v>
      </c>
      <c r="L981" s="23" t="s">
        <v>2387</v>
      </c>
      <c r="M981" s="23" t="s">
        <v>2217</v>
      </c>
    </row>
    <row r="982" spans="1:13" x14ac:dyDescent="0.3">
      <c r="A982" s="11">
        <v>39317</v>
      </c>
      <c r="B982" s="29" t="s">
        <v>881</v>
      </c>
      <c r="C982" s="29">
        <v>2</v>
      </c>
      <c r="D982">
        <v>8</v>
      </c>
      <c r="E982" s="8" t="s">
        <v>2330</v>
      </c>
      <c r="H982">
        <v>3</v>
      </c>
      <c r="L982" s="23" t="s">
        <v>2387</v>
      </c>
      <c r="M982" s="23" t="s">
        <v>2217</v>
      </c>
    </row>
    <row r="983" spans="1:13" x14ac:dyDescent="0.3">
      <c r="A983" s="11">
        <v>39317</v>
      </c>
      <c r="B983" s="29" t="s">
        <v>881</v>
      </c>
      <c r="C983" s="29">
        <v>2</v>
      </c>
      <c r="D983">
        <v>7</v>
      </c>
      <c r="E983" s="8" t="s">
        <v>2330</v>
      </c>
      <c r="H983">
        <v>3</v>
      </c>
      <c r="L983" s="23" t="s">
        <v>2387</v>
      </c>
      <c r="M983" s="23" t="s">
        <v>2217</v>
      </c>
    </row>
    <row r="984" spans="1:13" x14ac:dyDescent="0.3">
      <c r="A984" s="11">
        <v>39317</v>
      </c>
      <c r="B984" s="29" t="s">
        <v>881</v>
      </c>
      <c r="C984" s="29">
        <v>2</v>
      </c>
      <c r="D984">
        <v>4.3</v>
      </c>
      <c r="E984" s="8" t="s">
        <v>2330</v>
      </c>
      <c r="H984">
        <v>1</v>
      </c>
      <c r="L984" s="23" t="s">
        <v>2387</v>
      </c>
      <c r="M984" s="23" t="s">
        <v>2217</v>
      </c>
    </row>
    <row r="985" spans="1:13" x14ac:dyDescent="0.3">
      <c r="A985" s="11">
        <v>39317</v>
      </c>
      <c r="B985" s="29" t="s">
        <v>881</v>
      </c>
      <c r="C985" s="29">
        <v>1</v>
      </c>
      <c r="D985">
        <v>36.9</v>
      </c>
      <c r="E985" s="8" t="s">
        <v>127</v>
      </c>
      <c r="F985">
        <v>2.2999999999999998</v>
      </c>
      <c r="K985" t="s">
        <v>291</v>
      </c>
      <c r="L985" s="23" t="s">
        <v>2546</v>
      </c>
      <c r="M985" s="23" t="s">
        <v>2217</v>
      </c>
    </row>
    <row r="986" spans="1:13" x14ac:dyDescent="0.3">
      <c r="A986" s="11">
        <v>39317</v>
      </c>
      <c r="B986" s="29" t="s">
        <v>881</v>
      </c>
      <c r="C986" s="29">
        <v>1</v>
      </c>
      <c r="D986">
        <v>24.2</v>
      </c>
      <c r="E986" s="8" t="s">
        <v>127</v>
      </c>
      <c r="F986">
        <v>2.7</v>
      </c>
      <c r="K986" t="s">
        <v>1153</v>
      </c>
      <c r="L986" s="23" t="s">
        <v>2546</v>
      </c>
      <c r="M986" s="23" t="s">
        <v>2217</v>
      </c>
    </row>
    <row r="987" spans="1:13" x14ac:dyDescent="0.3">
      <c r="A987" s="11">
        <v>39317</v>
      </c>
      <c r="B987" s="29" t="s">
        <v>881</v>
      </c>
      <c r="C987" s="29">
        <v>2</v>
      </c>
      <c r="D987">
        <v>46.4</v>
      </c>
      <c r="E987" s="8" t="s">
        <v>127</v>
      </c>
      <c r="J987" t="s">
        <v>81</v>
      </c>
      <c r="K987" t="s">
        <v>82</v>
      </c>
      <c r="L987" s="23" t="s">
        <v>2546</v>
      </c>
      <c r="M987" s="23" t="s">
        <v>2217</v>
      </c>
    </row>
    <row r="988" spans="1:13" x14ac:dyDescent="0.3">
      <c r="A988" s="11">
        <v>39317</v>
      </c>
      <c r="B988" s="29" t="s">
        <v>881</v>
      </c>
      <c r="C988" s="29">
        <v>2</v>
      </c>
      <c r="D988">
        <v>49.5</v>
      </c>
      <c r="E988" s="8" t="s">
        <v>127</v>
      </c>
      <c r="F988">
        <v>3.2</v>
      </c>
      <c r="K988" t="s">
        <v>179</v>
      </c>
      <c r="L988" s="23" t="s">
        <v>2546</v>
      </c>
      <c r="M988" s="23" t="s">
        <v>2217</v>
      </c>
    </row>
    <row r="989" spans="1:13" x14ac:dyDescent="0.3">
      <c r="A989" s="11">
        <v>39317</v>
      </c>
      <c r="B989" s="29" t="s">
        <v>881</v>
      </c>
      <c r="C989" s="29">
        <v>2</v>
      </c>
      <c r="D989">
        <v>40.200000000000003</v>
      </c>
      <c r="E989" s="8" t="s">
        <v>431</v>
      </c>
      <c r="F989">
        <v>2.7</v>
      </c>
      <c r="J989" t="s">
        <v>621</v>
      </c>
      <c r="L989" s="23" t="s">
        <v>2387</v>
      </c>
      <c r="M989" s="23" t="s">
        <v>2545</v>
      </c>
    </row>
    <row r="990" spans="1:13" x14ac:dyDescent="0.3">
      <c r="A990" s="11">
        <v>39317</v>
      </c>
      <c r="B990" s="29" t="s">
        <v>881</v>
      </c>
      <c r="C990" s="29">
        <v>2</v>
      </c>
      <c r="D990">
        <v>40.200000000000003</v>
      </c>
      <c r="E990" s="8" t="s">
        <v>431</v>
      </c>
      <c r="F990">
        <v>3.2</v>
      </c>
      <c r="L990" s="23" t="s">
        <v>2387</v>
      </c>
      <c r="M990" s="23" t="s">
        <v>2545</v>
      </c>
    </row>
    <row r="991" spans="1:13" x14ac:dyDescent="0.3">
      <c r="A991" s="11">
        <v>39317</v>
      </c>
      <c r="B991" s="29" t="s">
        <v>881</v>
      </c>
      <c r="C991" s="29">
        <v>2</v>
      </c>
      <c r="D991">
        <v>3</v>
      </c>
      <c r="E991" s="8" t="s">
        <v>2680</v>
      </c>
      <c r="F991">
        <v>4.0999999999999996</v>
      </c>
      <c r="L991" s="23" t="s">
        <v>2387</v>
      </c>
      <c r="M991" s="23" t="s">
        <v>2545</v>
      </c>
    </row>
    <row r="992" spans="1:13" x14ac:dyDescent="0.3">
      <c r="A992" s="11">
        <v>39317</v>
      </c>
      <c r="B992" s="29" t="s">
        <v>881</v>
      </c>
      <c r="C992" s="29">
        <v>1</v>
      </c>
      <c r="D992">
        <v>34</v>
      </c>
      <c r="E992" s="8" t="s">
        <v>293</v>
      </c>
      <c r="H992">
        <v>1</v>
      </c>
      <c r="L992" s="23" t="s">
        <v>2387</v>
      </c>
      <c r="M992" s="23" t="s">
        <v>2545</v>
      </c>
    </row>
    <row r="993" spans="1:13" x14ac:dyDescent="0.3">
      <c r="A993" s="11">
        <v>39317</v>
      </c>
      <c r="B993" s="29" t="s">
        <v>881</v>
      </c>
      <c r="C993" s="29">
        <v>1</v>
      </c>
      <c r="D993">
        <v>33.200000000000003</v>
      </c>
      <c r="E993" s="8" t="s">
        <v>293</v>
      </c>
      <c r="H993">
        <v>1</v>
      </c>
      <c r="J993" s="29"/>
      <c r="L993" s="23" t="s">
        <v>2387</v>
      </c>
      <c r="M993" s="23" t="s">
        <v>2545</v>
      </c>
    </row>
    <row r="994" spans="1:13" x14ac:dyDescent="0.3">
      <c r="A994" s="11">
        <v>39317</v>
      </c>
      <c r="B994" s="29" t="s">
        <v>881</v>
      </c>
      <c r="C994" s="29">
        <v>1</v>
      </c>
      <c r="D994">
        <v>10.4</v>
      </c>
      <c r="E994" s="8" t="s">
        <v>293</v>
      </c>
      <c r="H994">
        <v>1</v>
      </c>
      <c r="J994" s="29"/>
      <c r="L994" s="23" t="s">
        <v>2387</v>
      </c>
      <c r="M994" s="23" t="s">
        <v>2545</v>
      </c>
    </row>
    <row r="995" spans="1:13" x14ac:dyDescent="0.3">
      <c r="A995" s="11">
        <v>39317</v>
      </c>
      <c r="B995" s="29" t="s">
        <v>881</v>
      </c>
      <c r="C995" s="29">
        <v>1</v>
      </c>
      <c r="D995">
        <v>9.6</v>
      </c>
      <c r="E995" s="8" t="s">
        <v>293</v>
      </c>
      <c r="F995">
        <v>1.9</v>
      </c>
      <c r="J995" s="29"/>
      <c r="L995" s="23" t="s">
        <v>2387</v>
      </c>
      <c r="M995" s="23" t="s">
        <v>2545</v>
      </c>
    </row>
    <row r="996" spans="1:13" x14ac:dyDescent="0.3">
      <c r="A996" s="11">
        <v>39317</v>
      </c>
      <c r="B996" s="29" t="s">
        <v>881</v>
      </c>
      <c r="C996" s="29">
        <v>1</v>
      </c>
      <c r="D996">
        <v>7.1</v>
      </c>
      <c r="E996" s="8" t="s">
        <v>293</v>
      </c>
      <c r="H996">
        <v>1</v>
      </c>
      <c r="L996" s="23" t="s">
        <v>2387</v>
      </c>
      <c r="M996" s="23" t="s">
        <v>2545</v>
      </c>
    </row>
    <row r="997" spans="1:13" x14ac:dyDescent="0.3">
      <c r="A997" s="11">
        <v>39317</v>
      </c>
      <c r="B997" s="29" t="s">
        <v>881</v>
      </c>
      <c r="C997" s="29">
        <v>1</v>
      </c>
      <c r="D997">
        <v>6.3</v>
      </c>
      <c r="E997" s="8" t="s">
        <v>293</v>
      </c>
      <c r="H997">
        <v>1</v>
      </c>
      <c r="L997" s="23" t="s">
        <v>2387</v>
      </c>
      <c r="M997" s="23" t="s">
        <v>2545</v>
      </c>
    </row>
    <row r="998" spans="1:13" x14ac:dyDescent="0.3">
      <c r="A998" s="11">
        <v>39317</v>
      </c>
      <c r="B998" s="29" t="s">
        <v>881</v>
      </c>
      <c r="C998" s="29">
        <v>2</v>
      </c>
      <c r="D998">
        <v>31.1</v>
      </c>
      <c r="E998" s="8" t="s">
        <v>293</v>
      </c>
      <c r="F998">
        <v>5</v>
      </c>
      <c r="J998" s="8" t="s">
        <v>611</v>
      </c>
      <c r="L998" s="23" t="s">
        <v>2387</v>
      </c>
      <c r="M998" s="23" t="s">
        <v>2545</v>
      </c>
    </row>
    <row r="999" spans="1:13" x14ac:dyDescent="0.3">
      <c r="A999" s="11">
        <v>39317</v>
      </c>
      <c r="B999" s="29" t="s">
        <v>881</v>
      </c>
      <c r="C999" s="29">
        <v>2</v>
      </c>
      <c r="D999">
        <v>23</v>
      </c>
      <c r="E999" s="8" t="s">
        <v>293</v>
      </c>
      <c r="F999">
        <v>1.5</v>
      </c>
      <c r="I999" s="29"/>
      <c r="J999" s="8" t="s">
        <v>890</v>
      </c>
      <c r="L999" s="23" t="s">
        <v>2387</v>
      </c>
      <c r="M999" s="23" t="s">
        <v>2545</v>
      </c>
    </row>
    <row r="1000" spans="1:13" x14ac:dyDescent="0.3">
      <c r="A1000" s="11">
        <v>39317</v>
      </c>
      <c r="B1000" s="29" t="s">
        <v>881</v>
      </c>
      <c r="C1000" s="29">
        <v>2</v>
      </c>
      <c r="D1000">
        <v>41</v>
      </c>
      <c r="E1000" s="8" t="s">
        <v>293</v>
      </c>
      <c r="H1000">
        <v>1</v>
      </c>
      <c r="I1000" s="29"/>
      <c r="L1000" s="23" t="s">
        <v>2387</v>
      </c>
      <c r="M1000" s="23" t="s">
        <v>2545</v>
      </c>
    </row>
    <row r="1001" spans="1:13" x14ac:dyDescent="0.3">
      <c r="A1001" s="11">
        <v>39317</v>
      </c>
      <c r="B1001" s="29" t="s">
        <v>881</v>
      </c>
      <c r="C1001" s="29">
        <v>2</v>
      </c>
      <c r="D1001">
        <v>40.700000000000003</v>
      </c>
      <c r="E1001" s="8" t="s">
        <v>293</v>
      </c>
      <c r="H1001">
        <v>2</v>
      </c>
      <c r="I1001" s="29"/>
      <c r="L1001" s="23" t="s">
        <v>2387</v>
      </c>
      <c r="M1001" s="23" t="s">
        <v>2545</v>
      </c>
    </row>
    <row r="1002" spans="1:13" x14ac:dyDescent="0.3">
      <c r="A1002" s="11">
        <v>39317</v>
      </c>
      <c r="B1002" s="29" t="s">
        <v>881</v>
      </c>
      <c r="C1002" s="29">
        <v>2</v>
      </c>
      <c r="D1002">
        <v>40.5</v>
      </c>
      <c r="E1002" s="8" t="s">
        <v>293</v>
      </c>
      <c r="F1002">
        <v>2</v>
      </c>
      <c r="I1002" s="29"/>
      <c r="L1002" s="23" t="s">
        <v>2387</v>
      </c>
      <c r="M1002" s="23" t="s">
        <v>2545</v>
      </c>
    </row>
    <row r="1003" spans="1:13" x14ac:dyDescent="0.3">
      <c r="A1003" s="11">
        <v>39317</v>
      </c>
      <c r="B1003" s="29" t="s">
        <v>881</v>
      </c>
      <c r="C1003" s="29">
        <v>2</v>
      </c>
      <c r="D1003">
        <v>39.5</v>
      </c>
      <c r="E1003" s="8" t="s">
        <v>293</v>
      </c>
      <c r="H1003">
        <v>1</v>
      </c>
      <c r="I1003" s="29"/>
      <c r="L1003" s="23" t="s">
        <v>2387</v>
      </c>
      <c r="M1003" s="23" t="s">
        <v>2545</v>
      </c>
    </row>
    <row r="1004" spans="1:13" x14ac:dyDescent="0.3">
      <c r="A1004" s="11">
        <v>39317</v>
      </c>
      <c r="B1004" s="29" t="s">
        <v>881</v>
      </c>
      <c r="C1004" s="29">
        <v>2</v>
      </c>
      <c r="D1004">
        <v>32.5</v>
      </c>
      <c r="E1004" s="8" t="s">
        <v>293</v>
      </c>
      <c r="H1004">
        <v>1</v>
      </c>
      <c r="I1004" s="29"/>
      <c r="L1004" s="23" t="s">
        <v>2387</v>
      </c>
      <c r="M1004" s="23" t="s">
        <v>2545</v>
      </c>
    </row>
    <row r="1005" spans="1:13" x14ac:dyDescent="0.3">
      <c r="A1005" s="11">
        <v>39317</v>
      </c>
      <c r="B1005" s="29" t="s">
        <v>881</v>
      </c>
      <c r="C1005" s="29">
        <v>2</v>
      </c>
      <c r="D1005">
        <v>32.1</v>
      </c>
      <c r="E1005" s="8" t="s">
        <v>293</v>
      </c>
      <c r="F1005">
        <v>6</v>
      </c>
      <c r="I1005" s="29"/>
      <c r="L1005" s="23" t="s">
        <v>2387</v>
      </c>
      <c r="M1005" s="23" t="s">
        <v>2545</v>
      </c>
    </row>
    <row r="1006" spans="1:13" x14ac:dyDescent="0.3">
      <c r="A1006" s="11">
        <v>39317</v>
      </c>
      <c r="B1006" s="29" t="s">
        <v>881</v>
      </c>
      <c r="C1006" s="29">
        <v>2</v>
      </c>
      <c r="D1006">
        <v>31.8</v>
      </c>
      <c r="E1006" s="8" t="s">
        <v>293</v>
      </c>
      <c r="H1006">
        <v>2</v>
      </c>
      <c r="I1006" s="29"/>
      <c r="L1006" s="23" t="s">
        <v>2387</v>
      </c>
      <c r="M1006" s="23" t="s">
        <v>2545</v>
      </c>
    </row>
    <row r="1007" spans="1:13" x14ac:dyDescent="0.3">
      <c r="A1007" s="11">
        <v>39317</v>
      </c>
      <c r="B1007" s="29" t="s">
        <v>881</v>
      </c>
      <c r="C1007" s="29">
        <v>2</v>
      </c>
      <c r="D1007">
        <v>31.6</v>
      </c>
      <c r="E1007" s="8" t="s">
        <v>293</v>
      </c>
      <c r="H1007">
        <v>2</v>
      </c>
      <c r="I1007" s="29"/>
      <c r="L1007" s="23" t="s">
        <v>2387</v>
      </c>
      <c r="M1007" s="23" t="s">
        <v>2545</v>
      </c>
    </row>
    <row r="1008" spans="1:13" x14ac:dyDescent="0.3">
      <c r="A1008" s="11">
        <v>39317</v>
      </c>
      <c r="B1008" s="29" t="s">
        <v>881</v>
      </c>
      <c r="C1008" s="29">
        <v>2</v>
      </c>
      <c r="D1008">
        <v>31.1</v>
      </c>
      <c r="E1008" s="8" t="s">
        <v>293</v>
      </c>
      <c r="H1008">
        <v>1</v>
      </c>
      <c r="I1008" s="29"/>
      <c r="L1008" s="23" t="s">
        <v>2387</v>
      </c>
      <c r="M1008" s="23" t="s">
        <v>2545</v>
      </c>
    </row>
    <row r="1009" spans="1:13" x14ac:dyDescent="0.3">
      <c r="A1009" s="11">
        <v>39317</v>
      </c>
      <c r="B1009" s="29" t="s">
        <v>881</v>
      </c>
      <c r="C1009" s="29">
        <v>2</v>
      </c>
      <c r="D1009">
        <v>23.3</v>
      </c>
      <c r="E1009" s="8" t="s">
        <v>293</v>
      </c>
      <c r="F1009">
        <v>0.5</v>
      </c>
      <c r="J1009" s="29"/>
      <c r="K1009" s="8"/>
      <c r="L1009" s="23" t="s">
        <v>2387</v>
      </c>
      <c r="M1009" s="23" t="s">
        <v>2545</v>
      </c>
    </row>
    <row r="1010" spans="1:13" x14ac:dyDescent="0.3">
      <c r="A1010" s="11">
        <v>39317</v>
      </c>
      <c r="B1010" s="29" t="s">
        <v>881</v>
      </c>
      <c r="C1010" s="29">
        <v>2</v>
      </c>
      <c r="D1010">
        <v>20.9</v>
      </c>
      <c r="E1010" s="8" t="s">
        <v>293</v>
      </c>
      <c r="H1010">
        <v>1</v>
      </c>
      <c r="L1010" s="23" t="s">
        <v>2387</v>
      </c>
      <c r="M1010" s="23" t="s">
        <v>2545</v>
      </c>
    </row>
    <row r="1011" spans="1:13" x14ac:dyDescent="0.3">
      <c r="A1011" s="11">
        <v>39317</v>
      </c>
      <c r="B1011" s="29" t="s">
        <v>881</v>
      </c>
      <c r="C1011" s="29">
        <v>2</v>
      </c>
      <c r="D1011">
        <v>20.2</v>
      </c>
      <c r="E1011" s="8" t="s">
        <v>293</v>
      </c>
      <c r="H1011">
        <v>1</v>
      </c>
      <c r="L1011" s="23" t="s">
        <v>2387</v>
      </c>
      <c r="M1011" s="23" t="s">
        <v>2545</v>
      </c>
    </row>
    <row r="1012" spans="1:13" x14ac:dyDescent="0.3">
      <c r="A1012" s="11">
        <v>39317</v>
      </c>
      <c r="B1012" s="29" t="s">
        <v>881</v>
      </c>
      <c r="C1012" s="29">
        <v>2</v>
      </c>
      <c r="D1012">
        <v>19.7</v>
      </c>
      <c r="E1012" s="8" t="s">
        <v>2476</v>
      </c>
      <c r="H1012">
        <v>1</v>
      </c>
      <c r="L1012" s="23" t="s">
        <v>2387</v>
      </c>
      <c r="M1012" s="23" t="s">
        <v>2545</v>
      </c>
    </row>
    <row r="1013" spans="1:13" x14ac:dyDescent="0.3">
      <c r="A1013" s="11">
        <v>39317</v>
      </c>
      <c r="B1013" s="29" t="s">
        <v>881</v>
      </c>
      <c r="C1013" s="29">
        <v>2</v>
      </c>
      <c r="D1013">
        <v>17.600000000000001</v>
      </c>
      <c r="E1013" s="8" t="s">
        <v>2476</v>
      </c>
      <c r="H1013">
        <v>1</v>
      </c>
      <c r="L1013" s="23" t="s">
        <v>2387</v>
      </c>
      <c r="M1013" s="23" t="s">
        <v>2545</v>
      </c>
    </row>
    <row r="1014" spans="1:13" x14ac:dyDescent="0.3">
      <c r="A1014" s="11">
        <v>39317</v>
      </c>
      <c r="B1014" s="29" t="s">
        <v>881</v>
      </c>
      <c r="C1014" s="29">
        <v>2</v>
      </c>
      <c r="D1014">
        <v>17.600000000000001</v>
      </c>
      <c r="E1014" s="8" t="s">
        <v>2476</v>
      </c>
      <c r="F1014">
        <v>6</v>
      </c>
      <c r="L1014" s="23" t="s">
        <v>2387</v>
      </c>
      <c r="M1014" s="23" t="s">
        <v>2545</v>
      </c>
    </row>
    <row r="1015" spans="1:13" x14ac:dyDescent="0.3">
      <c r="A1015" s="11">
        <v>39317</v>
      </c>
      <c r="B1015" s="29" t="s">
        <v>881</v>
      </c>
      <c r="C1015" s="29">
        <v>2</v>
      </c>
      <c r="D1015">
        <v>16.5</v>
      </c>
      <c r="E1015" s="8" t="s">
        <v>2064</v>
      </c>
      <c r="H1015">
        <v>1</v>
      </c>
      <c r="L1015" s="23" t="s">
        <v>2387</v>
      </c>
      <c r="M1015" s="23" t="s">
        <v>2545</v>
      </c>
    </row>
    <row r="1016" spans="1:13" x14ac:dyDescent="0.3">
      <c r="A1016" s="11">
        <v>39317</v>
      </c>
      <c r="B1016" s="29" t="s">
        <v>881</v>
      </c>
      <c r="C1016" s="29">
        <v>1</v>
      </c>
      <c r="D1016">
        <v>26.6</v>
      </c>
      <c r="E1016" s="8" t="s">
        <v>1152</v>
      </c>
      <c r="H1016">
        <v>1</v>
      </c>
      <c r="L1016" s="23" t="s">
        <v>2387</v>
      </c>
      <c r="M1016" s="23" t="s">
        <v>2217</v>
      </c>
    </row>
    <row r="1017" spans="1:13" x14ac:dyDescent="0.3">
      <c r="A1017" s="11">
        <v>39317</v>
      </c>
      <c r="B1017" s="29" t="s">
        <v>881</v>
      </c>
      <c r="C1017" s="29">
        <v>1</v>
      </c>
      <c r="D1017">
        <v>17.5</v>
      </c>
      <c r="E1017" s="8" t="s">
        <v>1152</v>
      </c>
      <c r="F1017">
        <v>2</v>
      </c>
      <c r="L1017" s="23" t="s">
        <v>2387</v>
      </c>
      <c r="M1017" s="23" t="s">
        <v>2217</v>
      </c>
    </row>
    <row r="1018" spans="1:13" x14ac:dyDescent="0.3">
      <c r="A1018" s="11">
        <v>39317</v>
      </c>
      <c r="B1018" s="29" t="s">
        <v>881</v>
      </c>
      <c r="C1018" s="29">
        <v>1</v>
      </c>
      <c r="D1018">
        <v>10.1</v>
      </c>
      <c r="E1018" s="8" t="s">
        <v>1152</v>
      </c>
      <c r="H1018">
        <v>1</v>
      </c>
      <c r="L1018" s="23" t="s">
        <v>2387</v>
      </c>
      <c r="M1018" s="23" t="s">
        <v>2217</v>
      </c>
    </row>
    <row r="1019" spans="1:13" x14ac:dyDescent="0.3">
      <c r="A1019" s="11">
        <v>39317</v>
      </c>
      <c r="B1019" s="29" t="s">
        <v>881</v>
      </c>
      <c r="C1019" s="29">
        <v>1</v>
      </c>
      <c r="D1019">
        <v>6.3</v>
      </c>
      <c r="E1019" s="8" t="s">
        <v>1152</v>
      </c>
      <c r="H1019">
        <v>1</v>
      </c>
      <c r="L1019" s="23" t="s">
        <v>2387</v>
      </c>
      <c r="M1019" s="23" t="s">
        <v>2217</v>
      </c>
    </row>
    <row r="1020" spans="1:13" x14ac:dyDescent="0.3">
      <c r="A1020" s="11">
        <v>39317</v>
      </c>
      <c r="B1020" s="29" t="s">
        <v>881</v>
      </c>
      <c r="C1020" s="29">
        <v>1</v>
      </c>
      <c r="D1020">
        <v>5.5</v>
      </c>
      <c r="E1020" s="8" t="s">
        <v>1152</v>
      </c>
      <c r="H1020">
        <v>1</v>
      </c>
      <c r="L1020" s="23" t="s">
        <v>2387</v>
      </c>
      <c r="M1020" s="23" t="s">
        <v>2217</v>
      </c>
    </row>
    <row r="1021" spans="1:13" x14ac:dyDescent="0.3">
      <c r="A1021" s="11">
        <v>39317</v>
      </c>
      <c r="B1021" s="29" t="s">
        <v>881</v>
      </c>
      <c r="C1021" s="29">
        <v>1</v>
      </c>
      <c r="D1021">
        <v>4.9000000000000004</v>
      </c>
      <c r="E1021" s="8" t="s">
        <v>1152</v>
      </c>
      <c r="H1021">
        <v>2</v>
      </c>
      <c r="L1021" s="23" t="s">
        <v>2387</v>
      </c>
      <c r="M1021" s="23" t="s">
        <v>2217</v>
      </c>
    </row>
    <row r="1022" spans="1:13" x14ac:dyDescent="0.3">
      <c r="A1022" s="11">
        <v>39317</v>
      </c>
      <c r="B1022" s="29" t="s">
        <v>881</v>
      </c>
      <c r="C1022" s="29">
        <v>2</v>
      </c>
      <c r="D1022">
        <v>31.6</v>
      </c>
      <c r="E1022" s="8" t="s">
        <v>1152</v>
      </c>
      <c r="F1022">
        <v>2.2000000000000002</v>
      </c>
      <c r="J1022" t="s">
        <v>973</v>
      </c>
      <c r="L1022" s="23" t="s">
        <v>2387</v>
      </c>
      <c r="M1022" s="23" t="s">
        <v>2217</v>
      </c>
    </row>
    <row r="1023" spans="1:13" x14ac:dyDescent="0.3">
      <c r="A1023" s="11">
        <v>39317</v>
      </c>
      <c r="B1023" s="29" t="s">
        <v>881</v>
      </c>
      <c r="C1023" s="29">
        <v>2</v>
      </c>
      <c r="D1023">
        <v>30.6</v>
      </c>
      <c r="E1023" s="8" t="s">
        <v>1152</v>
      </c>
      <c r="F1023">
        <v>5</v>
      </c>
      <c r="J1023" t="s">
        <v>611</v>
      </c>
      <c r="K1023" s="8"/>
      <c r="L1023" s="23" t="s">
        <v>2387</v>
      </c>
      <c r="M1023" s="23" t="s">
        <v>2217</v>
      </c>
    </row>
    <row r="1024" spans="1:13" x14ac:dyDescent="0.3">
      <c r="A1024" s="11">
        <v>39317</v>
      </c>
      <c r="B1024" s="29" t="s">
        <v>881</v>
      </c>
      <c r="C1024" s="29">
        <v>2</v>
      </c>
      <c r="D1024">
        <v>28.9</v>
      </c>
      <c r="E1024" s="8" t="s">
        <v>1152</v>
      </c>
      <c r="F1024">
        <v>5.5</v>
      </c>
      <c r="J1024" t="s">
        <v>973</v>
      </c>
      <c r="L1024" s="23" t="s">
        <v>2387</v>
      </c>
      <c r="M1024" s="23" t="s">
        <v>2217</v>
      </c>
    </row>
    <row r="1025" spans="1:13" x14ac:dyDescent="0.3">
      <c r="A1025" s="11">
        <v>39317</v>
      </c>
      <c r="B1025" s="29" t="s">
        <v>881</v>
      </c>
      <c r="C1025" s="29">
        <v>2</v>
      </c>
      <c r="D1025">
        <v>18.5</v>
      </c>
      <c r="E1025" s="8" t="s">
        <v>2477</v>
      </c>
      <c r="J1025" t="s">
        <v>2151</v>
      </c>
      <c r="L1025" s="23" t="s">
        <v>2387</v>
      </c>
      <c r="M1025" s="23" t="s">
        <v>2217</v>
      </c>
    </row>
    <row r="1026" spans="1:13" x14ac:dyDescent="0.3">
      <c r="A1026" s="11">
        <v>39317</v>
      </c>
      <c r="B1026" s="29" t="s">
        <v>881</v>
      </c>
      <c r="C1026" s="29">
        <v>2</v>
      </c>
      <c r="D1026">
        <v>44.4</v>
      </c>
      <c r="E1026" s="8" t="s">
        <v>1152</v>
      </c>
      <c r="F1026">
        <v>1.2</v>
      </c>
      <c r="J1026" t="s">
        <v>882</v>
      </c>
      <c r="L1026" s="23" t="s">
        <v>2387</v>
      </c>
      <c r="M1026" s="23" t="s">
        <v>2217</v>
      </c>
    </row>
    <row r="1027" spans="1:13" x14ac:dyDescent="0.3">
      <c r="A1027" s="11">
        <v>39317</v>
      </c>
      <c r="B1027" s="29" t="s">
        <v>881</v>
      </c>
      <c r="C1027" s="29">
        <v>2</v>
      </c>
      <c r="D1027">
        <v>23.2</v>
      </c>
      <c r="E1027" s="8" t="s">
        <v>1152</v>
      </c>
      <c r="F1027">
        <v>1.4</v>
      </c>
      <c r="J1027" t="s">
        <v>882</v>
      </c>
      <c r="L1027" s="23" t="s">
        <v>2387</v>
      </c>
      <c r="M1027" s="23" t="s">
        <v>2217</v>
      </c>
    </row>
    <row r="1028" spans="1:13" x14ac:dyDescent="0.3">
      <c r="A1028" s="11">
        <v>39317</v>
      </c>
      <c r="B1028" s="29" t="s">
        <v>881</v>
      </c>
      <c r="C1028" s="29">
        <v>2</v>
      </c>
      <c r="D1028">
        <v>21.9</v>
      </c>
      <c r="E1028" s="8" t="s">
        <v>1152</v>
      </c>
      <c r="F1028">
        <v>1.8</v>
      </c>
      <c r="J1028" t="s">
        <v>882</v>
      </c>
      <c r="L1028" s="23" t="s">
        <v>2387</v>
      </c>
      <c r="M1028" s="23" t="s">
        <v>2217</v>
      </c>
    </row>
    <row r="1029" spans="1:13" x14ac:dyDescent="0.3">
      <c r="A1029" s="11">
        <v>39317</v>
      </c>
      <c r="B1029" s="29" t="s">
        <v>881</v>
      </c>
      <c r="C1029" s="29">
        <v>2</v>
      </c>
      <c r="D1029">
        <v>20.6</v>
      </c>
      <c r="E1029" s="8" t="s">
        <v>1152</v>
      </c>
      <c r="F1029">
        <v>1.6</v>
      </c>
      <c r="J1029" t="s">
        <v>882</v>
      </c>
      <c r="L1029" s="23" t="s">
        <v>2387</v>
      </c>
      <c r="M1029" s="23" t="s">
        <v>2217</v>
      </c>
    </row>
    <row r="1030" spans="1:13" x14ac:dyDescent="0.3">
      <c r="A1030" s="11">
        <v>39317</v>
      </c>
      <c r="B1030" s="29" t="s">
        <v>881</v>
      </c>
      <c r="C1030" s="29">
        <v>2</v>
      </c>
      <c r="D1030">
        <v>46.7</v>
      </c>
      <c r="E1030" s="8" t="s">
        <v>1152</v>
      </c>
      <c r="F1030">
        <v>3.2</v>
      </c>
      <c r="L1030" s="23" t="s">
        <v>2387</v>
      </c>
      <c r="M1030" s="23" t="s">
        <v>2217</v>
      </c>
    </row>
    <row r="1031" spans="1:13" x14ac:dyDescent="0.3">
      <c r="A1031" s="11">
        <v>39317</v>
      </c>
      <c r="B1031" s="29" t="s">
        <v>881</v>
      </c>
      <c r="C1031" s="29">
        <v>2</v>
      </c>
      <c r="D1031">
        <v>43.5</v>
      </c>
      <c r="E1031" s="8" t="s">
        <v>1152</v>
      </c>
      <c r="F1031">
        <v>0.5</v>
      </c>
      <c r="L1031" s="23" t="s">
        <v>2387</v>
      </c>
      <c r="M1031" s="23" t="s">
        <v>2217</v>
      </c>
    </row>
    <row r="1032" spans="1:13" x14ac:dyDescent="0.3">
      <c r="A1032" s="11">
        <v>39317</v>
      </c>
      <c r="B1032" s="29" t="s">
        <v>881</v>
      </c>
      <c r="C1032" s="29">
        <v>2</v>
      </c>
      <c r="D1032">
        <v>38.5</v>
      </c>
      <c r="E1032" s="8" t="s">
        <v>1152</v>
      </c>
      <c r="F1032">
        <v>6.7</v>
      </c>
      <c r="L1032" s="23" t="s">
        <v>2387</v>
      </c>
      <c r="M1032" s="23" t="s">
        <v>2217</v>
      </c>
    </row>
    <row r="1033" spans="1:13" x14ac:dyDescent="0.3">
      <c r="A1033" s="11">
        <v>39317</v>
      </c>
      <c r="B1033" s="29" t="s">
        <v>881</v>
      </c>
      <c r="C1033" s="29">
        <v>2</v>
      </c>
      <c r="D1033">
        <v>33.6</v>
      </c>
      <c r="E1033" s="8" t="s">
        <v>1152</v>
      </c>
      <c r="H1033">
        <v>1</v>
      </c>
      <c r="L1033" s="23" t="s">
        <v>2387</v>
      </c>
      <c r="M1033" s="23" t="s">
        <v>2217</v>
      </c>
    </row>
    <row r="1034" spans="1:13" x14ac:dyDescent="0.3">
      <c r="A1034" s="11">
        <v>39317</v>
      </c>
      <c r="B1034" s="29" t="s">
        <v>881</v>
      </c>
      <c r="C1034" s="29">
        <v>2</v>
      </c>
      <c r="D1034">
        <v>33.1</v>
      </c>
      <c r="E1034" s="8" t="s">
        <v>1152</v>
      </c>
      <c r="F1034">
        <v>0.3</v>
      </c>
      <c r="L1034" s="23" t="s">
        <v>2387</v>
      </c>
      <c r="M1034" s="23" t="s">
        <v>2217</v>
      </c>
    </row>
    <row r="1035" spans="1:13" x14ac:dyDescent="0.3">
      <c r="A1035" s="11">
        <v>39317</v>
      </c>
      <c r="B1035" s="29" t="s">
        <v>881</v>
      </c>
      <c r="C1035" s="29">
        <v>2</v>
      </c>
      <c r="D1035">
        <v>32.5</v>
      </c>
      <c r="E1035" s="8" t="s">
        <v>1152</v>
      </c>
      <c r="F1035">
        <v>6.5</v>
      </c>
      <c r="L1035" s="23" t="s">
        <v>2387</v>
      </c>
      <c r="M1035" s="23" t="s">
        <v>2217</v>
      </c>
    </row>
    <row r="1036" spans="1:13" x14ac:dyDescent="0.3">
      <c r="A1036" s="11">
        <v>39317</v>
      </c>
      <c r="B1036" s="29" t="s">
        <v>881</v>
      </c>
      <c r="C1036" s="29">
        <v>2</v>
      </c>
      <c r="D1036">
        <v>32.4</v>
      </c>
      <c r="E1036" s="8" t="s">
        <v>1152</v>
      </c>
      <c r="H1036">
        <v>1</v>
      </c>
      <c r="L1036" s="23" t="s">
        <v>2387</v>
      </c>
      <c r="M1036" s="23" t="s">
        <v>2217</v>
      </c>
    </row>
    <row r="1037" spans="1:13" x14ac:dyDescent="0.3">
      <c r="A1037" s="11">
        <v>39317</v>
      </c>
      <c r="B1037" s="29" t="s">
        <v>881</v>
      </c>
      <c r="C1037" s="29">
        <v>2</v>
      </c>
      <c r="D1037">
        <v>32.200000000000003</v>
      </c>
      <c r="E1037" s="8" t="s">
        <v>1152</v>
      </c>
      <c r="H1037">
        <v>1</v>
      </c>
      <c r="L1037" s="23" t="s">
        <v>2387</v>
      </c>
      <c r="M1037" s="23" t="s">
        <v>2217</v>
      </c>
    </row>
    <row r="1038" spans="1:13" x14ac:dyDescent="0.3">
      <c r="A1038" s="11">
        <v>39317</v>
      </c>
      <c r="B1038" s="29" t="s">
        <v>881</v>
      </c>
      <c r="C1038" s="29">
        <v>2</v>
      </c>
      <c r="D1038">
        <v>31.8</v>
      </c>
      <c r="E1038" s="8" t="s">
        <v>1152</v>
      </c>
      <c r="H1038">
        <v>2</v>
      </c>
      <c r="L1038" s="23" t="s">
        <v>2387</v>
      </c>
      <c r="M1038" s="23" t="s">
        <v>2217</v>
      </c>
    </row>
    <row r="1039" spans="1:13" x14ac:dyDescent="0.3">
      <c r="A1039" s="11">
        <v>39317</v>
      </c>
      <c r="B1039" s="29" t="s">
        <v>881</v>
      </c>
      <c r="C1039" s="29">
        <v>2</v>
      </c>
      <c r="D1039">
        <v>30.6</v>
      </c>
      <c r="E1039" s="8" t="s">
        <v>1152</v>
      </c>
      <c r="H1039">
        <v>1</v>
      </c>
      <c r="L1039" s="23" t="s">
        <v>2387</v>
      </c>
      <c r="M1039" s="23" t="s">
        <v>2217</v>
      </c>
    </row>
    <row r="1040" spans="1:13" x14ac:dyDescent="0.3">
      <c r="A1040" s="11">
        <v>39317</v>
      </c>
      <c r="B1040" s="29" t="s">
        <v>881</v>
      </c>
      <c r="C1040" s="29">
        <v>2</v>
      </c>
      <c r="D1040">
        <v>27.9</v>
      </c>
      <c r="E1040" s="8" t="s">
        <v>1152</v>
      </c>
      <c r="H1040">
        <v>2</v>
      </c>
      <c r="L1040" s="23" t="s">
        <v>2387</v>
      </c>
      <c r="M1040" s="23" t="s">
        <v>2217</v>
      </c>
    </row>
    <row r="1041" spans="1:13" x14ac:dyDescent="0.3">
      <c r="A1041" s="11">
        <v>39317</v>
      </c>
      <c r="B1041" s="29" t="s">
        <v>881</v>
      </c>
      <c r="C1041" s="29">
        <v>2</v>
      </c>
      <c r="D1041">
        <v>27.5</v>
      </c>
      <c r="E1041" s="8" t="s">
        <v>1152</v>
      </c>
      <c r="H1041">
        <v>2</v>
      </c>
      <c r="L1041" s="23" t="s">
        <v>2387</v>
      </c>
      <c r="M1041" s="23" t="s">
        <v>2217</v>
      </c>
    </row>
    <row r="1042" spans="1:13" x14ac:dyDescent="0.3">
      <c r="A1042" s="11">
        <v>39317</v>
      </c>
      <c r="B1042" s="29" t="s">
        <v>881</v>
      </c>
      <c r="C1042" s="29">
        <v>2</v>
      </c>
      <c r="D1042">
        <v>27</v>
      </c>
      <c r="E1042" s="8" t="s">
        <v>1152</v>
      </c>
      <c r="H1042">
        <v>5</v>
      </c>
      <c r="L1042" s="23" t="s">
        <v>2387</v>
      </c>
      <c r="M1042" s="23" t="s">
        <v>2217</v>
      </c>
    </row>
    <row r="1043" spans="1:13" x14ac:dyDescent="0.3">
      <c r="A1043" s="11">
        <v>39317</v>
      </c>
      <c r="B1043" s="29" t="s">
        <v>881</v>
      </c>
      <c r="C1043" s="29">
        <v>2</v>
      </c>
      <c r="D1043">
        <v>27</v>
      </c>
      <c r="E1043" s="8" t="s">
        <v>1152</v>
      </c>
      <c r="F1043">
        <v>0.4</v>
      </c>
      <c r="L1043" s="23" t="s">
        <v>2387</v>
      </c>
      <c r="M1043" s="23" t="s">
        <v>2217</v>
      </c>
    </row>
    <row r="1044" spans="1:13" x14ac:dyDescent="0.3">
      <c r="A1044" s="11">
        <v>39317</v>
      </c>
      <c r="B1044" s="29" t="s">
        <v>881</v>
      </c>
      <c r="C1044" s="29">
        <v>2</v>
      </c>
      <c r="D1044">
        <v>26.6</v>
      </c>
      <c r="E1044" s="8" t="s">
        <v>1152</v>
      </c>
      <c r="H1044">
        <v>3</v>
      </c>
      <c r="L1044" s="23" t="s">
        <v>2387</v>
      </c>
      <c r="M1044" s="23" t="s">
        <v>2217</v>
      </c>
    </row>
    <row r="1045" spans="1:13" x14ac:dyDescent="0.3">
      <c r="A1045" s="11">
        <v>39317</v>
      </c>
      <c r="B1045" s="29" t="s">
        <v>881</v>
      </c>
      <c r="C1045" s="29">
        <v>2</v>
      </c>
      <c r="D1045">
        <v>26.1</v>
      </c>
      <c r="E1045" s="8" t="s">
        <v>1152</v>
      </c>
      <c r="H1045">
        <v>2</v>
      </c>
      <c r="L1045" s="23" t="s">
        <v>2387</v>
      </c>
      <c r="M1045" s="23" t="s">
        <v>2217</v>
      </c>
    </row>
    <row r="1046" spans="1:13" x14ac:dyDescent="0.3">
      <c r="A1046" s="11">
        <v>39317</v>
      </c>
      <c r="B1046" s="29" t="s">
        <v>881</v>
      </c>
      <c r="C1046" s="29">
        <v>2</v>
      </c>
      <c r="D1046">
        <v>25.3</v>
      </c>
      <c r="E1046" s="8" t="s">
        <v>1152</v>
      </c>
      <c r="F1046">
        <v>0.3</v>
      </c>
      <c r="L1046" s="23" t="s">
        <v>2387</v>
      </c>
      <c r="M1046" s="23" t="s">
        <v>2217</v>
      </c>
    </row>
    <row r="1047" spans="1:13" x14ac:dyDescent="0.3">
      <c r="A1047" s="11">
        <v>39317</v>
      </c>
      <c r="B1047" s="29" t="s">
        <v>881</v>
      </c>
      <c r="C1047" s="29">
        <v>2</v>
      </c>
      <c r="D1047">
        <v>24.4</v>
      </c>
      <c r="E1047" s="8" t="s">
        <v>964</v>
      </c>
      <c r="H1047">
        <v>1</v>
      </c>
      <c r="L1047" s="23" t="s">
        <v>2387</v>
      </c>
      <c r="M1047" s="23" t="s">
        <v>2217</v>
      </c>
    </row>
    <row r="1048" spans="1:13" x14ac:dyDescent="0.3">
      <c r="A1048" s="11">
        <v>39317</v>
      </c>
      <c r="B1048" s="29" t="s">
        <v>881</v>
      </c>
      <c r="C1048" s="29">
        <v>2</v>
      </c>
      <c r="D1048">
        <v>24.1</v>
      </c>
      <c r="E1048" s="8" t="s">
        <v>1152</v>
      </c>
      <c r="F1048">
        <v>0.2</v>
      </c>
      <c r="L1048" s="23" t="s">
        <v>2387</v>
      </c>
      <c r="M1048" s="23" t="s">
        <v>2217</v>
      </c>
    </row>
    <row r="1049" spans="1:13" x14ac:dyDescent="0.3">
      <c r="A1049" s="11">
        <v>39317</v>
      </c>
      <c r="B1049" s="29" t="s">
        <v>881</v>
      </c>
      <c r="C1049" s="29">
        <v>2</v>
      </c>
      <c r="D1049">
        <v>23.6</v>
      </c>
      <c r="E1049" s="8" t="s">
        <v>1152</v>
      </c>
      <c r="H1049">
        <v>2</v>
      </c>
      <c r="L1049" s="23" t="s">
        <v>2387</v>
      </c>
      <c r="M1049" s="23" t="s">
        <v>2217</v>
      </c>
    </row>
    <row r="1050" spans="1:13" x14ac:dyDescent="0.3">
      <c r="A1050" s="11">
        <v>39317</v>
      </c>
      <c r="B1050" s="29" t="s">
        <v>881</v>
      </c>
      <c r="C1050" s="29">
        <v>2</v>
      </c>
      <c r="D1050">
        <v>23.3</v>
      </c>
      <c r="E1050" s="8" t="s">
        <v>1152</v>
      </c>
      <c r="F1050">
        <v>7</v>
      </c>
      <c r="L1050" s="23" t="s">
        <v>2387</v>
      </c>
      <c r="M1050" s="23" t="s">
        <v>2217</v>
      </c>
    </row>
    <row r="1051" spans="1:13" x14ac:dyDescent="0.3">
      <c r="A1051" s="11">
        <v>39317</v>
      </c>
      <c r="B1051" s="29" t="s">
        <v>881</v>
      </c>
      <c r="C1051" s="29">
        <v>2</v>
      </c>
      <c r="D1051">
        <v>23.4</v>
      </c>
      <c r="E1051" s="8" t="s">
        <v>1152</v>
      </c>
      <c r="H1051">
        <v>1</v>
      </c>
      <c r="L1051" s="23" t="s">
        <v>2387</v>
      </c>
      <c r="M1051" s="23" t="s">
        <v>2217</v>
      </c>
    </row>
    <row r="1052" spans="1:13" x14ac:dyDescent="0.3">
      <c r="A1052" s="11">
        <v>39317</v>
      </c>
      <c r="B1052" s="29" t="s">
        <v>881</v>
      </c>
      <c r="C1052" s="29">
        <v>2</v>
      </c>
      <c r="D1052">
        <v>22.5</v>
      </c>
      <c r="E1052" s="8" t="s">
        <v>1152</v>
      </c>
      <c r="H1052">
        <v>1</v>
      </c>
      <c r="L1052" s="23" t="s">
        <v>2387</v>
      </c>
      <c r="M1052" s="23" t="s">
        <v>2217</v>
      </c>
    </row>
    <row r="1053" spans="1:13" x14ac:dyDescent="0.3">
      <c r="A1053" s="11">
        <v>39317</v>
      </c>
      <c r="B1053" s="29" t="s">
        <v>881</v>
      </c>
      <c r="C1053" s="29">
        <v>2</v>
      </c>
      <c r="D1053" s="8">
        <v>21.2</v>
      </c>
      <c r="E1053" s="8" t="s">
        <v>1152</v>
      </c>
      <c r="F1053">
        <v>0.2</v>
      </c>
      <c r="J1053" s="8"/>
      <c r="L1053" s="23" t="s">
        <v>2387</v>
      </c>
      <c r="M1053" s="23" t="s">
        <v>2217</v>
      </c>
    </row>
    <row r="1054" spans="1:13" x14ac:dyDescent="0.3">
      <c r="A1054" s="11">
        <v>39317</v>
      </c>
      <c r="B1054" s="29" t="s">
        <v>881</v>
      </c>
      <c r="C1054" s="29">
        <v>2</v>
      </c>
      <c r="D1054">
        <v>20.9</v>
      </c>
      <c r="E1054" s="8" t="s">
        <v>1152</v>
      </c>
      <c r="F1054">
        <v>1.6</v>
      </c>
      <c r="J1054" s="8"/>
      <c r="L1054" s="23" t="s">
        <v>2387</v>
      </c>
      <c r="M1054" s="23" t="s">
        <v>2217</v>
      </c>
    </row>
    <row r="1055" spans="1:13" x14ac:dyDescent="0.3">
      <c r="A1055" s="11">
        <v>39317</v>
      </c>
      <c r="B1055" s="29" t="s">
        <v>881</v>
      </c>
      <c r="C1055" s="29">
        <v>2</v>
      </c>
      <c r="D1055">
        <v>19.5</v>
      </c>
      <c r="E1055" s="8" t="s">
        <v>2477</v>
      </c>
      <c r="F1055">
        <v>0.3</v>
      </c>
      <c r="L1055" s="23" t="s">
        <v>2387</v>
      </c>
      <c r="M1055" s="23" t="s">
        <v>2217</v>
      </c>
    </row>
    <row r="1056" spans="1:13" x14ac:dyDescent="0.3">
      <c r="A1056" s="11">
        <v>39317</v>
      </c>
      <c r="B1056" s="29" t="s">
        <v>881</v>
      </c>
      <c r="C1056" s="29">
        <v>2</v>
      </c>
      <c r="D1056">
        <v>19.100000000000001</v>
      </c>
      <c r="E1056" s="8" t="s">
        <v>2477</v>
      </c>
      <c r="F1056">
        <v>0.5</v>
      </c>
      <c r="L1056" s="23" t="s">
        <v>2387</v>
      </c>
      <c r="M1056" s="23" t="s">
        <v>2217</v>
      </c>
    </row>
    <row r="1057" spans="1:13" x14ac:dyDescent="0.3">
      <c r="A1057" s="11">
        <v>39317</v>
      </c>
      <c r="B1057" s="29" t="s">
        <v>881</v>
      </c>
      <c r="C1057" s="29">
        <v>2</v>
      </c>
      <c r="D1057" s="8">
        <v>18.899999999999999</v>
      </c>
      <c r="E1057" s="8" t="s">
        <v>2477</v>
      </c>
      <c r="F1057" s="8"/>
      <c r="H1057">
        <v>1</v>
      </c>
      <c r="L1057" s="23" t="s">
        <v>2387</v>
      </c>
      <c r="M1057" s="23" t="s">
        <v>2217</v>
      </c>
    </row>
    <row r="1058" spans="1:13" x14ac:dyDescent="0.3">
      <c r="A1058" s="11">
        <v>39317</v>
      </c>
      <c r="B1058" s="29" t="s">
        <v>881</v>
      </c>
      <c r="C1058" s="29">
        <v>2</v>
      </c>
      <c r="D1058" s="8">
        <v>18.2</v>
      </c>
      <c r="E1058" s="8" t="s">
        <v>2477</v>
      </c>
      <c r="F1058" s="8"/>
      <c r="H1058">
        <v>4</v>
      </c>
      <c r="L1058" s="23" t="s">
        <v>2387</v>
      </c>
      <c r="M1058" s="23" t="s">
        <v>2217</v>
      </c>
    </row>
    <row r="1059" spans="1:13" x14ac:dyDescent="0.3">
      <c r="A1059" s="11">
        <v>39317</v>
      </c>
      <c r="B1059" s="29" t="s">
        <v>881</v>
      </c>
      <c r="C1059" s="29">
        <v>2</v>
      </c>
      <c r="D1059" s="8">
        <v>17.3</v>
      </c>
      <c r="E1059" s="8" t="s">
        <v>2477</v>
      </c>
      <c r="F1059" s="8"/>
      <c r="H1059">
        <v>1</v>
      </c>
      <c r="L1059" s="23" t="s">
        <v>2387</v>
      </c>
      <c r="M1059" s="23" t="s">
        <v>2217</v>
      </c>
    </row>
    <row r="1060" spans="1:13" x14ac:dyDescent="0.3">
      <c r="A1060" s="11">
        <v>39317</v>
      </c>
      <c r="B1060" s="29" t="s">
        <v>881</v>
      </c>
      <c r="C1060" s="29">
        <v>2</v>
      </c>
      <c r="D1060" s="8">
        <v>16.8</v>
      </c>
      <c r="E1060" s="8" t="s">
        <v>2477</v>
      </c>
      <c r="F1060" s="8"/>
      <c r="H1060">
        <v>1</v>
      </c>
      <c r="L1060" s="23" t="s">
        <v>2387</v>
      </c>
      <c r="M1060" s="23" t="s">
        <v>2217</v>
      </c>
    </row>
    <row r="1061" spans="1:13" x14ac:dyDescent="0.3">
      <c r="A1061" s="11">
        <v>39317</v>
      </c>
      <c r="B1061" s="29" t="s">
        <v>881</v>
      </c>
      <c r="C1061" s="29">
        <v>2</v>
      </c>
      <c r="D1061" s="8">
        <v>10.7</v>
      </c>
      <c r="E1061" s="8" t="s">
        <v>2477</v>
      </c>
      <c r="F1061" s="8"/>
      <c r="H1061">
        <v>1</v>
      </c>
      <c r="L1061" s="23" t="s">
        <v>2387</v>
      </c>
      <c r="M1061" s="23" t="s">
        <v>2217</v>
      </c>
    </row>
    <row r="1062" spans="1:13" x14ac:dyDescent="0.3">
      <c r="A1062" s="11">
        <v>39317</v>
      </c>
      <c r="B1062" s="29" t="s">
        <v>881</v>
      </c>
      <c r="C1062" s="29">
        <v>2</v>
      </c>
      <c r="D1062">
        <v>10.6</v>
      </c>
      <c r="E1062" s="8" t="s">
        <v>2477</v>
      </c>
      <c r="H1062">
        <v>1</v>
      </c>
      <c r="K1062" s="8"/>
      <c r="L1062" s="23" t="s">
        <v>2387</v>
      </c>
      <c r="M1062" s="23" t="s">
        <v>2217</v>
      </c>
    </row>
    <row r="1063" spans="1:13" x14ac:dyDescent="0.3">
      <c r="A1063" s="11">
        <v>39317</v>
      </c>
      <c r="B1063" s="29" t="s">
        <v>881</v>
      </c>
      <c r="C1063" s="29">
        <v>2</v>
      </c>
      <c r="D1063">
        <v>9.6999999999999993</v>
      </c>
      <c r="E1063" s="9" t="s">
        <v>2477</v>
      </c>
      <c r="H1063">
        <v>1</v>
      </c>
      <c r="K1063" s="9"/>
      <c r="L1063" s="23" t="s">
        <v>2387</v>
      </c>
      <c r="M1063" s="23" t="s">
        <v>2217</v>
      </c>
    </row>
    <row r="1064" spans="1:13" x14ac:dyDescent="0.3">
      <c r="A1064" s="11">
        <v>39317</v>
      </c>
      <c r="B1064" s="29" t="s">
        <v>881</v>
      </c>
      <c r="C1064" s="29">
        <v>2</v>
      </c>
      <c r="D1064">
        <v>9</v>
      </c>
      <c r="E1064" s="9" t="s">
        <v>2477</v>
      </c>
      <c r="H1064">
        <v>2</v>
      </c>
      <c r="K1064" s="9"/>
      <c r="L1064" s="23" t="s">
        <v>2387</v>
      </c>
      <c r="M1064" s="23" t="s">
        <v>2217</v>
      </c>
    </row>
    <row r="1065" spans="1:13" x14ac:dyDescent="0.3">
      <c r="A1065" s="11">
        <v>39317</v>
      </c>
      <c r="B1065" s="29" t="s">
        <v>881</v>
      </c>
      <c r="C1065" s="29">
        <v>2</v>
      </c>
      <c r="D1065">
        <v>8</v>
      </c>
      <c r="E1065" s="9" t="s">
        <v>2477</v>
      </c>
      <c r="H1065">
        <v>1</v>
      </c>
      <c r="K1065" s="9"/>
      <c r="L1065" s="23" t="s">
        <v>2387</v>
      </c>
      <c r="M1065" s="23" t="s">
        <v>2217</v>
      </c>
    </row>
    <row r="1066" spans="1:13" x14ac:dyDescent="0.3">
      <c r="A1066" s="11">
        <v>39317</v>
      </c>
      <c r="B1066" s="29" t="s">
        <v>881</v>
      </c>
      <c r="C1066" s="29">
        <v>2</v>
      </c>
      <c r="D1066">
        <v>3.5</v>
      </c>
      <c r="E1066" s="9" t="s">
        <v>2477</v>
      </c>
      <c r="F1066">
        <v>1.5</v>
      </c>
      <c r="L1066" s="23" t="s">
        <v>2387</v>
      </c>
      <c r="M1066" s="23" t="s">
        <v>2217</v>
      </c>
    </row>
    <row r="1067" spans="1:13" x14ac:dyDescent="0.3">
      <c r="A1067" s="11">
        <v>39317</v>
      </c>
      <c r="B1067" s="29" t="s">
        <v>881</v>
      </c>
      <c r="C1067" s="29">
        <v>2</v>
      </c>
      <c r="D1067">
        <v>2.1</v>
      </c>
      <c r="E1067" s="9" t="s">
        <v>2477</v>
      </c>
      <c r="F1067">
        <v>2.2999999999999998</v>
      </c>
      <c r="L1067" s="23" t="s">
        <v>2387</v>
      </c>
      <c r="M1067" s="23" t="s">
        <v>2217</v>
      </c>
    </row>
    <row r="1068" spans="1:13" x14ac:dyDescent="0.3">
      <c r="A1068" s="11">
        <v>39317</v>
      </c>
      <c r="B1068" s="29" t="s">
        <v>881</v>
      </c>
      <c r="C1068" s="29">
        <v>1</v>
      </c>
      <c r="D1068">
        <v>38.299999999999997</v>
      </c>
      <c r="E1068" s="9" t="s">
        <v>132</v>
      </c>
      <c r="F1068">
        <v>9</v>
      </c>
      <c r="J1068" t="s">
        <v>633</v>
      </c>
      <c r="K1068" s="9"/>
      <c r="L1068" s="23" t="s">
        <v>2387</v>
      </c>
      <c r="M1068" s="23" t="s">
        <v>2545</v>
      </c>
    </row>
    <row r="1069" spans="1:13" x14ac:dyDescent="0.3">
      <c r="A1069" s="11">
        <v>39317</v>
      </c>
      <c r="B1069" s="29" t="s">
        <v>881</v>
      </c>
      <c r="C1069" s="29">
        <v>1</v>
      </c>
      <c r="D1069">
        <v>31.7</v>
      </c>
      <c r="E1069" s="9" t="s">
        <v>132</v>
      </c>
      <c r="F1069">
        <v>2.4</v>
      </c>
      <c r="J1069" t="s">
        <v>633</v>
      </c>
      <c r="L1069" s="23" t="s">
        <v>2387</v>
      </c>
      <c r="M1069" s="23" t="s">
        <v>2545</v>
      </c>
    </row>
    <row r="1070" spans="1:13" x14ac:dyDescent="0.3">
      <c r="A1070" s="11">
        <v>39317</v>
      </c>
      <c r="B1070" s="29" t="s">
        <v>881</v>
      </c>
      <c r="C1070" s="29">
        <v>1</v>
      </c>
      <c r="D1070">
        <v>22</v>
      </c>
      <c r="E1070" s="9" t="s">
        <v>132</v>
      </c>
      <c r="F1070">
        <v>4.2</v>
      </c>
      <c r="J1070" t="s">
        <v>973</v>
      </c>
      <c r="L1070" s="23" t="s">
        <v>2387</v>
      </c>
      <c r="M1070" s="23" t="s">
        <v>2545</v>
      </c>
    </row>
    <row r="1071" spans="1:13" x14ac:dyDescent="0.3">
      <c r="A1071" s="11">
        <v>39317</v>
      </c>
      <c r="B1071" s="29" t="s">
        <v>881</v>
      </c>
      <c r="C1071" s="29">
        <v>1</v>
      </c>
      <c r="D1071">
        <v>38.6</v>
      </c>
      <c r="E1071" s="9" t="s">
        <v>132</v>
      </c>
      <c r="F1071">
        <v>5.5</v>
      </c>
      <c r="L1071" s="23" t="s">
        <v>2387</v>
      </c>
      <c r="M1071" s="23" t="s">
        <v>2545</v>
      </c>
    </row>
    <row r="1072" spans="1:13" x14ac:dyDescent="0.3">
      <c r="A1072" s="11">
        <v>39317</v>
      </c>
      <c r="B1072" s="29" t="s">
        <v>881</v>
      </c>
      <c r="C1072" s="29">
        <v>1</v>
      </c>
      <c r="D1072">
        <v>38.6</v>
      </c>
      <c r="E1072" s="9" t="s">
        <v>132</v>
      </c>
      <c r="F1072">
        <v>5</v>
      </c>
      <c r="L1072" s="23" t="s">
        <v>2387</v>
      </c>
      <c r="M1072" s="23" t="s">
        <v>2545</v>
      </c>
    </row>
    <row r="1073" spans="1:13" x14ac:dyDescent="0.3">
      <c r="A1073" s="11">
        <v>39317</v>
      </c>
      <c r="B1073" s="29" t="s">
        <v>881</v>
      </c>
      <c r="C1073" s="29">
        <v>1</v>
      </c>
      <c r="D1073">
        <v>38.299999999999997</v>
      </c>
      <c r="E1073" s="9" t="s">
        <v>132</v>
      </c>
      <c r="F1073">
        <v>1</v>
      </c>
      <c r="L1073" s="23" t="s">
        <v>2387</v>
      </c>
      <c r="M1073" s="23" t="s">
        <v>2545</v>
      </c>
    </row>
    <row r="1074" spans="1:13" x14ac:dyDescent="0.3">
      <c r="A1074" s="11">
        <v>39317</v>
      </c>
      <c r="B1074" s="29" t="s">
        <v>881</v>
      </c>
      <c r="C1074" s="29">
        <v>1</v>
      </c>
      <c r="D1074">
        <v>36.4</v>
      </c>
      <c r="E1074" s="9" t="s">
        <v>132</v>
      </c>
      <c r="F1074">
        <v>6</v>
      </c>
      <c r="L1074" s="23" t="s">
        <v>2387</v>
      </c>
      <c r="M1074" s="23" t="s">
        <v>2545</v>
      </c>
    </row>
    <row r="1075" spans="1:13" x14ac:dyDescent="0.3">
      <c r="A1075" s="11">
        <v>39317</v>
      </c>
      <c r="B1075" s="29" t="s">
        <v>881</v>
      </c>
      <c r="C1075" s="29">
        <v>2</v>
      </c>
      <c r="D1075">
        <v>37</v>
      </c>
      <c r="E1075" s="9" t="s">
        <v>132</v>
      </c>
      <c r="F1075">
        <v>3.5</v>
      </c>
      <c r="J1075" t="s">
        <v>621</v>
      </c>
      <c r="L1075" s="23" t="s">
        <v>2387</v>
      </c>
      <c r="M1075" s="23" t="s">
        <v>2545</v>
      </c>
    </row>
    <row r="1076" spans="1:13" x14ac:dyDescent="0.3">
      <c r="A1076" s="11">
        <v>39317</v>
      </c>
      <c r="B1076" s="29" t="s">
        <v>881</v>
      </c>
      <c r="C1076" s="29">
        <v>2</v>
      </c>
      <c r="D1076">
        <v>35.299999999999997</v>
      </c>
      <c r="E1076" s="9" t="s">
        <v>132</v>
      </c>
      <c r="H1076">
        <v>1</v>
      </c>
      <c r="L1076" s="23" t="s">
        <v>2387</v>
      </c>
      <c r="M1076" s="23" t="s">
        <v>2545</v>
      </c>
    </row>
    <row r="1077" spans="1:13" x14ac:dyDescent="0.3">
      <c r="A1077" s="11">
        <v>39317</v>
      </c>
      <c r="B1077" s="29" t="s">
        <v>881</v>
      </c>
      <c r="C1077" s="29">
        <v>2</v>
      </c>
      <c r="D1077">
        <v>34.9</v>
      </c>
      <c r="E1077" s="9" t="s">
        <v>132</v>
      </c>
      <c r="F1077">
        <v>11</v>
      </c>
      <c r="L1077" s="23" t="s">
        <v>2387</v>
      </c>
      <c r="M1077" s="23" t="s">
        <v>2545</v>
      </c>
    </row>
    <row r="1078" spans="1:13" x14ac:dyDescent="0.3">
      <c r="A1078" s="11">
        <v>39317</v>
      </c>
      <c r="B1078" s="29" t="s">
        <v>881</v>
      </c>
      <c r="C1078" s="29">
        <v>2</v>
      </c>
      <c r="D1078">
        <v>34.6</v>
      </c>
      <c r="E1078" s="9" t="s">
        <v>132</v>
      </c>
      <c r="F1078">
        <v>6</v>
      </c>
      <c r="L1078" s="23" t="s">
        <v>2387</v>
      </c>
      <c r="M1078" s="23" t="s">
        <v>2545</v>
      </c>
    </row>
    <row r="1079" spans="1:13" x14ac:dyDescent="0.3">
      <c r="A1079" s="11">
        <v>39317</v>
      </c>
      <c r="B1079" s="29" t="s">
        <v>881</v>
      </c>
      <c r="C1079" s="29">
        <v>2</v>
      </c>
      <c r="D1079">
        <v>33.200000000000003</v>
      </c>
      <c r="E1079" s="9" t="s">
        <v>132</v>
      </c>
      <c r="F1079">
        <v>0.3</v>
      </c>
      <c r="I1079" t="s">
        <v>607</v>
      </c>
      <c r="L1079" s="23" t="s">
        <v>2387</v>
      </c>
      <c r="M1079" s="23" t="s">
        <v>2545</v>
      </c>
    </row>
    <row r="1080" spans="1:13" x14ac:dyDescent="0.3">
      <c r="A1080" s="11">
        <v>39317</v>
      </c>
      <c r="B1080" s="29" t="s">
        <v>881</v>
      </c>
      <c r="C1080" s="29">
        <v>2</v>
      </c>
      <c r="D1080">
        <v>30.1</v>
      </c>
      <c r="E1080" s="9" t="s">
        <v>132</v>
      </c>
      <c r="F1080">
        <v>1</v>
      </c>
      <c r="L1080" s="23" t="s">
        <v>2387</v>
      </c>
      <c r="M1080" s="23" t="s">
        <v>2545</v>
      </c>
    </row>
    <row r="1081" spans="1:13" x14ac:dyDescent="0.3">
      <c r="A1081" s="11">
        <v>39317</v>
      </c>
      <c r="B1081" s="29" t="s">
        <v>881</v>
      </c>
      <c r="C1081" s="29">
        <v>2</v>
      </c>
      <c r="D1081">
        <v>27.8</v>
      </c>
      <c r="E1081" s="9" t="s">
        <v>132</v>
      </c>
      <c r="H1081">
        <v>1</v>
      </c>
      <c r="L1081" s="23" t="s">
        <v>2387</v>
      </c>
      <c r="M1081" s="23" t="s">
        <v>2545</v>
      </c>
    </row>
    <row r="1082" spans="1:13" x14ac:dyDescent="0.3">
      <c r="A1082" s="11">
        <v>39317</v>
      </c>
      <c r="B1082" s="29" t="s">
        <v>881</v>
      </c>
      <c r="C1082" s="29">
        <v>2</v>
      </c>
      <c r="D1082">
        <v>27.6</v>
      </c>
      <c r="E1082" s="10" t="s">
        <v>132</v>
      </c>
      <c r="H1082">
        <v>1</v>
      </c>
      <c r="L1082" s="23" t="s">
        <v>2387</v>
      </c>
      <c r="M1082" s="23" t="s">
        <v>2545</v>
      </c>
    </row>
    <row r="1083" spans="1:13" x14ac:dyDescent="0.3">
      <c r="A1083" s="11">
        <v>39317</v>
      </c>
      <c r="B1083" s="29" t="s">
        <v>881</v>
      </c>
      <c r="C1083" s="29">
        <v>2</v>
      </c>
      <c r="D1083">
        <v>36.700000000000003</v>
      </c>
      <c r="E1083" s="10" t="s">
        <v>432</v>
      </c>
      <c r="F1083">
        <v>10</v>
      </c>
      <c r="J1083" t="s">
        <v>605</v>
      </c>
      <c r="K1083" s="10"/>
      <c r="L1083" s="23" t="s">
        <v>2387</v>
      </c>
      <c r="M1083" s="23" t="s">
        <v>2545</v>
      </c>
    </row>
    <row r="1084" spans="1:13" x14ac:dyDescent="0.3">
      <c r="A1084" s="11">
        <v>39317</v>
      </c>
      <c r="B1084" s="29" t="s">
        <v>881</v>
      </c>
      <c r="C1084" s="29">
        <v>2</v>
      </c>
      <c r="D1084">
        <v>10.6</v>
      </c>
      <c r="E1084" s="10" t="s">
        <v>2677</v>
      </c>
      <c r="H1084">
        <v>1</v>
      </c>
      <c r="L1084" s="23" t="s">
        <v>2387</v>
      </c>
      <c r="M1084" s="23" t="s">
        <v>2545</v>
      </c>
    </row>
    <row r="1085" spans="1:13" x14ac:dyDescent="0.3">
      <c r="A1085" s="11">
        <v>39317</v>
      </c>
      <c r="B1085" s="29" t="s">
        <v>881</v>
      </c>
      <c r="C1085" s="29">
        <v>1</v>
      </c>
      <c r="D1085">
        <v>16.2</v>
      </c>
      <c r="E1085" s="10" t="s">
        <v>378</v>
      </c>
      <c r="H1085">
        <v>1</v>
      </c>
      <c r="L1085" s="23" t="s">
        <v>2387</v>
      </c>
      <c r="M1085" s="23" t="s">
        <v>2545</v>
      </c>
    </row>
    <row r="1086" spans="1:13" x14ac:dyDescent="0.3">
      <c r="A1086" s="11">
        <v>39317</v>
      </c>
      <c r="B1086" s="29" t="s">
        <v>881</v>
      </c>
      <c r="C1086" s="29">
        <v>1</v>
      </c>
      <c r="D1086">
        <v>15.9</v>
      </c>
      <c r="E1086" s="10" t="s">
        <v>378</v>
      </c>
      <c r="F1086">
        <v>10</v>
      </c>
      <c r="L1086" s="23" t="s">
        <v>2387</v>
      </c>
      <c r="M1086" s="23" t="s">
        <v>2545</v>
      </c>
    </row>
    <row r="1087" spans="1:13" x14ac:dyDescent="0.3">
      <c r="A1087" s="11">
        <v>39317</v>
      </c>
      <c r="B1087" s="29" t="s">
        <v>881</v>
      </c>
      <c r="C1087" s="29">
        <v>1</v>
      </c>
      <c r="D1087">
        <v>13.9</v>
      </c>
      <c r="E1087" s="10" t="s">
        <v>378</v>
      </c>
      <c r="H1087">
        <v>1</v>
      </c>
      <c r="L1087" s="23" t="s">
        <v>2387</v>
      </c>
      <c r="M1087" s="23" t="s">
        <v>2545</v>
      </c>
    </row>
    <row r="1088" spans="1:13" x14ac:dyDescent="0.3">
      <c r="A1088" s="11">
        <v>39317</v>
      </c>
      <c r="B1088" s="29" t="s">
        <v>881</v>
      </c>
      <c r="C1088" s="29">
        <v>2</v>
      </c>
      <c r="D1088">
        <v>3.8</v>
      </c>
      <c r="E1088" s="10" t="s">
        <v>2138</v>
      </c>
      <c r="F1088">
        <v>12</v>
      </c>
      <c r="J1088" t="s">
        <v>2149</v>
      </c>
      <c r="L1088" s="23" t="s">
        <v>2387</v>
      </c>
      <c r="M1088" s="23" t="s">
        <v>2545</v>
      </c>
    </row>
    <row r="1089" spans="1:13" x14ac:dyDescent="0.3">
      <c r="A1089" s="11">
        <v>39317</v>
      </c>
      <c r="B1089" s="29" t="s">
        <v>881</v>
      </c>
      <c r="C1089" s="29">
        <v>2</v>
      </c>
      <c r="D1089">
        <v>46.9</v>
      </c>
      <c r="E1089" s="10" t="s">
        <v>378</v>
      </c>
      <c r="F1089">
        <v>11</v>
      </c>
      <c r="J1089" t="s">
        <v>122</v>
      </c>
      <c r="L1089" s="23" t="s">
        <v>2387</v>
      </c>
      <c r="M1089" s="23" t="s">
        <v>2545</v>
      </c>
    </row>
    <row r="1090" spans="1:13" x14ac:dyDescent="0.3">
      <c r="A1090" s="11">
        <v>39317</v>
      </c>
      <c r="B1090" s="29" t="s">
        <v>881</v>
      </c>
      <c r="C1090" s="29">
        <v>2</v>
      </c>
      <c r="D1090">
        <v>41.8</v>
      </c>
      <c r="E1090" s="10" t="s">
        <v>378</v>
      </c>
      <c r="F1090">
        <v>10</v>
      </c>
      <c r="J1090" t="s">
        <v>430</v>
      </c>
      <c r="L1090" s="23" t="s">
        <v>2387</v>
      </c>
      <c r="M1090" s="23" t="s">
        <v>2545</v>
      </c>
    </row>
    <row r="1091" spans="1:13" x14ac:dyDescent="0.3">
      <c r="A1091" s="11">
        <v>39317</v>
      </c>
      <c r="B1091" s="29" t="s">
        <v>881</v>
      </c>
      <c r="C1091" s="29">
        <v>2</v>
      </c>
      <c r="D1091">
        <v>19.100000000000001</v>
      </c>
      <c r="E1091" s="10" t="s">
        <v>2138</v>
      </c>
      <c r="F1091">
        <v>0.8</v>
      </c>
      <c r="J1091" t="s">
        <v>2148</v>
      </c>
      <c r="L1091" s="23" t="s">
        <v>2387</v>
      </c>
      <c r="M1091" s="23" t="s">
        <v>2545</v>
      </c>
    </row>
    <row r="1092" spans="1:13" x14ac:dyDescent="0.3">
      <c r="A1092" s="11">
        <v>39317</v>
      </c>
      <c r="B1092" s="29" t="s">
        <v>881</v>
      </c>
      <c r="C1092" s="29">
        <v>2</v>
      </c>
      <c r="D1092">
        <v>14</v>
      </c>
      <c r="E1092" s="10" t="s">
        <v>2138</v>
      </c>
      <c r="F1092">
        <v>7.5</v>
      </c>
      <c r="J1092" t="s">
        <v>2501</v>
      </c>
      <c r="L1092" s="23" t="s">
        <v>2387</v>
      </c>
      <c r="M1092" s="23" t="s">
        <v>2545</v>
      </c>
    </row>
    <row r="1093" spans="1:13" x14ac:dyDescent="0.3">
      <c r="A1093" s="11">
        <v>39317</v>
      </c>
      <c r="B1093" s="29" t="s">
        <v>881</v>
      </c>
      <c r="C1093" s="29">
        <v>2</v>
      </c>
      <c r="D1093">
        <v>15.3</v>
      </c>
      <c r="E1093" s="10" t="s">
        <v>2138</v>
      </c>
      <c r="F1093">
        <v>1.7</v>
      </c>
      <c r="J1093" t="s">
        <v>2066</v>
      </c>
      <c r="L1093" s="23" t="s">
        <v>2387</v>
      </c>
      <c r="M1093" s="23" t="s">
        <v>2545</v>
      </c>
    </row>
    <row r="1094" spans="1:13" x14ac:dyDescent="0.3">
      <c r="A1094" s="11">
        <v>39317</v>
      </c>
      <c r="B1094" s="29" t="s">
        <v>881</v>
      </c>
      <c r="C1094" s="29">
        <v>2</v>
      </c>
      <c r="D1094">
        <v>48.2</v>
      </c>
      <c r="E1094" s="10" t="s">
        <v>378</v>
      </c>
      <c r="H1094">
        <v>3</v>
      </c>
      <c r="L1094" s="23" t="s">
        <v>2387</v>
      </c>
      <c r="M1094" s="23" t="s">
        <v>2545</v>
      </c>
    </row>
    <row r="1095" spans="1:13" x14ac:dyDescent="0.3">
      <c r="A1095" s="11">
        <v>39317</v>
      </c>
      <c r="B1095" s="29" t="s">
        <v>881</v>
      </c>
      <c r="C1095" s="29">
        <v>2</v>
      </c>
      <c r="D1095">
        <v>47.9</v>
      </c>
      <c r="E1095" s="10" t="s">
        <v>378</v>
      </c>
      <c r="F1095">
        <v>6.4</v>
      </c>
      <c r="L1095" s="23" t="s">
        <v>2387</v>
      </c>
      <c r="M1095" s="23" t="s">
        <v>2545</v>
      </c>
    </row>
    <row r="1096" spans="1:13" x14ac:dyDescent="0.3">
      <c r="A1096" s="11">
        <v>39317</v>
      </c>
      <c r="B1096" s="29" t="s">
        <v>881</v>
      </c>
      <c r="C1096" s="29">
        <v>2</v>
      </c>
      <c r="D1096">
        <v>47.3</v>
      </c>
      <c r="E1096" s="10" t="s">
        <v>378</v>
      </c>
      <c r="F1096">
        <v>9</v>
      </c>
      <c r="J1096" s="10"/>
      <c r="L1096" s="23" t="s">
        <v>2387</v>
      </c>
      <c r="M1096" s="23" t="s">
        <v>2545</v>
      </c>
    </row>
    <row r="1097" spans="1:13" x14ac:dyDescent="0.3">
      <c r="A1097" s="11">
        <v>39317</v>
      </c>
      <c r="B1097" s="29" t="s">
        <v>881</v>
      </c>
      <c r="C1097" s="29">
        <v>2</v>
      </c>
      <c r="D1097">
        <v>47.3</v>
      </c>
      <c r="E1097" s="10" t="s">
        <v>378</v>
      </c>
      <c r="F1097">
        <v>0.5</v>
      </c>
      <c r="L1097" s="23" t="s">
        <v>2387</v>
      </c>
      <c r="M1097" s="23" t="s">
        <v>2545</v>
      </c>
    </row>
    <row r="1098" spans="1:13" x14ac:dyDescent="0.3">
      <c r="A1098" s="11">
        <v>39317</v>
      </c>
      <c r="B1098" s="29" t="s">
        <v>881</v>
      </c>
      <c r="C1098" s="29">
        <v>2</v>
      </c>
      <c r="D1098">
        <v>47.3</v>
      </c>
      <c r="E1098" s="10" t="s">
        <v>378</v>
      </c>
      <c r="H1098">
        <v>1</v>
      </c>
      <c r="L1098" s="23" t="s">
        <v>2387</v>
      </c>
      <c r="M1098" s="23" t="s">
        <v>2545</v>
      </c>
    </row>
    <row r="1099" spans="1:13" x14ac:dyDescent="0.3">
      <c r="A1099" s="11">
        <v>39317</v>
      </c>
      <c r="B1099" s="29" t="s">
        <v>881</v>
      </c>
      <c r="C1099" s="29">
        <v>2</v>
      </c>
      <c r="D1099">
        <v>43.8</v>
      </c>
      <c r="E1099" s="10" t="s">
        <v>378</v>
      </c>
      <c r="F1099">
        <v>0.8</v>
      </c>
      <c r="L1099" s="23" t="s">
        <v>2387</v>
      </c>
      <c r="M1099" s="23" t="s">
        <v>2545</v>
      </c>
    </row>
    <row r="1100" spans="1:13" x14ac:dyDescent="0.3">
      <c r="A1100" s="11">
        <v>39317</v>
      </c>
      <c r="B1100" s="29" t="s">
        <v>881</v>
      </c>
      <c r="C1100" s="29">
        <v>2</v>
      </c>
      <c r="D1100">
        <v>42.1</v>
      </c>
      <c r="E1100" s="10" t="s">
        <v>378</v>
      </c>
      <c r="F1100">
        <v>1.3</v>
      </c>
      <c r="K1100" s="10"/>
      <c r="L1100" s="23" t="s">
        <v>2387</v>
      </c>
      <c r="M1100" s="23" t="s">
        <v>2545</v>
      </c>
    </row>
    <row r="1101" spans="1:13" x14ac:dyDescent="0.3">
      <c r="A1101" s="11">
        <v>39317</v>
      </c>
      <c r="B1101" s="29" t="s">
        <v>881</v>
      </c>
      <c r="C1101" s="29">
        <v>2</v>
      </c>
      <c r="D1101">
        <v>40.6</v>
      </c>
      <c r="E1101" s="10" t="s">
        <v>378</v>
      </c>
      <c r="F1101">
        <v>1</v>
      </c>
      <c r="L1101" s="23" t="s">
        <v>2387</v>
      </c>
      <c r="M1101" s="23" t="s">
        <v>2545</v>
      </c>
    </row>
    <row r="1102" spans="1:13" x14ac:dyDescent="0.3">
      <c r="A1102" s="11">
        <v>39317</v>
      </c>
      <c r="B1102" s="29" t="s">
        <v>881</v>
      </c>
      <c r="C1102" s="29">
        <v>2</v>
      </c>
      <c r="D1102">
        <v>36</v>
      </c>
      <c r="E1102" s="10" t="s">
        <v>378</v>
      </c>
      <c r="H1102">
        <v>1</v>
      </c>
      <c r="L1102" s="23" t="s">
        <v>2387</v>
      </c>
      <c r="M1102" s="23" t="s">
        <v>2545</v>
      </c>
    </row>
    <row r="1103" spans="1:13" x14ac:dyDescent="0.3">
      <c r="A1103" s="11">
        <v>39317</v>
      </c>
      <c r="B1103" s="29" t="s">
        <v>881</v>
      </c>
      <c r="C1103" s="29">
        <v>2</v>
      </c>
      <c r="D1103">
        <v>22.4</v>
      </c>
      <c r="E1103" s="10" t="s">
        <v>378</v>
      </c>
      <c r="F1103">
        <v>1</v>
      </c>
      <c r="L1103" s="23" t="s">
        <v>2387</v>
      </c>
      <c r="M1103" s="23" t="s">
        <v>2545</v>
      </c>
    </row>
    <row r="1104" spans="1:13" x14ac:dyDescent="0.3">
      <c r="A1104" s="11">
        <v>39317</v>
      </c>
      <c r="B1104" s="29" t="s">
        <v>881</v>
      </c>
      <c r="C1104" s="29">
        <v>2</v>
      </c>
      <c r="D1104">
        <v>21.1</v>
      </c>
      <c r="E1104" s="10" t="s">
        <v>378</v>
      </c>
      <c r="F1104">
        <v>1.8</v>
      </c>
      <c r="L1104" s="23" t="s">
        <v>2387</v>
      </c>
      <c r="M1104" s="23" t="s">
        <v>2545</v>
      </c>
    </row>
    <row r="1105" spans="1:13" x14ac:dyDescent="0.3">
      <c r="A1105" s="11">
        <v>39317</v>
      </c>
      <c r="B1105" s="29" t="s">
        <v>881</v>
      </c>
      <c r="C1105" s="29">
        <v>2</v>
      </c>
      <c r="D1105">
        <v>20.9</v>
      </c>
      <c r="E1105" s="10" t="s">
        <v>378</v>
      </c>
      <c r="F1105">
        <v>7.5</v>
      </c>
      <c r="L1105" s="23" t="s">
        <v>2387</v>
      </c>
      <c r="M1105" s="23" t="s">
        <v>2545</v>
      </c>
    </row>
    <row r="1106" spans="1:13" x14ac:dyDescent="0.3">
      <c r="A1106" s="11">
        <v>39317</v>
      </c>
      <c r="B1106" s="29" t="s">
        <v>881</v>
      </c>
      <c r="C1106" s="29">
        <v>2</v>
      </c>
      <c r="D1106">
        <v>20.6</v>
      </c>
      <c r="E1106" s="10" t="s">
        <v>378</v>
      </c>
      <c r="F1106">
        <v>0.4</v>
      </c>
      <c r="L1106" s="23" t="s">
        <v>2387</v>
      </c>
      <c r="M1106" s="23" t="s">
        <v>2545</v>
      </c>
    </row>
    <row r="1107" spans="1:13" x14ac:dyDescent="0.3">
      <c r="A1107" s="11">
        <v>39317</v>
      </c>
      <c r="B1107" s="29" t="s">
        <v>881</v>
      </c>
      <c r="C1107" s="29">
        <v>2</v>
      </c>
      <c r="D1107">
        <v>20.6</v>
      </c>
      <c r="E1107" s="10" t="s">
        <v>378</v>
      </c>
      <c r="F1107">
        <v>1.8</v>
      </c>
      <c r="K1107" s="10"/>
      <c r="L1107" s="23" t="s">
        <v>2387</v>
      </c>
      <c r="M1107" s="23" t="s">
        <v>2545</v>
      </c>
    </row>
    <row r="1108" spans="1:13" x14ac:dyDescent="0.3">
      <c r="A1108" s="11">
        <v>39317</v>
      </c>
      <c r="B1108" s="29" t="s">
        <v>881</v>
      </c>
      <c r="C1108" s="29">
        <v>2</v>
      </c>
      <c r="D1108">
        <v>20.3</v>
      </c>
      <c r="E1108" s="10" t="s">
        <v>378</v>
      </c>
      <c r="F1108">
        <v>1.3</v>
      </c>
      <c r="K1108" s="10"/>
      <c r="L1108" s="23" t="s">
        <v>2387</v>
      </c>
      <c r="M1108" s="23" t="s">
        <v>2545</v>
      </c>
    </row>
    <row r="1109" spans="1:13" x14ac:dyDescent="0.3">
      <c r="A1109" s="11">
        <v>39317</v>
      </c>
      <c r="B1109" s="29" t="s">
        <v>881</v>
      </c>
      <c r="C1109" s="29">
        <v>2</v>
      </c>
      <c r="D1109">
        <v>19.899999999999999</v>
      </c>
      <c r="E1109" s="10" t="s">
        <v>378</v>
      </c>
      <c r="H1109">
        <v>2</v>
      </c>
      <c r="L1109" s="23" t="s">
        <v>2387</v>
      </c>
      <c r="M1109" s="23" t="s">
        <v>2545</v>
      </c>
    </row>
    <row r="1110" spans="1:13" x14ac:dyDescent="0.3">
      <c r="A1110" s="11">
        <v>39317</v>
      </c>
      <c r="B1110" s="29" t="s">
        <v>881</v>
      </c>
      <c r="C1110" s="29">
        <v>2</v>
      </c>
      <c r="D1110">
        <v>19.7</v>
      </c>
      <c r="E1110" s="10" t="s">
        <v>2138</v>
      </c>
      <c r="F1110">
        <v>1.1000000000000001</v>
      </c>
      <c r="L1110" s="23" t="s">
        <v>2387</v>
      </c>
      <c r="M1110" s="23" t="s">
        <v>2545</v>
      </c>
    </row>
    <row r="1111" spans="1:13" x14ac:dyDescent="0.3">
      <c r="A1111" s="11">
        <v>39317</v>
      </c>
      <c r="B1111" s="29" t="s">
        <v>881</v>
      </c>
      <c r="C1111" s="29">
        <v>2</v>
      </c>
      <c r="D1111">
        <v>19.100000000000001</v>
      </c>
      <c r="E1111" s="10" t="s">
        <v>2138</v>
      </c>
      <c r="F1111">
        <v>0.5</v>
      </c>
      <c r="L1111" s="23" t="s">
        <v>2387</v>
      </c>
      <c r="M1111" s="23" t="s">
        <v>2545</v>
      </c>
    </row>
    <row r="1112" spans="1:13" x14ac:dyDescent="0.3">
      <c r="A1112" s="11">
        <v>39317</v>
      </c>
      <c r="B1112" s="29" t="s">
        <v>881</v>
      </c>
      <c r="C1112" s="29">
        <v>2</v>
      </c>
      <c r="D1112">
        <v>18.7</v>
      </c>
      <c r="E1112" s="10" t="s">
        <v>2138</v>
      </c>
      <c r="F1112">
        <v>0.5</v>
      </c>
      <c r="K1112" s="10"/>
      <c r="L1112" s="23" t="s">
        <v>2387</v>
      </c>
      <c r="M1112" s="23" t="s">
        <v>2545</v>
      </c>
    </row>
    <row r="1113" spans="1:13" x14ac:dyDescent="0.3">
      <c r="A1113" s="11">
        <v>39317</v>
      </c>
      <c r="B1113" s="29" t="s">
        <v>881</v>
      </c>
      <c r="C1113" s="29">
        <v>2</v>
      </c>
      <c r="D1113">
        <v>18</v>
      </c>
      <c r="E1113" s="10" t="s">
        <v>2138</v>
      </c>
      <c r="H1113">
        <v>1</v>
      </c>
      <c r="L1113" s="23" t="s">
        <v>2387</v>
      </c>
      <c r="M1113" s="23" t="s">
        <v>2545</v>
      </c>
    </row>
    <row r="1114" spans="1:13" x14ac:dyDescent="0.3">
      <c r="A1114" s="11">
        <v>39317</v>
      </c>
      <c r="B1114" s="29" t="s">
        <v>881</v>
      </c>
      <c r="C1114" s="29">
        <v>2</v>
      </c>
      <c r="D1114">
        <v>17.8</v>
      </c>
      <c r="E1114" s="10" t="s">
        <v>2138</v>
      </c>
      <c r="F1114">
        <v>0.5</v>
      </c>
      <c r="L1114" s="23" t="s">
        <v>2387</v>
      </c>
      <c r="M1114" s="23" t="s">
        <v>2545</v>
      </c>
    </row>
    <row r="1115" spans="1:13" x14ac:dyDescent="0.3">
      <c r="A1115" s="11">
        <v>39317</v>
      </c>
      <c r="B1115" s="29" t="s">
        <v>881</v>
      </c>
      <c r="C1115" s="29">
        <v>2</v>
      </c>
      <c r="D1115">
        <v>17.600000000000001</v>
      </c>
      <c r="E1115" s="10" t="s">
        <v>2138</v>
      </c>
      <c r="F1115">
        <v>1.5</v>
      </c>
      <c r="L1115" s="23" t="s">
        <v>2387</v>
      </c>
      <c r="M1115" s="23" t="s">
        <v>2545</v>
      </c>
    </row>
    <row r="1116" spans="1:13" x14ac:dyDescent="0.3">
      <c r="A1116" s="11">
        <v>39317</v>
      </c>
      <c r="B1116" s="29" t="s">
        <v>881</v>
      </c>
      <c r="C1116" s="29">
        <v>2</v>
      </c>
      <c r="D1116">
        <v>17.600000000000001</v>
      </c>
      <c r="E1116" s="10" t="s">
        <v>2138</v>
      </c>
      <c r="F1116">
        <v>0.3</v>
      </c>
      <c r="L1116" s="23" t="s">
        <v>2387</v>
      </c>
      <c r="M1116" s="23" t="s">
        <v>2545</v>
      </c>
    </row>
    <row r="1117" spans="1:13" x14ac:dyDescent="0.3">
      <c r="A1117" s="11">
        <v>39317</v>
      </c>
      <c r="B1117" s="29" t="s">
        <v>881</v>
      </c>
      <c r="C1117" s="29">
        <v>2</v>
      </c>
      <c r="D1117">
        <v>17.3</v>
      </c>
      <c r="E1117" s="10" t="s">
        <v>2138</v>
      </c>
      <c r="F1117">
        <v>1.2</v>
      </c>
      <c r="L1117" s="23" t="s">
        <v>2387</v>
      </c>
      <c r="M1117" s="23" t="s">
        <v>2545</v>
      </c>
    </row>
    <row r="1118" spans="1:13" x14ac:dyDescent="0.3">
      <c r="A1118" s="11">
        <v>39317</v>
      </c>
      <c r="B1118" s="29" t="s">
        <v>881</v>
      </c>
      <c r="C1118" s="29">
        <v>2</v>
      </c>
      <c r="D1118">
        <v>17.3</v>
      </c>
      <c r="E1118" s="10" t="s">
        <v>2138</v>
      </c>
      <c r="F1118">
        <v>1</v>
      </c>
      <c r="L1118" s="23" t="s">
        <v>2387</v>
      </c>
      <c r="M1118" s="23" t="s">
        <v>2545</v>
      </c>
    </row>
    <row r="1119" spans="1:13" x14ac:dyDescent="0.3">
      <c r="A1119" s="11">
        <v>39317</v>
      </c>
      <c r="B1119" s="29" t="s">
        <v>881</v>
      </c>
      <c r="C1119" s="29">
        <v>2</v>
      </c>
      <c r="D1119">
        <v>16.8</v>
      </c>
      <c r="E1119" s="10" t="s">
        <v>2138</v>
      </c>
      <c r="F1119">
        <v>0.6</v>
      </c>
      <c r="L1119" s="23" t="s">
        <v>2387</v>
      </c>
      <c r="M1119" s="23" t="s">
        <v>2545</v>
      </c>
    </row>
    <row r="1120" spans="1:13" x14ac:dyDescent="0.3">
      <c r="A1120" s="11">
        <v>39317</v>
      </c>
      <c r="B1120" s="29" t="s">
        <v>881</v>
      </c>
      <c r="C1120" s="29">
        <v>2</v>
      </c>
      <c r="D1120">
        <v>16.399999999999999</v>
      </c>
      <c r="E1120" s="10" t="s">
        <v>2138</v>
      </c>
      <c r="F1120">
        <v>1.7</v>
      </c>
      <c r="L1120" s="23" t="s">
        <v>2387</v>
      </c>
      <c r="M1120" s="23" t="s">
        <v>2545</v>
      </c>
    </row>
    <row r="1121" spans="1:13" x14ac:dyDescent="0.3">
      <c r="A1121" s="11">
        <v>39317</v>
      </c>
      <c r="B1121" s="29" t="s">
        <v>881</v>
      </c>
      <c r="C1121" s="29">
        <v>2</v>
      </c>
      <c r="D1121">
        <v>15.1</v>
      </c>
      <c r="E1121" s="10" t="s">
        <v>2138</v>
      </c>
      <c r="H1121">
        <v>1</v>
      </c>
      <c r="L1121" s="23" t="s">
        <v>2387</v>
      </c>
      <c r="M1121" s="23" t="s">
        <v>2545</v>
      </c>
    </row>
    <row r="1122" spans="1:13" x14ac:dyDescent="0.3">
      <c r="A1122" s="11">
        <v>39317</v>
      </c>
      <c r="B1122" s="29" t="s">
        <v>881</v>
      </c>
      <c r="C1122" s="29">
        <v>2</v>
      </c>
      <c r="D1122">
        <v>14.9</v>
      </c>
      <c r="E1122" s="10" t="s">
        <v>2138</v>
      </c>
      <c r="H1122">
        <v>1</v>
      </c>
      <c r="L1122" s="23" t="s">
        <v>2387</v>
      </c>
      <c r="M1122" s="23" t="s">
        <v>2545</v>
      </c>
    </row>
    <row r="1123" spans="1:13" x14ac:dyDescent="0.3">
      <c r="A1123" s="11">
        <v>39317</v>
      </c>
      <c r="B1123" s="29" t="s">
        <v>881</v>
      </c>
      <c r="C1123" s="29">
        <v>2</v>
      </c>
      <c r="D1123">
        <v>14.6</v>
      </c>
      <c r="E1123" s="10" t="s">
        <v>2138</v>
      </c>
      <c r="H1123">
        <v>2</v>
      </c>
      <c r="L1123" s="23" t="s">
        <v>2387</v>
      </c>
      <c r="M1123" s="23" t="s">
        <v>2545</v>
      </c>
    </row>
    <row r="1124" spans="1:13" x14ac:dyDescent="0.3">
      <c r="A1124" s="11">
        <v>39317</v>
      </c>
      <c r="B1124" s="29" t="s">
        <v>881</v>
      </c>
      <c r="C1124" s="29">
        <v>2</v>
      </c>
      <c r="D1124">
        <v>5.7</v>
      </c>
      <c r="E1124" s="10" t="s">
        <v>2138</v>
      </c>
      <c r="H1124">
        <v>2</v>
      </c>
      <c r="K1124" s="10"/>
      <c r="L1124" s="23" t="s">
        <v>2387</v>
      </c>
      <c r="M1124" s="23" t="s">
        <v>2545</v>
      </c>
    </row>
    <row r="1125" spans="1:13" x14ac:dyDescent="0.3">
      <c r="A1125" s="11">
        <v>39317</v>
      </c>
      <c r="B1125" s="29" t="s">
        <v>881</v>
      </c>
      <c r="C1125" s="29">
        <v>2</v>
      </c>
      <c r="D1125">
        <v>5</v>
      </c>
      <c r="E1125" s="10" t="s">
        <v>2138</v>
      </c>
      <c r="H1125">
        <v>6</v>
      </c>
      <c r="K1125" s="10"/>
      <c r="L1125" s="23" t="s">
        <v>2387</v>
      </c>
      <c r="M1125" s="23" t="s">
        <v>2545</v>
      </c>
    </row>
    <row r="1126" spans="1:13" x14ac:dyDescent="0.3">
      <c r="A1126" s="11">
        <v>39317</v>
      </c>
      <c r="B1126" s="29" t="s">
        <v>881</v>
      </c>
      <c r="C1126" s="29">
        <v>2</v>
      </c>
      <c r="D1126">
        <v>4</v>
      </c>
      <c r="E1126" s="10" t="s">
        <v>2138</v>
      </c>
      <c r="H1126">
        <v>6</v>
      </c>
      <c r="L1126" s="23" t="s">
        <v>2387</v>
      </c>
      <c r="M1126" s="23" t="s">
        <v>2545</v>
      </c>
    </row>
    <row r="1127" spans="1:13" x14ac:dyDescent="0.3">
      <c r="A1127" s="11">
        <v>39317</v>
      </c>
      <c r="B1127" s="29" t="s">
        <v>881</v>
      </c>
      <c r="C1127" s="29">
        <v>2</v>
      </c>
      <c r="D1127">
        <v>3.3</v>
      </c>
      <c r="E1127" s="10" t="s">
        <v>2138</v>
      </c>
      <c r="F1127">
        <v>1</v>
      </c>
      <c r="L1127" s="23" t="s">
        <v>2387</v>
      </c>
      <c r="M1127" s="23" t="s">
        <v>2545</v>
      </c>
    </row>
    <row r="1128" spans="1:13" x14ac:dyDescent="0.3">
      <c r="A1128" s="11">
        <v>39317</v>
      </c>
      <c r="B1128" s="29" t="s">
        <v>881</v>
      </c>
      <c r="C1128" s="29">
        <v>2</v>
      </c>
      <c r="D1128">
        <v>2.5</v>
      </c>
      <c r="E1128" s="10" t="s">
        <v>2138</v>
      </c>
      <c r="H1128">
        <v>5</v>
      </c>
      <c r="L1128" s="23" t="s">
        <v>2387</v>
      </c>
      <c r="M1128" s="23" t="s">
        <v>2545</v>
      </c>
    </row>
    <row r="1129" spans="1:13" x14ac:dyDescent="0.3">
      <c r="A1129" s="11">
        <v>39317</v>
      </c>
      <c r="B1129" s="29" t="s">
        <v>881</v>
      </c>
      <c r="C1129" s="29">
        <v>2</v>
      </c>
      <c r="D1129">
        <v>1.5</v>
      </c>
      <c r="E1129" s="10" t="s">
        <v>2138</v>
      </c>
      <c r="H1129">
        <v>5</v>
      </c>
      <c r="K1129" s="10"/>
      <c r="L1129" s="23" t="s">
        <v>2387</v>
      </c>
      <c r="M1129" s="23" t="s">
        <v>2545</v>
      </c>
    </row>
    <row r="1130" spans="1:13" x14ac:dyDescent="0.3">
      <c r="A1130" s="11">
        <v>39317</v>
      </c>
      <c r="B1130" s="29" t="s">
        <v>881</v>
      </c>
      <c r="C1130" s="29">
        <v>2</v>
      </c>
      <c r="D1130">
        <v>1</v>
      </c>
      <c r="E1130" s="10" t="s">
        <v>2138</v>
      </c>
      <c r="H1130">
        <v>4</v>
      </c>
      <c r="K1130" s="10"/>
      <c r="L1130" s="23" t="s">
        <v>2387</v>
      </c>
      <c r="M1130" s="23" t="s">
        <v>2545</v>
      </c>
    </row>
    <row r="1131" spans="1:13" x14ac:dyDescent="0.3">
      <c r="A1131" s="11">
        <v>39317</v>
      </c>
      <c r="B1131" s="29" t="s">
        <v>881</v>
      </c>
      <c r="C1131" s="29">
        <v>1</v>
      </c>
      <c r="D1131">
        <v>15.1</v>
      </c>
      <c r="E1131" s="10" t="s">
        <v>379</v>
      </c>
      <c r="H1131">
        <v>1</v>
      </c>
      <c r="K1131" s="10"/>
      <c r="L1131" s="23" t="s">
        <v>2387</v>
      </c>
      <c r="M1131" s="23" t="s">
        <v>2708</v>
      </c>
    </row>
    <row r="1132" spans="1:13" x14ac:dyDescent="0.3">
      <c r="A1132" s="11">
        <v>39317</v>
      </c>
      <c r="B1132" s="29" t="s">
        <v>881</v>
      </c>
      <c r="C1132" s="29">
        <v>2</v>
      </c>
      <c r="D1132">
        <v>13.5</v>
      </c>
      <c r="E1132" s="10" t="s">
        <v>2502</v>
      </c>
      <c r="F1132">
        <v>0.7</v>
      </c>
      <c r="I1132" s="10"/>
      <c r="J1132" t="s">
        <v>1883</v>
      </c>
      <c r="K1132" s="10"/>
      <c r="L1132" s="23" t="s">
        <v>2387</v>
      </c>
      <c r="M1132" s="23" t="s">
        <v>2708</v>
      </c>
    </row>
    <row r="1133" spans="1:13" x14ac:dyDescent="0.3">
      <c r="A1133" s="11">
        <v>39317</v>
      </c>
      <c r="B1133" s="29" t="s">
        <v>881</v>
      </c>
      <c r="C1133" s="29">
        <v>2</v>
      </c>
      <c r="D1133">
        <v>21.3</v>
      </c>
      <c r="E1133" s="10" t="s">
        <v>379</v>
      </c>
      <c r="F1133">
        <v>4</v>
      </c>
      <c r="J1133" t="s">
        <v>882</v>
      </c>
      <c r="L1133" s="23" t="s">
        <v>2387</v>
      </c>
      <c r="M1133" s="23" t="s">
        <v>2708</v>
      </c>
    </row>
    <row r="1134" spans="1:13" x14ac:dyDescent="0.3">
      <c r="A1134" s="11">
        <v>39317</v>
      </c>
      <c r="B1134" s="29" t="s">
        <v>881</v>
      </c>
      <c r="C1134" s="29">
        <v>2</v>
      </c>
      <c r="D1134">
        <v>29.6</v>
      </c>
      <c r="E1134" s="10" t="s">
        <v>379</v>
      </c>
      <c r="F1134">
        <v>4.9000000000000004</v>
      </c>
      <c r="L1134" s="23" t="s">
        <v>2387</v>
      </c>
      <c r="M1134" s="23" t="s">
        <v>2708</v>
      </c>
    </row>
    <row r="1135" spans="1:13" x14ac:dyDescent="0.3">
      <c r="A1135" s="11">
        <v>39317</v>
      </c>
      <c r="B1135" s="29" t="s">
        <v>881</v>
      </c>
      <c r="C1135" s="29">
        <v>2</v>
      </c>
      <c r="D1135">
        <v>10.5</v>
      </c>
      <c r="E1135" s="10" t="s">
        <v>2502</v>
      </c>
      <c r="F1135">
        <v>1.8</v>
      </c>
      <c r="J1135" s="10"/>
      <c r="L1135" s="23" t="s">
        <v>2387</v>
      </c>
      <c r="M1135" s="23" t="s">
        <v>2708</v>
      </c>
    </row>
    <row r="1136" spans="1:13" x14ac:dyDescent="0.3">
      <c r="A1136" s="11">
        <v>39317</v>
      </c>
      <c r="B1136" s="29" t="s">
        <v>881</v>
      </c>
      <c r="C1136" s="29">
        <v>1</v>
      </c>
      <c r="D1136">
        <v>26.7</v>
      </c>
      <c r="E1136" s="10" t="s">
        <v>971</v>
      </c>
      <c r="F1136">
        <v>1</v>
      </c>
      <c r="K1136" s="10" t="s">
        <v>1151</v>
      </c>
      <c r="L1136" s="23" t="s">
        <v>2546</v>
      </c>
      <c r="M1136" s="23" t="s">
        <v>2545</v>
      </c>
    </row>
    <row r="1137" spans="1:13" x14ac:dyDescent="0.3">
      <c r="A1137" s="11">
        <v>39317</v>
      </c>
      <c r="B1137" s="29" t="s">
        <v>881</v>
      </c>
      <c r="C1137" s="29">
        <v>2</v>
      </c>
      <c r="D1137">
        <v>44.8</v>
      </c>
      <c r="E1137" s="10" t="s">
        <v>971</v>
      </c>
      <c r="F1137">
        <v>0.2</v>
      </c>
      <c r="K1137" s="10" t="s">
        <v>83</v>
      </c>
      <c r="L1137" s="23" t="s">
        <v>2546</v>
      </c>
      <c r="M1137" s="23" t="s">
        <v>2545</v>
      </c>
    </row>
    <row r="1138" spans="1:13" x14ac:dyDescent="0.3">
      <c r="A1138" s="11">
        <v>39317</v>
      </c>
      <c r="B1138" s="29" t="s">
        <v>881</v>
      </c>
      <c r="C1138" s="29">
        <v>2</v>
      </c>
      <c r="D1138">
        <v>44.4</v>
      </c>
      <c r="E1138" s="10" t="s">
        <v>971</v>
      </c>
      <c r="F1138">
        <v>0.3</v>
      </c>
      <c r="K1138" t="s">
        <v>84</v>
      </c>
      <c r="L1138" s="23" t="s">
        <v>2546</v>
      </c>
      <c r="M1138" s="23" t="s">
        <v>2545</v>
      </c>
    </row>
    <row r="1139" spans="1:13" x14ac:dyDescent="0.3">
      <c r="A1139" s="11">
        <v>39317</v>
      </c>
      <c r="B1139" s="29" t="s">
        <v>881</v>
      </c>
      <c r="C1139" s="29">
        <v>2</v>
      </c>
      <c r="D1139">
        <v>43.7</v>
      </c>
      <c r="E1139" s="10" t="s">
        <v>971</v>
      </c>
      <c r="F1139">
        <v>0.1</v>
      </c>
      <c r="L1139" s="23" t="s">
        <v>2546</v>
      </c>
      <c r="M1139" s="23" t="s">
        <v>2545</v>
      </c>
    </row>
    <row r="1140" spans="1:13" x14ac:dyDescent="0.3">
      <c r="A1140" s="11">
        <v>39317</v>
      </c>
      <c r="B1140" s="29" t="s">
        <v>881</v>
      </c>
      <c r="C1140" s="29">
        <v>2</v>
      </c>
      <c r="D1140" s="10">
        <v>43.2</v>
      </c>
      <c r="E1140" s="10" t="s">
        <v>971</v>
      </c>
      <c r="F1140" s="10">
        <v>0.2</v>
      </c>
      <c r="L1140" s="23" t="s">
        <v>2546</v>
      </c>
      <c r="M1140" s="23" t="s">
        <v>2545</v>
      </c>
    </row>
    <row r="1141" spans="1:13" x14ac:dyDescent="0.3">
      <c r="A1141" s="11">
        <v>39317</v>
      </c>
      <c r="B1141" s="29" t="s">
        <v>881</v>
      </c>
      <c r="C1141" s="29">
        <v>2</v>
      </c>
      <c r="D1141" s="10">
        <v>43</v>
      </c>
      <c r="E1141" s="10" t="s">
        <v>971</v>
      </c>
      <c r="F1141" s="10">
        <v>0.4</v>
      </c>
      <c r="L1141" s="23" t="s">
        <v>2546</v>
      </c>
      <c r="M1141" s="23" t="s">
        <v>2545</v>
      </c>
    </row>
    <row r="1142" spans="1:13" x14ac:dyDescent="0.3">
      <c r="A1142" s="11">
        <v>39317</v>
      </c>
      <c r="B1142" s="29" t="s">
        <v>881</v>
      </c>
      <c r="C1142" s="29">
        <v>2</v>
      </c>
      <c r="D1142">
        <v>42.6</v>
      </c>
      <c r="E1142" s="10" t="s">
        <v>971</v>
      </c>
      <c r="F1142">
        <v>0.4</v>
      </c>
      <c r="L1142" s="23" t="s">
        <v>2546</v>
      </c>
      <c r="M1142" s="23" t="s">
        <v>2545</v>
      </c>
    </row>
    <row r="1143" spans="1:13" x14ac:dyDescent="0.3">
      <c r="A1143" s="11">
        <v>39317</v>
      </c>
      <c r="B1143" s="29" t="s">
        <v>881</v>
      </c>
      <c r="C1143" s="29">
        <v>2</v>
      </c>
      <c r="D1143">
        <v>41.4</v>
      </c>
      <c r="E1143" s="10" t="s">
        <v>971</v>
      </c>
      <c r="F1143">
        <v>0.1</v>
      </c>
      <c r="L1143" s="23" t="s">
        <v>2546</v>
      </c>
      <c r="M1143" s="23" t="s">
        <v>2545</v>
      </c>
    </row>
    <row r="1144" spans="1:13" x14ac:dyDescent="0.3">
      <c r="A1144" s="11">
        <v>39317</v>
      </c>
      <c r="B1144" s="29" t="s">
        <v>881</v>
      </c>
      <c r="C1144" s="29">
        <v>2</v>
      </c>
      <c r="D1144" s="10">
        <v>37.6</v>
      </c>
      <c r="E1144" s="10" t="s">
        <v>971</v>
      </c>
      <c r="F1144" s="10">
        <v>0.2</v>
      </c>
      <c r="L1144" s="23" t="s">
        <v>2546</v>
      </c>
      <c r="M1144" s="23" t="s">
        <v>2545</v>
      </c>
    </row>
    <row r="1145" spans="1:13" x14ac:dyDescent="0.3">
      <c r="A1145" s="11">
        <v>39317</v>
      </c>
      <c r="B1145" s="29" t="s">
        <v>881</v>
      </c>
      <c r="C1145" s="29">
        <v>2</v>
      </c>
      <c r="D1145" s="10">
        <v>34.4</v>
      </c>
      <c r="E1145" s="10" t="s">
        <v>971</v>
      </c>
      <c r="F1145" s="10">
        <v>0.5</v>
      </c>
      <c r="L1145" s="23" t="s">
        <v>2546</v>
      </c>
      <c r="M1145" s="23" t="s">
        <v>2545</v>
      </c>
    </row>
    <row r="1146" spans="1:13" x14ac:dyDescent="0.3">
      <c r="A1146" s="11">
        <v>39317</v>
      </c>
      <c r="B1146" s="29" t="s">
        <v>881</v>
      </c>
      <c r="C1146" s="29">
        <v>2</v>
      </c>
      <c r="D1146">
        <v>6.6</v>
      </c>
      <c r="E1146" s="10" t="s">
        <v>2672</v>
      </c>
      <c r="F1146">
        <v>10</v>
      </c>
      <c r="J1146" t="s">
        <v>2674</v>
      </c>
      <c r="L1146" s="23" t="s">
        <v>640</v>
      </c>
      <c r="M1146" s="23" t="s">
        <v>641</v>
      </c>
    </row>
    <row r="1147" spans="1:13" x14ac:dyDescent="0.3">
      <c r="A1147" s="11">
        <v>39317</v>
      </c>
      <c r="B1147" s="29" t="s">
        <v>881</v>
      </c>
      <c r="C1147" s="29">
        <v>2</v>
      </c>
      <c r="D1147">
        <v>12.6</v>
      </c>
      <c r="E1147" s="10" t="s">
        <v>2672</v>
      </c>
      <c r="H1147">
        <v>1</v>
      </c>
      <c r="L1147" s="23" t="s">
        <v>640</v>
      </c>
      <c r="M1147" s="23" t="s">
        <v>641</v>
      </c>
    </row>
    <row r="1148" spans="1:13" x14ac:dyDescent="0.3">
      <c r="A1148" s="11">
        <v>39317</v>
      </c>
      <c r="B1148" s="29" t="s">
        <v>881</v>
      </c>
      <c r="C1148" s="29">
        <v>1</v>
      </c>
      <c r="D1148">
        <v>9.4</v>
      </c>
      <c r="E1148" s="10" t="s">
        <v>205</v>
      </c>
      <c r="F1148">
        <v>9</v>
      </c>
      <c r="L1148" s="23" t="s">
        <v>640</v>
      </c>
      <c r="M1148" s="23" t="s">
        <v>466</v>
      </c>
    </row>
    <row r="1149" spans="1:13" x14ac:dyDescent="0.3">
      <c r="A1149" s="11">
        <v>39317</v>
      </c>
      <c r="B1149" s="29" t="s">
        <v>881</v>
      </c>
      <c r="C1149" s="29">
        <v>1</v>
      </c>
      <c r="D1149">
        <v>45.1</v>
      </c>
      <c r="E1149" s="10" t="s">
        <v>796</v>
      </c>
      <c r="H1149">
        <v>2</v>
      </c>
      <c r="L1149" s="23" t="s">
        <v>640</v>
      </c>
      <c r="M1149" s="23" t="s">
        <v>466</v>
      </c>
    </row>
    <row r="1150" spans="1:13" x14ac:dyDescent="0.3">
      <c r="A1150" s="11">
        <v>39317</v>
      </c>
      <c r="B1150" s="29" t="s">
        <v>881</v>
      </c>
      <c r="C1150" s="29">
        <v>1</v>
      </c>
      <c r="D1150">
        <v>43.8</v>
      </c>
      <c r="E1150" s="10" t="s">
        <v>796</v>
      </c>
      <c r="H1150">
        <v>1</v>
      </c>
      <c r="L1150" s="23" t="s">
        <v>640</v>
      </c>
      <c r="M1150" s="23" t="s">
        <v>466</v>
      </c>
    </row>
    <row r="1151" spans="1:13" x14ac:dyDescent="0.3">
      <c r="A1151" s="11">
        <v>39317</v>
      </c>
      <c r="B1151" s="29" t="s">
        <v>881</v>
      </c>
      <c r="C1151" s="29">
        <v>1</v>
      </c>
      <c r="D1151">
        <v>12.7</v>
      </c>
      <c r="E1151" s="10" t="s">
        <v>203</v>
      </c>
      <c r="F1151">
        <v>11</v>
      </c>
      <c r="L1151" s="23" t="s">
        <v>885</v>
      </c>
      <c r="M1151" s="23" t="s">
        <v>641</v>
      </c>
    </row>
    <row r="1152" spans="1:13" x14ac:dyDescent="0.3">
      <c r="A1152" s="11">
        <v>39317</v>
      </c>
      <c r="B1152" s="29" t="s">
        <v>881</v>
      </c>
      <c r="C1152" s="29">
        <v>1</v>
      </c>
      <c r="D1152">
        <v>14.1</v>
      </c>
      <c r="E1152" s="10" t="s">
        <v>380</v>
      </c>
      <c r="H1152">
        <v>1</v>
      </c>
      <c r="L1152" s="23" t="s">
        <v>885</v>
      </c>
      <c r="M1152" s="23" t="s">
        <v>641</v>
      </c>
    </row>
    <row r="1153" spans="1:13" x14ac:dyDescent="0.3">
      <c r="A1153" s="11">
        <v>39317</v>
      </c>
      <c r="B1153" s="29" t="s">
        <v>881</v>
      </c>
      <c r="C1153" s="29">
        <v>1</v>
      </c>
      <c r="D1153">
        <v>33.799999999999997</v>
      </c>
      <c r="E1153" s="10" t="s">
        <v>294</v>
      </c>
      <c r="F1153">
        <v>1.1000000000000001</v>
      </c>
      <c r="L1153" s="23" t="s">
        <v>33</v>
      </c>
      <c r="M1153" s="23" t="s">
        <v>1242</v>
      </c>
    </row>
    <row r="1154" spans="1:13" x14ac:dyDescent="0.3">
      <c r="A1154" s="11">
        <v>39317</v>
      </c>
      <c r="B1154" s="29" t="s">
        <v>881</v>
      </c>
      <c r="C1154" s="29">
        <v>1</v>
      </c>
      <c r="D1154">
        <v>30.4</v>
      </c>
      <c r="E1154" s="10" t="s">
        <v>294</v>
      </c>
      <c r="F1154">
        <v>0.3</v>
      </c>
      <c r="L1154" s="23" t="s">
        <v>33</v>
      </c>
      <c r="M1154" s="23" t="s">
        <v>1242</v>
      </c>
    </row>
    <row r="1155" spans="1:13" x14ac:dyDescent="0.3">
      <c r="A1155" s="11">
        <v>39317</v>
      </c>
      <c r="B1155" s="29" t="s">
        <v>881</v>
      </c>
      <c r="C1155" s="29">
        <v>1</v>
      </c>
      <c r="D1155">
        <v>14.8</v>
      </c>
      <c r="E1155" s="10" t="s">
        <v>294</v>
      </c>
      <c r="H1155">
        <v>1</v>
      </c>
      <c r="L1155" s="23" t="s">
        <v>33</v>
      </c>
      <c r="M1155" s="23" t="s">
        <v>1242</v>
      </c>
    </row>
    <row r="1156" spans="1:13" x14ac:dyDescent="0.3">
      <c r="A1156" s="11">
        <v>39317</v>
      </c>
      <c r="B1156" s="29" t="s">
        <v>881</v>
      </c>
      <c r="C1156" s="29">
        <v>1</v>
      </c>
      <c r="D1156">
        <v>11.9</v>
      </c>
      <c r="E1156" s="10" t="s">
        <v>294</v>
      </c>
      <c r="H1156">
        <v>1</v>
      </c>
      <c r="L1156" s="23" t="s">
        <v>33</v>
      </c>
      <c r="M1156" s="23" t="s">
        <v>1242</v>
      </c>
    </row>
    <row r="1157" spans="1:13" x14ac:dyDescent="0.3">
      <c r="A1157" s="11">
        <v>39317</v>
      </c>
      <c r="B1157" s="29" t="s">
        <v>881</v>
      </c>
      <c r="C1157" s="29">
        <v>2</v>
      </c>
      <c r="D1157">
        <v>25.3</v>
      </c>
      <c r="E1157" s="10" t="s">
        <v>294</v>
      </c>
      <c r="F1157">
        <v>0.4</v>
      </c>
      <c r="L1157" s="23" t="s">
        <v>33</v>
      </c>
      <c r="M1157" s="23" t="s">
        <v>1242</v>
      </c>
    </row>
    <row r="1158" spans="1:13" x14ac:dyDescent="0.3">
      <c r="A1158" s="11">
        <v>39317</v>
      </c>
      <c r="B1158" s="29" t="s">
        <v>881</v>
      </c>
      <c r="C1158" s="29">
        <v>2</v>
      </c>
      <c r="D1158">
        <v>20.6</v>
      </c>
      <c r="E1158" s="10" t="s">
        <v>294</v>
      </c>
      <c r="F1158">
        <v>0.4</v>
      </c>
      <c r="L1158" s="23" t="s">
        <v>33</v>
      </c>
      <c r="M1158" s="23" t="s">
        <v>1242</v>
      </c>
    </row>
    <row r="1159" spans="1:13" x14ac:dyDescent="0.3">
      <c r="A1159" s="11">
        <v>39317</v>
      </c>
      <c r="B1159" s="29" t="s">
        <v>881</v>
      </c>
      <c r="C1159" s="29">
        <v>2</v>
      </c>
      <c r="D1159">
        <v>14.1</v>
      </c>
      <c r="E1159" s="10" t="s">
        <v>2331</v>
      </c>
      <c r="F1159">
        <v>0.2</v>
      </c>
      <c r="L1159" s="23" t="s">
        <v>33</v>
      </c>
      <c r="M1159" s="23" t="s">
        <v>1242</v>
      </c>
    </row>
    <row r="1160" spans="1:13" x14ac:dyDescent="0.3">
      <c r="A1160" s="11">
        <v>39317</v>
      </c>
      <c r="B1160" s="29" t="s">
        <v>881</v>
      </c>
      <c r="C1160" s="29">
        <v>2</v>
      </c>
      <c r="D1160">
        <v>9.8000000000000007</v>
      </c>
      <c r="E1160" s="10" t="s">
        <v>2331</v>
      </c>
      <c r="H1160">
        <v>1</v>
      </c>
      <c r="L1160" s="23" t="s">
        <v>33</v>
      </c>
      <c r="M1160" s="23" t="s">
        <v>1242</v>
      </c>
    </row>
    <row r="1161" spans="1:13" x14ac:dyDescent="0.3">
      <c r="A1161" s="11">
        <v>39317</v>
      </c>
      <c r="B1161" s="29" t="s">
        <v>881</v>
      </c>
      <c r="C1161" s="29">
        <v>2</v>
      </c>
      <c r="D1161">
        <v>9.3000000000000007</v>
      </c>
      <c r="E1161" s="10" t="s">
        <v>2331</v>
      </c>
      <c r="F1161">
        <v>0.3</v>
      </c>
      <c r="L1161" s="23" t="s">
        <v>33</v>
      </c>
      <c r="M1161" s="23" t="s">
        <v>1242</v>
      </c>
    </row>
    <row r="1162" spans="1:13" x14ac:dyDescent="0.3">
      <c r="A1162" s="11">
        <v>39317</v>
      </c>
      <c r="B1162" s="29" t="s">
        <v>881</v>
      </c>
      <c r="C1162" s="29">
        <v>2</v>
      </c>
      <c r="D1162">
        <v>9.3000000000000007</v>
      </c>
      <c r="E1162" s="10" t="s">
        <v>2331</v>
      </c>
      <c r="F1162">
        <v>0.3</v>
      </c>
      <c r="L1162" s="23" t="s">
        <v>33</v>
      </c>
      <c r="M1162" s="23" t="s">
        <v>1242</v>
      </c>
    </row>
    <row r="1163" spans="1:13" x14ac:dyDescent="0.3">
      <c r="A1163" s="11">
        <v>39289</v>
      </c>
      <c r="B1163" s="29" t="s">
        <v>2598</v>
      </c>
      <c r="C1163" s="29">
        <v>1</v>
      </c>
      <c r="D1163">
        <v>47.9</v>
      </c>
      <c r="E1163" s="10" t="s">
        <v>1457</v>
      </c>
      <c r="H1163">
        <v>1</v>
      </c>
      <c r="L1163" s="23" t="s">
        <v>2387</v>
      </c>
      <c r="M1163" s="23" t="s">
        <v>2217</v>
      </c>
    </row>
    <row r="1164" spans="1:13" x14ac:dyDescent="0.3">
      <c r="A1164" s="11">
        <v>39289</v>
      </c>
      <c r="B1164" s="29" t="s">
        <v>2598</v>
      </c>
      <c r="C1164" s="29">
        <v>1</v>
      </c>
      <c r="D1164">
        <v>47.5</v>
      </c>
      <c r="E1164" s="10" t="s">
        <v>1457</v>
      </c>
      <c r="H1164">
        <v>1</v>
      </c>
      <c r="L1164" s="23" t="s">
        <v>2387</v>
      </c>
      <c r="M1164" s="23" t="s">
        <v>2217</v>
      </c>
    </row>
    <row r="1165" spans="1:13" x14ac:dyDescent="0.3">
      <c r="A1165" s="11">
        <v>39289</v>
      </c>
      <c r="B1165" s="29" t="s">
        <v>2598</v>
      </c>
      <c r="C1165" s="29">
        <v>1</v>
      </c>
      <c r="D1165">
        <v>47</v>
      </c>
      <c r="E1165" s="10" t="s">
        <v>1457</v>
      </c>
      <c r="H1165">
        <v>1</v>
      </c>
      <c r="L1165" s="23" t="s">
        <v>2387</v>
      </c>
      <c r="M1165" s="23" t="s">
        <v>2217</v>
      </c>
    </row>
    <row r="1166" spans="1:13" x14ac:dyDescent="0.3">
      <c r="A1166" s="11">
        <v>39289</v>
      </c>
      <c r="B1166" s="29" t="s">
        <v>2598</v>
      </c>
      <c r="C1166" s="29">
        <v>1</v>
      </c>
      <c r="D1166">
        <v>46.4</v>
      </c>
      <c r="E1166" s="10" t="s">
        <v>1457</v>
      </c>
      <c r="H1166">
        <v>2</v>
      </c>
      <c r="K1166" s="10"/>
      <c r="L1166" s="23" t="s">
        <v>2387</v>
      </c>
      <c r="M1166" s="23" t="s">
        <v>2217</v>
      </c>
    </row>
    <row r="1167" spans="1:13" x14ac:dyDescent="0.3">
      <c r="A1167" s="11">
        <v>39289</v>
      </c>
      <c r="B1167" s="29" t="s">
        <v>2598</v>
      </c>
      <c r="C1167" s="29">
        <v>1</v>
      </c>
      <c r="D1167">
        <v>45.8</v>
      </c>
      <c r="E1167" s="13" t="s">
        <v>1457</v>
      </c>
      <c r="H1167">
        <v>1</v>
      </c>
      <c r="L1167" s="23" t="s">
        <v>2387</v>
      </c>
      <c r="M1167" s="23" t="s">
        <v>2217</v>
      </c>
    </row>
    <row r="1168" spans="1:13" x14ac:dyDescent="0.3">
      <c r="A1168" s="11">
        <v>39289</v>
      </c>
      <c r="B1168" s="29" t="s">
        <v>2598</v>
      </c>
      <c r="C1168" s="29">
        <v>1</v>
      </c>
      <c r="D1168">
        <v>45.4</v>
      </c>
      <c r="E1168" s="13" t="s">
        <v>1457</v>
      </c>
      <c r="F1168">
        <v>6.2</v>
      </c>
      <c r="K1168" s="13"/>
      <c r="L1168" s="23" t="s">
        <v>2387</v>
      </c>
      <c r="M1168" s="23" t="s">
        <v>2217</v>
      </c>
    </row>
    <row r="1169" spans="1:13" x14ac:dyDescent="0.3">
      <c r="A1169" s="11">
        <v>39289</v>
      </c>
      <c r="B1169" s="29" t="s">
        <v>2598</v>
      </c>
      <c r="C1169" s="29">
        <v>1</v>
      </c>
      <c r="D1169">
        <v>45.4</v>
      </c>
      <c r="E1169" s="13" t="s">
        <v>1457</v>
      </c>
      <c r="F1169">
        <v>8.5</v>
      </c>
      <c r="L1169" s="23" t="s">
        <v>2387</v>
      </c>
      <c r="M1169" s="23" t="s">
        <v>2217</v>
      </c>
    </row>
    <row r="1170" spans="1:13" x14ac:dyDescent="0.3">
      <c r="A1170" s="11">
        <v>39289</v>
      </c>
      <c r="B1170" s="29" t="s">
        <v>2598</v>
      </c>
      <c r="C1170" s="29">
        <v>1</v>
      </c>
      <c r="D1170">
        <v>44.7</v>
      </c>
      <c r="E1170" s="13" t="s">
        <v>1457</v>
      </c>
      <c r="F1170">
        <v>0.2</v>
      </c>
      <c r="K1170" s="13"/>
      <c r="L1170" s="23" t="s">
        <v>2387</v>
      </c>
      <c r="M1170" s="23" t="s">
        <v>2217</v>
      </c>
    </row>
    <row r="1171" spans="1:13" x14ac:dyDescent="0.3">
      <c r="A1171" s="11">
        <v>39289</v>
      </c>
      <c r="B1171" s="29" t="s">
        <v>2598</v>
      </c>
      <c r="C1171" s="29">
        <v>1</v>
      </c>
      <c r="D1171">
        <v>42.5</v>
      </c>
      <c r="E1171" s="13" t="s">
        <v>1190</v>
      </c>
      <c r="H1171">
        <v>1</v>
      </c>
      <c r="L1171" s="23" t="s">
        <v>2387</v>
      </c>
      <c r="M1171" s="23" t="s">
        <v>2217</v>
      </c>
    </row>
    <row r="1172" spans="1:13" x14ac:dyDescent="0.3">
      <c r="A1172" s="11">
        <v>39289</v>
      </c>
      <c r="B1172" s="29" t="s">
        <v>2598</v>
      </c>
      <c r="C1172" s="29">
        <v>1</v>
      </c>
      <c r="D1172">
        <v>42.1</v>
      </c>
      <c r="E1172" s="13" t="s">
        <v>1457</v>
      </c>
      <c r="F1172">
        <v>5.9</v>
      </c>
      <c r="L1172" s="23" t="s">
        <v>2387</v>
      </c>
      <c r="M1172" s="23" t="s">
        <v>2217</v>
      </c>
    </row>
    <row r="1173" spans="1:13" x14ac:dyDescent="0.3">
      <c r="A1173" s="11">
        <v>39289</v>
      </c>
      <c r="B1173" s="29" t="s">
        <v>2598</v>
      </c>
      <c r="C1173" s="29">
        <v>1</v>
      </c>
      <c r="D1173">
        <v>40.9</v>
      </c>
      <c r="E1173" s="13" t="s">
        <v>2343</v>
      </c>
      <c r="H1173">
        <v>1</v>
      </c>
      <c r="L1173" s="23" t="s">
        <v>2387</v>
      </c>
      <c r="M1173" s="23" t="s">
        <v>2217</v>
      </c>
    </row>
    <row r="1174" spans="1:13" x14ac:dyDescent="0.3">
      <c r="A1174" s="11">
        <v>39289</v>
      </c>
      <c r="B1174" s="29" t="s">
        <v>2598</v>
      </c>
      <c r="C1174" s="29">
        <v>1</v>
      </c>
      <c r="D1174">
        <v>35.4</v>
      </c>
      <c r="E1174" s="13" t="s">
        <v>1457</v>
      </c>
      <c r="F1174">
        <v>6.5</v>
      </c>
      <c r="L1174" s="23" t="s">
        <v>2387</v>
      </c>
      <c r="M1174" s="23" t="s">
        <v>2217</v>
      </c>
    </row>
    <row r="1175" spans="1:13" x14ac:dyDescent="0.3">
      <c r="A1175" s="11">
        <v>39289</v>
      </c>
      <c r="B1175" s="29" t="s">
        <v>2598</v>
      </c>
      <c r="C1175" s="29">
        <v>1</v>
      </c>
      <c r="D1175">
        <v>34.700000000000003</v>
      </c>
      <c r="E1175" s="13" t="s">
        <v>1457</v>
      </c>
      <c r="H1175">
        <v>3</v>
      </c>
      <c r="L1175" s="23" t="s">
        <v>2387</v>
      </c>
      <c r="M1175" s="23" t="s">
        <v>2217</v>
      </c>
    </row>
    <row r="1176" spans="1:13" x14ac:dyDescent="0.3">
      <c r="A1176" s="11">
        <v>39289</v>
      </c>
      <c r="B1176" s="29" t="s">
        <v>2598</v>
      </c>
      <c r="C1176" s="29">
        <v>1</v>
      </c>
      <c r="D1176">
        <v>23</v>
      </c>
      <c r="E1176" s="13" t="s">
        <v>1457</v>
      </c>
      <c r="F1176">
        <v>1.5</v>
      </c>
      <c r="L1176" s="23" t="s">
        <v>2387</v>
      </c>
      <c r="M1176" s="23" t="s">
        <v>2217</v>
      </c>
    </row>
    <row r="1177" spans="1:13" x14ac:dyDescent="0.3">
      <c r="A1177" s="11">
        <v>39289</v>
      </c>
      <c r="B1177" s="29" t="s">
        <v>2598</v>
      </c>
      <c r="C1177" s="29">
        <v>1</v>
      </c>
      <c r="D1177">
        <v>15.1</v>
      </c>
      <c r="E1177" s="13" t="s">
        <v>1457</v>
      </c>
      <c r="F1177">
        <v>5.9</v>
      </c>
      <c r="L1177" s="23" t="s">
        <v>2387</v>
      </c>
      <c r="M1177" s="23" t="s">
        <v>2217</v>
      </c>
    </row>
    <row r="1178" spans="1:13" x14ac:dyDescent="0.3">
      <c r="A1178" s="11">
        <v>39289</v>
      </c>
      <c r="B1178" s="29" t="s">
        <v>2598</v>
      </c>
      <c r="C1178" s="29">
        <v>1</v>
      </c>
      <c r="D1178">
        <v>15.1</v>
      </c>
      <c r="E1178" s="13" t="s">
        <v>1457</v>
      </c>
      <c r="H1178">
        <v>1</v>
      </c>
      <c r="L1178" s="23" t="s">
        <v>2387</v>
      </c>
      <c r="M1178" s="23" t="s">
        <v>2217</v>
      </c>
    </row>
    <row r="1179" spans="1:13" x14ac:dyDescent="0.3">
      <c r="A1179" s="11">
        <v>39289</v>
      </c>
      <c r="B1179" s="29" t="s">
        <v>2598</v>
      </c>
      <c r="C1179" s="29">
        <v>1</v>
      </c>
      <c r="D1179">
        <v>13.5</v>
      </c>
      <c r="E1179" s="13" t="s">
        <v>1457</v>
      </c>
      <c r="F1179">
        <v>5.8</v>
      </c>
      <c r="L1179" s="23" t="s">
        <v>2387</v>
      </c>
      <c r="M1179" s="23" t="s">
        <v>2217</v>
      </c>
    </row>
    <row r="1180" spans="1:13" x14ac:dyDescent="0.3">
      <c r="A1180" s="11">
        <v>39289</v>
      </c>
      <c r="B1180" s="29" t="s">
        <v>2598</v>
      </c>
      <c r="C1180" s="29">
        <v>1</v>
      </c>
      <c r="D1180">
        <v>10.6</v>
      </c>
      <c r="E1180" s="13" t="s">
        <v>1457</v>
      </c>
      <c r="F1180">
        <v>2.6</v>
      </c>
      <c r="L1180" s="23" t="s">
        <v>2387</v>
      </c>
      <c r="M1180" s="23" t="s">
        <v>2217</v>
      </c>
    </row>
    <row r="1181" spans="1:13" x14ac:dyDescent="0.3">
      <c r="A1181" s="11">
        <v>39289</v>
      </c>
      <c r="B1181" s="29" t="s">
        <v>2598</v>
      </c>
      <c r="C1181" s="29">
        <v>1</v>
      </c>
      <c r="D1181">
        <v>10.5</v>
      </c>
      <c r="E1181" s="13" t="s">
        <v>1457</v>
      </c>
      <c r="F1181">
        <v>5.2</v>
      </c>
      <c r="L1181" s="23" t="s">
        <v>2387</v>
      </c>
      <c r="M1181" s="23" t="s">
        <v>2217</v>
      </c>
    </row>
    <row r="1182" spans="1:13" x14ac:dyDescent="0.3">
      <c r="A1182" s="11">
        <v>39289</v>
      </c>
      <c r="B1182" s="29" t="s">
        <v>2598</v>
      </c>
      <c r="C1182" s="29">
        <v>2</v>
      </c>
      <c r="D1182">
        <v>49.6</v>
      </c>
      <c r="E1182" s="13" t="s">
        <v>280</v>
      </c>
      <c r="F1182">
        <v>1.1000000000000001</v>
      </c>
      <c r="J1182" t="s">
        <v>279</v>
      </c>
      <c r="L1182" s="23" t="s">
        <v>2387</v>
      </c>
      <c r="M1182" s="23" t="s">
        <v>2217</v>
      </c>
    </row>
    <row r="1183" spans="1:13" x14ac:dyDescent="0.3">
      <c r="A1183" s="11">
        <v>39289</v>
      </c>
      <c r="B1183" s="29" t="s">
        <v>2598</v>
      </c>
      <c r="C1183" s="29">
        <v>2</v>
      </c>
      <c r="D1183">
        <v>48.8</v>
      </c>
      <c r="E1183" s="13" t="s">
        <v>280</v>
      </c>
      <c r="F1183">
        <v>0.4</v>
      </c>
      <c r="L1183" s="23" t="s">
        <v>2387</v>
      </c>
      <c r="M1183" s="23" t="s">
        <v>2217</v>
      </c>
    </row>
    <row r="1184" spans="1:13" x14ac:dyDescent="0.3">
      <c r="A1184" s="11">
        <v>39289</v>
      </c>
      <c r="B1184" s="29" t="s">
        <v>2598</v>
      </c>
      <c r="C1184" s="29">
        <v>2</v>
      </c>
      <c r="D1184">
        <v>36.1</v>
      </c>
      <c r="E1184" s="13" t="s">
        <v>280</v>
      </c>
      <c r="H1184">
        <v>1</v>
      </c>
      <c r="L1184" s="23" t="s">
        <v>2387</v>
      </c>
      <c r="M1184" s="23" t="s">
        <v>2217</v>
      </c>
    </row>
    <row r="1185" spans="1:13" x14ac:dyDescent="0.3">
      <c r="A1185" s="11">
        <v>39289</v>
      </c>
      <c r="B1185" s="29" t="s">
        <v>2598</v>
      </c>
      <c r="C1185" s="29">
        <v>2</v>
      </c>
      <c r="D1185">
        <v>34.9</v>
      </c>
      <c r="E1185" s="13" t="s">
        <v>280</v>
      </c>
      <c r="H1185">
        <v>1</v>
      </c>
      <c r="L1185" s="23" t="s">
        <v>2387</v>
      </c>
      <c r="M1185" s="23" t="s">
        <v>2217</v>
      </c>
    </row>
    <row r="1186" spans="1:13" x14ac:dyDescent="0.3">
      <c r="A1186" s="11">
        <v>39289</v>
      </c>
      <c r="B1186" s="29" t="s">
        <v>2598</v>
      </c>
      <c r="C1186" s="29">
        <v>2</v>
      </c>
      <c r="D1186">
        <v>26</v>
      </c>
      <c r="E1186" s="13" t="s">
        <v>2681</v>
      </c>
      <c r="F1186">
        <v>0.6</v>
      </c>
      <c r="L1186" s="23" t="s">
        <v>2387</v>
      </c>
      <c r="M1186" s="23" t="s">
        <v>2217</v>
      </c>
    </row>
    <row r="1187" spans="1:13" x14ac:dyDescent="0.3">
      <c r="A1187" s="11">
        <v>39289</v>
      </c>
      <c r="B1187" s="29" t="s">
        <v>2598</v>
      </c>
      <c r="C1187" s="29">
        <v>2</v>
      </c>
      <c r="D1187">
        <v>25.5</v>
      </c>
      <c r="E1187" s="13" t="s">
        <v>2681</v>
      </c>
      <c r="H1187">
        <v>1</v>
      </c>
      <c r="K1187" s="13"/>
      <c r="L1187" s="23" t="s">
        <v>2387</v>
      </c>
      <c r="M1187" s="23" t="s">
        <v>2217</v>
      </c>
    </row>
    <row r="1188" spans="1:13" x14ac:dyDescent="0.3">
      <c r="A1188" s="11">
        <v>39289</v>
      </c>
      <c r="B1188" s="29" t="s">
        <v>2598</v>
      </c>
      <c r="C1188" s="29">
        <v>2</v>
      </c>
      <c r="D1188">
        <v>23.9</v>
      </c>
      <c r="E1188" s="13" t="s">
        <v>2681</v>
      </c>
      <c r="F1188" s="13"/>
      <c r="G1188" s="13"/>
      <c r="H1188" s="13">
        <v>1</v>
      </c>
      <c r="I1188" s="13"/>
      <c r="J1188" s="13"/>
      <c r="K1188" s="13"/>
      <c r="L1188" s="23" t="s">
        <v>2387</v>
      </c>
      <c r="M1188" s="23" t="s">
        <v>2217</v>
      </c>
    </row>
    <row r="1189" spans="1:13" x14ac:dyDescent="0.3">
      <c r="A1189" s="11">
        <v>39289</v>
      </c>
      <c r="B1189" s="29" t="s">
        <v>2598</v>
      </c>
      <c r="C1189" s="29">
        <v>2</v>
      </c>
      <c r="D1189">
        <v>23.3</v>
      </c>
      <c r="E1189" s="13" t="s">
        <v>2681</v>
      </c>
      <c r="F1189" s="13"/>
      <c r="G1189" s="13"/>
      <c r="H1189" s="13">
        <v>1</v>
      </c>
      <c r="I1189" s="13"/>
      <c r="J1189" s="13"/>
      <c r="K1189" s="13"/>
      <c r="L1189" s="23" t="s">
        <v>2387</v>
      </c>
      <c r="M1189" s="23" t="s">
        <v>2217</v>
      </c>
    </row>
    <row r="1190" spans="1:13" x14ac:dyDescent="0.3">
      <c r="A1190" s="11">
        <v>39289</v>
      </c>
      <c r="B1190" s="29" t="s">
        <v>2598</v>
      </c>
      <c r="C1190" s="29">
        <v>2</v>
      </c>
      <c r="D1190">
        <v>22.9</v>
      </c>
      <c r="E1190" s="13" t="s">
        <v>2681</v>
      </c>
      <c r="H1190">
        <v>1</v>
      </c>
      <c r="L1190" s="23" t="s">
        <v>2387</v>
      </c>
      <c r="M1190" s="23" t="s">
        <v>2217</v>
      </c>
    </row>
    <row r="1191" spans="1:13" x14ac:dyDescent="0.3">
      <c r="A1191" s="11">
        <v>39289</v>
      </c>
      <c r="B1191" s="29" t="s">
        <v>2598</v>
      </c>
      <c r="C1191" s="29">
        <v>2</v>
      </c>
      <c r="D1191">
        <v>5.2</v>
      </c>
      <c r="E1191" s="13" t="s">
        <v>2681</v>
      </c>
      <c r="H1191">
        <v>1</v>
      </c>
      <c r="L1191" s="23" t="s">
        <v>2387</v>
      </c>
      <c r="M1191" s="23" t="s">
        <v>2217</v>
      </c>
    </row>
    <row r="1192" spans="1:13" x14ac:dyDescent="0.3">
      <c r="A1192" s="11">
        <v>39289</v>
      </c>
      <c r="B1192" s="29" t="s">
        <v>2598</v>
      </c>
      <c r="C1192" s="29">
        <v>2</v>
      </c>
      <c r="D1192">
        <v>3.3</v>
      </c>
      <c r="E1192" s="13" t="s">
        <v>2681</v>
      </c>
      <c r="F1192">
        <v>1</v>
      </c>
      <c r="L1192" s="23" t="s">
        <v>2387</v>
      </c>
      <c r="M1192" s="23" t="s">
        <v>2217</v>
      </c>
    </row>
    <row r="1193" spans="1:13" x14ac:dyDescent="0.3">
      <c r="A1193" s="11">
        <v>39289</v>
      </c>
      <c r="B1193" s="29" t="s">
        <v>2598</v>
      </c>
      <c r="C1193" s="29">
        <v>2</v>
      </c>
      <c r="D1193">
        <v>2.6</v>
      </c>
      <c r="E1193" s="13" t="s">
        <v>2681</v>
      </c>
      <c r="F1193">
        <v>1.6</v>
      </c>
      <c r="L1193" s="23" t="s">
        <v>2387</v>
      </c>
      <c r="M1193" s="23" t="s">
        <v>2217</v>
      </c>
    </row>
    <row r="1194" spans="1:13" x14ac:dyDescent="0.3">
      <c r="A1194" s="11">
        <v>39289</v>
      </c>
      <c r="B1194" s="29" t="s">
        <v>2598</v>
      </c>
      <c r="C1194" s="29">
        <v>1</v>
      </c>
      <c r="D1194">
        <v>40.6</v>
      </c>
      <c r="E1194" s="13" t="s">
        <v>1640</v>
      </c>
      <c r="F1194">
        <v>2.1</v>
      </c>
      <c r="K1194" t="s">
        <v>2048</v>
      </c>
      <c r="L1194" s="23" t="s">
        <v>2546</v>
      </c>
      <c r="M1194" s="23" t="s">
        <v>2217</v>
      </c>
    </row>
    <row r="1195" spans="1:13" x14ac:dyDescent="0.3">
      <c r="A1195" s="11">
        <v>39289</v>
      </c>
      <c r="B1195" s="29" t="s">
        <v>2598</v>
      </c>
      <c r="C1195" s="29">
        <v>1</v>
      </c>
      <c r="D1195">
        <v>29.6</v>
      </c>
      <c r="E1195" s="13" t="s">
        <v>1962</v>
      </c>
      <c r="F1195">
        <v>2.2000000000000002</v>
      </c>
      <c r="K1195" t="s">
        <v>2162</v>
      </c>
      <c r="L1195" s="23" t="s">
        <v>2546</v>
      </c>
      <c r="M1195" s="23" t="s">
        <v>2217</v>
      </c>
    </row>
    <row r="1196" spans="1:13" x14ac:dyDescent="0.3">
      <c r="A1196" s="11">
        <v>39289</v>
      </c>
      <c r="B1196" s="29" t="s">
        <v>2598</v>
      </c>
      <c r="C1196" s="29">
        <v>1</v>
      </c>
      <c r="D1196">
        <v>19.7</v>
      </c>
      <c r="E1196" s="13" t="s">
        <v>1962</v>
      </c>
      <c r="F1196">
        <v>1.6</v>
      </c>
      <c r="K1196" t="s">
        <v>2588</v>
      </c>
      <c r="L1196" s="23" t="s">
        <v>2546</v>
      </c>
      <c r="M1196" s="23" t="s">
        <v>2217</v>
      </c>
    </row>
    <row r="1197" spans="1:13" x14ac:dyDescent="0.3">
      <c r="A1197" s="11">
        <v>39289</v>
      </c>
      <c r="B1197" s="29" t="s">
        <v>2598</v>
      </c>
      <c r="C1197" s="29">
        <v>2</v>
      </c>
      <c r="D1197">
        <v>11.5</v>
      </c>
      <c r="E1197" s="13" t="s">
        <v>2467</v>
      </c>
      <c r="F1197">
        <v>1.5</v>
      </c>
      <c r="K1197" t="s">
        <v>2469</v>
      </c>
      <c r="L1197" s="23" t="s">
        <v>2546</v>
      </c>
      <c r="M1197" s="23" t="s">
        <v>2217</v>
      </c>
    </row>
    <row r="1198" spans="1:13" x14ac:dyDescent="0.3">
      <c r="A1198" s="11">
        <v>39289</v>
      </c>
      <c r="B1198" s="29" t="s">
        <v>2598</v>
      </c>
      <c r="C1198" s="29">
        <v>1</v>
      </c>
      <c r="D1198">
        <v>3.7</v>
      </c>
      <c r="E1198" s="13" t="s">
        <v>1368</v>
      </c>
      <c r="F1198">
        <v>1.6</v>
      </c>
      <c r="L1198" s="23" t="s">
        <v>2387</v>
      </c>
      <c r="M1198" s="23" t="s">
        <v>2545</v>
      </c>
    </row>
    <row r="1199" spans="1:13" x14ac:dyDescent="0.3">
      <c r="A1199" s="11">
        <v>39289</v>
      </c>
      <c r="B1199" s="29" t="s">
        <v>2598</v>
      </c>
      <c r="C1199" s="29">
        <v>1</v>
      </c>
      <c r="D1199">
        <v>3.6</v>
      </c>
      <c r="E1199" s="13" t="s">
        <v>1368</v>
      </c>
      <c r="H1199">
        <v>1</v>
      </c>
      <c r="L1199" s="23" t="s">
        <v>2387</v>
      </c>
      <c r="M1199" s="23" t="s">
        <v>2545</v>
      </c>
    </row>
    <row r="1200" spans="1:13" x14ac:dyDescent="0.3">
      <c r="A1200" s="11">
        <v>39289</v>
      </c>
      <c r="B1200" s="29" t="s">
        <v>2598</v>
      </c>
      <c r="C1200" s="29">
        <v>1</v>
      </c>
      <c r="D1200">
        <v>1.2</v>
      </c>
      <c r="E1200" s="13" t="s">
        <v>1368</v>
      </c>
      <c r="H1200">
        <v>1</v>
      </c>
      <c r="L1200" s="23" t="s">
        <v>2387</v>
      </c>
      <c r="M1200" s="23" t="s">
        <v>2545</v>
      </c>
    </row>
    <row r="1201" spans="1:13" x14ac:dyDescent="0.3">
      <c r="A1201" s="11">
        <v>39289</v>
      </c>
      <c r="B1201" s="29" t="s">
        <v>2598</v>
      </c>
      <c r="C1201" s="29">
        <v>2</v>
      </c>
      <c r="D1201">
        <v>8.6</v>
      </c>
      <c r="E1201" s="13" t="s">
        <v>2396</v>
      </c>
      <c r="F1201">
        <v>3.2</v>
      </c>
      <c r="J1201" t="s">
        <v>2222</v>
      </c>
      <c r="L1201" s="23" t="s">
        <v>2387</v>
      </c>
      <c r="M1201" s="23" t="s">
        <v>2545</v>
      </c>
    </row>
    <row r="1202" spans="1:13" x14ac:dyDescent="0.3">
      <c r="A1202" s="11">
        <v>39289</v>
      </c>
      <c r="B1202" s="29" t="s">
        <v>2598</v>
      </c>
      <c r="C1202" s="29">
        <v>1</v>
      </c>
      <c r="D1202">
        <v>44.6</v>
      </c>
      <c r="E1202" s="13" t="s">
        <v>2158</v>
      </c>
      <c r="H1202">
        <v>1</v>
      </c>
      <c r="K1202" s="13"/>
      <c r="L1202" s="23" t="s">
        <v>2387</v>
      </c>
      <c r="M1202" s="23" t="s">
        <v>2217</v>
      </c>
    </row>
    <row r="1203" spans="1:13" x14ac:dyDescent="0.3">
      <c r="A1203" s="11">
        <v>39289</v>
      </c>
      <c r="B1203" s="29" t="s">
        <v>2598</v>
      </c>
      <c r="C1203" s="29">
        <v>1</v>
      </c>
      <c r="D1203">
        <v>28.9</v>
      </c>
      <c r="E1203" s="13" t="s">
        <v>2158</v>
      </c>
      <c r="F1203">
        <v>0.5</v>
      </c>
      <c r="L1203" s="23" t="s">
        <v>2387</v>
      </c>
      <c r="M1203" s="23" t="s">
        <v>2217</v>
      </c>
    </row>
    <row r="1204" spans="1:13" x14ac:dyDescent="0.3">
      <c r="A1204" s="11">
        <v>39289</v>
      </c>
      <c r="B1204" s="29" t="s">
        <v>2598</v>
      </c>
      <c r="C1204" s="29">
        <v>1</v>
      </c>
      <c r="D1204">
        <v>28.7</v>
      </c>
      <c r="E1204" s="13" t="s">
        <v>2158</v>
      </c>
      <c r="F1204">
        <v>0.2</v>
      </c>
      <c r="K1204" s="13"/>
      <c r="L1204" s="23" t="s">
        <v>2387</v>
      </c>
      <c r="M1204" s="23" t="s">
        <v>2217</v>
      </c>
    </row>
    <row r="1205" spans="1:13" x14ac:dyDescent="0.3">
      <c r="A1205" s="11">
        <v>39289</v>
      </c>
      <c r="B1205" s="29" t="s">
        <v>2598</v>
      </c>
      <c r="C1205" s="29">
        <v>1</v>
      </c>
      <c r="D1205">
        <v>22.2</v>
      </c>
      <c r="E1205" s="13" t="s">
        <v>2158</v>
      </c>
      <c r="H1205">
        <v>1</v>
      </c>
      <c r="K1205" s="13"/>
      <c r="L1205" s="23" t="s">
        <v>2387</v>
      </c>
      <c r="M1205" s="23" t="s">
        <v>2217</v>
      </c>
    </row>
    <row r="1206" spans="1:13" x14ac:dyDescent="0.3">
      <c r="A1206" s="11">
        <v>39289</v>
      </c>
      <c r="B1206" s="29" t="s">
        <v>2598</v>
      </c>
      <c r="C1206" s="29">
        <v>1</v>
      </c>
      <c r="D1206">
        <v>22.1</v>
      </c>
      <c r="E1206" s="13" t="s">
        <v>2158</v>
      </c>
      <c r="F1206">
        <v>0.2</v>
      </c>
      <c r="L1206" s="23" t="s">
        <v>2387</v>
      </c>
      <c r="M1206" s="23" t="s">
        <v>2217</v>
      </c>
    </row>
    <row r="1207" spans="1:13" x14ac:dyDescent="0.3">
      <c r="A1207" s="11">
        <v>39289</v>
      </c>
      <c r="B1207" s="29" t="s">
        <v>2598</v>
      </c>
      <c r="C1207" s="29">
        <v>1</v>
      </c>
      <c r="D1207">
        <v>21.7</v>
      </c>
      <c r="E1207" s="13" t="s">
        <v>2158</v>
      </c>
      <c r="H1207">
        <v>1</v>
      </c>
      <c r="L1207" s="23" t="s">
        <v>2387</v>
      </c>
      <c r="M1207" s="23" t="s">
        <v>2217</v>
      </c>
    </row>
    <row r="1208" spans="1:13" x14ac:dyDescent="0.3">
      <c r="A1208" s="11">
        <v>39289</v>
      </c>
      <c r="B1208" s="29" t="s">
        <v>2598</v>
      </c>
      <c r="C1208" s="29">
        <v>1</v>
      </c>
      <c r="D1208">
        <v>21.6</v>
      </c>
      <c r="E1208" s="13" t="s">
        <v>2158</v>
      </c>
      <c r="F1208">
        <v>4.2</v>
      </c>
      <c r="J1208" s="13"/>
      <c r="L1208" s="23" t="s">
        <v>2387</v>
      </c>
      <c r="M1208" s="23" t="s">
        <v>2217</v>
      </c>
    </row>
    <row r="1209" spans="1:13" x14ac:dyDescent="0.3">
      <c r="A1209" s="11">
        <v>39289</v>
      </c>
      <c r="B1209" s="29" t="s">
        <v>2598</v>
      </c>
      <c r="C1209" s="29">
        <v>1</v>
      </c>
      <c r="D1209">
        <v>21.6</v>
      </c>
      <c r="E1209" s="13" t="s">
        <v>2158</v>
      </c>
      <c r="H1209">
        <v>4</v>
      </c>
      <c r="L1209" s="23" t="s">
        <v>2387</v>
      </c>
      <c r="M1209" s="23" t="s">
        <v>2217</v>
      </c>
    </row>
    <row r="1210" spans="1:13" x14ac:dyDescent="0.3">
      <c r="A1210" s="11">
        <v>39289</v>
      </c>
      <c r="B1210" s="29" t="s">
        <v>2598</v>
      </c>
      <c r="C1210" s="29">
        <v>1</v>
      </c>
      <c r="D1210">
        <v>21.2</v>
      </c>
      <c r="E1210" s="13" t="s">
        <v>2158</v>
      </c>
      <c r="H1210">
        <v>1</v>
      </c>
      <c r="K1210" s="13"/>
      <c r="L1210" s="23" t="s">
        <v>2387</v>
      </c>
      <c r="M1210" s="23" t="s">
        <v>2217</v>
      </c>
    </row>
    <row r="1211" spans="1:13" x14ac:dyDescent="0.3">
      <c r="A1211" s="11">
        <v>39289</v>
      </c>
      <c r="B1211" s="29" t="s">
        <v>2598</v>
      </c>
      <c r="C1211" s="29">
        <v>1</v>
      </c>
      <c r="D1211">
        <v>20.9</v>
      </c>
      <c r="E1211" s="13" t="s">
        <v>2158</v>
      </c>
      <c r="H1211">
        <v>2</v>
      </c>
      <c r="L1211" s="23" t="s">
        <v>2387</v>
      </c>
      <c r="M1211" s="23" t="s">
        <v>2217</v>
      </c>
    </row>
    <row r="1212" spans="1:13" x14ac:dyDescent="0.3">
      <c r="A1212" s="11">
        <v>39289</v>
      </c>
      <c r="B1212" s="29" t="s">
        <v>2598</v>
      </c>
      <c r="C1212" s="29">
        <v>1</v>
      </c>
      <c r="D1212">
        <v>20.5</v>
      </c>
      <c r="E1212" s="13" t="s">
        <v>2158</v>
      </c>
      <c r="H1212">
        <v>2</v>
      </c>
      <c r="L1212" s="23" t="s">
        <v>2387</v>
      </c>
      <c r="M1212" s="23" t="s">
        <v>2217</v>
      </c>
    </row>
    <row r="1213" spans="1:13" x14ac:dyDescent="0.3">
      <c r="A1213" s="11">
        <v>39289</v>
      </c>
      <c r="B1213" s="29" t="s">
        <v>2598</v>
      </c>
      <c r="C1213" s="29">
        <v>1</v>
      </c>
      <c r="D1213">
        <v>19.8</v>
      </c>
      <c r="E1213" s="13" t="s">
        <v>2158</v>
      </c>
      <c r="F1213">
        <v>2</v>
      </c>
      <c r="L1213" s="23" t="s">
        <v>2387</v>
      </c>
      <c r="M1213" s="23" t="s">
        <v>2217</v>
      </c>
    </row>
    <row r="1214" spans="1:13" x14ac:dyDescent="0.3">
      <c r="A1214" s="11">
        <v>39289</v>
      </c>
      <c r="B1214" s="29" t="s">
        <v>2598</v>
      </c>
      <c r="C1214" s="29">
        <v>1</v>
      </c>
      <c r="D1214">
        <v>19.2</v>
      </c>
      <c r="E1214" s="13" t="s">
        <v>2158</v>
      </c>
      <c r="F1214">
        <v>1.5</v>
      </c>
      <c r="L1214" s="23" t="s">
        <v>2387</v>
      </c>
      <c r="M1214" s="23" t="s">
        <v>2217</v>
      </c>
    </row>
    <row r="1215" spans="1:13" x14ac:dyDescent="0.3">
      <c r="A1215" s="11">
        <v>39289</v>
      </c>
      <c r="B1215" s="29" t="s">
        <v>2598</v>
      </c>
      <c r="C1215" s="29">
        <v>1</v>
      </c>
      <c r="D1215">
        <v>15.7</v>
      </c>
      <c r="E1215" s="13" t="s">
        <v>2158</v>
      </c>
      <c r="F1215">
        <v>1.7</v>
      </c>
      <c r="L1215" s="23" t="s">
        <v>2387</v>
      </c>
      <c r="M1215" s="23" t="s">
        <v>2217</v>
      </c>
    </row>
    <row r="1216" spans="1:13" x14ac:dyDescent="0.3">
      <c r="A1216" s="11">
        <v>39289</v>
      </c>
      <c r="B1216" s="29" t="s">
        <v>2598</v>
      </c>
      <c r="C1216" s="29">
        <v>1</v>
      </c>
      <c r="D1216">
        <v>13.7</v>
      </c>
      <c r="E1216" s="13" t="s">
        <v>2158</v>
      </c>
      <c r="F1216">
        <v>2.1</v>
      </c>
      <c r="L1216" s="23" t="s">
        <v>2387</v>
      </c>
      <c r="M1216" s="23" t="s">
        <v>2217</v>
      </c>
    </row>
    <row r="1217" spans="1:13" x14ac:dyDescent="0.3">
      <c r="A1217" s="11">
        <v>39289</v>
      </c>
      <c r="B1217" s="29" t="s">
        <v>2598</v>
      </c>
      <c r="C1217" s="29">
        <v>1</v>
      </c>
      <c r="D1217">
        <v>10.199999999999999</v>
      </c>
      <c r="E1217" s="13" t="s">
        <v>2158</v>
      </c>
      <c r="F1217">
        <v>2.9</v>
      </c>
      <c r="L1217" s="23" t="s">
        <v>2387</v>
      </c>
      <c r="M1217" s="23" t="s">
        <v>2217</v>
      </c>
    </row>
    <row r="1218" spans="1:13" x14ac:dyDescent="0.3">
      <c r="A1218" s="11">
        <v>39289</v>
      </c>
      <c r="B1218" s="29" t="s">
        <v>2598</v>
      </c>
      <c r="C1218" s="29">
        <v>1</v>
      </c>
      <c r="D1218">
        <v>9.6</v>
      </c>
      <c r="E1218" s="13" t="s">
        <v>2158</v>
      </c>
      <c r="H1218">
        <v>1</v>
      </c>
      <c r="L1218" s="23" t="s">
        <v>2387</v>
      </c>
      <c r="M1218" s="23" t="s">
        <v>2217</v>
      </c>
    </row>
    <row r="1219" spans="1:13" x14ac:dyDescent="0.3">
      <c r="A1219" s="11">
        <v>39289</v>
      </c>
      <c r="B1219" s="29" t="s">
        <v>2598</v>
      </c>
      <c r="C1219" s="29">
        <v>1</v>
      </c>
      <c r="D1219">
        <v>1.6</v>
      </c>
      <c r="E1219" s="13" t="s">
        <v>2158</v>
      </c>
      <c r="F1219">
        <v>3.5</v>
      </c>
      <c r="K1219" t="s">
        <v>1371</v>
      </c>
      <c r="L1219" s="23" t="s">
        <v>2387</v>
      </c>
      <c r="M1219" s="23" t="s">
        <v>2217</v>
      </c>
    </row>
    <row r="1220" spans="1:13" x14ac:dyDescent="0.3">
      <c r="A1220" s="11">
        <v>39289</v>
      </c>
      <c r="B1220" s="29" t="s">
        <v>2598</v>
      </c>
      <c r="C1220" s="29">
        <v>2</v>
      </c>
      <c r="D1220">
        <v>35.299999999999997</v>
      </c>
      <c r="E1220" s="13" t="s">
        <v>707</v>
      </c>
      <c r="H1220">
        <v>1</v>
      </c>
      <c r="L1220" s="23" t="s">
        <v>2387</v>
      </c>
      <c r="M1220" s="23" t="s">
        <v>2217</v>
      </c>
    </row>
    <row r="1221" spans="1:13" x14ac:dyDescent="0.3">
      <c r="A1221" s="11">
        <v>39289</v>
      </c>
      <c r="B1221" s="29" t="s">
        <v>2598</v>
      </c>
      <c r="C1221" s="29">
        <v>2</v>
      </c>
      <c r="D1221">
        <v>35.1</v>
      </c>
      <c r="E1221" s="13" t="s">
        <v>707</v>
      </c>
      <c r="F1221">
        <v>3</v>
      </c>
      <c r="L1221" s="23" t="s">
        <v>2387</v>
      </c>
      <c r="M1221" s="23" t="s">
        <v>2217</v>
      </c>
    </row>
    <row r="1222" spans="1:13" x14ac:dyDescent="0.3">
      <c r="A1222" s="11">
        <v>39289</v>
      </c>
      <c r="B1222" s="29" t="s">
        <v>2598</v>
      </c>
      <c r="C1222" s="29">
        <v>2</v>
      </c>
      <c r="D1222">
        <v>0.5</v>
      </c>
      <c r="E1222" s="13" t="s">
        <v>2050</v>
      </c>
      <c r="H1222">
        <v>1</v>
      </c>
      <c r="L1222" s="23" t="s">
        <v>2387</v>
      </c>
      <c r="M1222" s="23" t="s">
        <v>2217</v>
      </c>
    </row>
    <row r="1223" spans="1:13" x14ac:dyDescent="0.3">
      <c r="A1223" s="11">
        <v>39289</v>
      </c>
      <c r="B1223" s="29" t="s">
        <v>2598</v>
      </c>
      <c r="C1223" s="29">
        <v>1</v>
      </c>
      <c r="D1223">
        <v>48.1</v>
      </c>
      <c r="E1223" s="13" t="s">
        <v>2528</v>
      </c>
      <c r="F1223">
        <v>8.5</v>
      </c>
      <c r="I1223" s="13"/>
      <c r="L1223" s="23" t="s">
        <v>2546</v>
      </c>
      <c r="M1223" s="23" t="s">
        <v>2545</v>
      </c>
    </row>
    <row r="1224" spans="1:13" x14ac:dyDescent="0.3">
      <c r="A1224" s="11">
        <v>39289</v>
      </c>
      <c r="B1224" s="29" t="s">
        <v>2598</v>
      </c>
      <c r="C1224" s="29">
        <v>1</v>
      </c>
      <c r="D1224">
        <v>49.5</v>
      </c>
      <c r="E1224" s="13" t="s">
        <v>2160</v>
      </c>
      <c r="F1224">
        <v>10</v>
      </c>
      <c r="L1224" s="23" t="s">
        <v>2387</v>
      </c>
      <c r="M1224" s="23" t="s">
        <v>2545</v>
      </c>
    </row>
    <row r="1225" spans="1:13" x14ac:dyDescent="0.3">
      <c r="A1225" s="11">
        <v>39289</v>
      </c>
      <c r="B1225" s="29" t="s">
        <v>2598</v>
      </c>
      <c r="C1225" s="29">
        <v>1</v>
      </c>
      <c r="D1225">
        <v>44.3</v>
      </c>
      <c r="E1225" s="13" t="s">
        <v>2160</v>
      </c>
      <c r="F1225">
        <v>12</v>
      </c>
      <c r="K1225" s="13"/>
      <c r="L1225" s="23" t="s">
        <v>2387</v>
      </c>
      <c r="M1225" s="23" t="s">
        <v>2545</v>
      </c>
    </row>
    <row r="1226" spans="1:13" x14ac:dyDescent="0.3">
      <c r="A1226" s="11">
        <v>39289</v>
      </c>
      <c r="B1226" s="29" t="s">
        <v>2598</v>
      </c>
      <c r="C1226" s="29">
        <v>1</v>
      </c>
      <c r="D1226">
        <v>26.1</v>
      </c>
      <c r="E1226" s="13" t="s">
        <v>2160</v>
      </c>
      <c r="H1226">
        <v>1</v>
      </c>
      <c r="L1226" s="23" t="s">
        <v>2387</v>
      </c>
      <c r="M1226" s="23" t="s">
        <v>2545</v>
      </c>
    </row>
    <row r="1227" spans="1:13" x14ac:dyDescent="0.3">
      <c r="A1227" s="11">
        <v>39289</v>
      </c>
      <c r="B1227" s="29" t="s">
        <v>2598</v>
      </c>
      <c r="C1227" s="29">
        <v>1</v>
      </c>
      <c r="D1227">
        <v>44.4</v>
      </c>
      <c r="E1227" s="13" t="s">
        <v>1456</v>
      </c>
      <c r="H1227">
        <v>2</v>
      </c>
      <c r="L1227" s="23" t="s">
        <v>2387</v>
      </c>
      <c r="M1227" s="23" t="s">
        <v>2545</v>
      </c>
    </row>
    <row r="1228" spans="1:13" x14ac:dyDescent="0.3">
      <c r="A1228" s="11">
        <v>39289</v>
      </c>
      <c r="B1228" s="29" t="s">
        <v>2598</v>
      </c>
      <c r="C1228" s="29">
        <v>1</v>
      </c>
      <c r="D1228">
        <v>43.5</v>
      </c>
      <c r="E1228" s="13" t="s">
        <v>1456</v>
      </c>
      <c r="F1228">
        <v>1.2</v>
      </c>
      <c r="L1228" s="23" t="s">
        <v>2387</v>
      </c>
      <c r="M1228" s="23" t="s">
        <v>2545</v>
      </c>
    </row>
    <row r="1229" spans="1:13" x14ac:dyDescent="0.3">
      <c r="A1229" s="11">
        <v>39289</v>
      </c>
      <c r="B1229" s="29" t="s">
        <v>2598</v>
      </c>
      <c r="C1229" s="29">
        <v>1</v>
      </c>
      <c r="D1229">
        <v>43.5</v>
      </c>
      <c r="E1229" s="13" t="s">
        <v>1456</v>
      </c>
      <c r="F1229">
        <v>2.8</v>
      </c>
      <c r="L1229" s="23" t="s">
        <v>2387</v>
      </c>
      <c r="M1229" s="23" t="s">
        <v>2545</v>
      </c>
    </row>
    <row r="1230" spans="1:13" x14ac:dyDescent="0.3">
      <c r="A1230" s="11">
        <v>39289</v>
      </c>
      <c r="B1230" s="29" t="s">
        <v>2598</v>
      </c>
      <c r="C1230" s="29">
        <v>1</v>
      </c>
      <c r="D1230">
        <v>43.1</v>
      </c>
      <c r="E1230" s="13" t="s">
        <v>1456</v>
      </c>
      <c r="F1230">
        <v>1.9</v>
      </c>
      <c r="K1230" s="13"/>
      <c r="L1230" s="23" t="s">
        <v>2387</v>
      </c>
      <c r="M1230" s="23" t="s">
        <v>2545</v>
      </c>
    </row>
    <row r="1231" spans="1:13" x14ac:dyDescent="0.3">
      <c r="A1231" s="11">
        <v>39289</v>
      </c>
      <c r="B1231" s="29" t="s">
        <v>2598</v>
      </c>
      <c r="C1231" s="29">
        <v>1</v>
      </c>
      <c r="D1231">
        <v>43</v>
      </c>
      <c r="E1231" s="13" t="s">
        <v>1456</v>
      </c>
      <c r="H1231">
        <v>1</v>
      </c>
      <c r="L1231" s="23" t="s">
        <v>2387</v>
      </c>
      <c r="M1231" s="23" t="s">
        <v>2545</v>
      </c>
    </row>
    <row r="1232" spans="1:13" x14ac:dyDescent="0.3">
      <c r="A1232" s="11">
        <v>39289</v>
      </c>
      <c r="B1232" s="29" t="s">
        <v>2598</v>
      </c>
      <c r="C1232" s="29">
        <v>1</v>
      </c>
      <c r="D1232">
        <v>42.6</v>
      </c>
      <c r="E1232" s="14" t="s">
        <v>1456</v>
      </c>
      <c r="F1232">
        <v>0.6</v>
      </c>
      <c r="L1232" s="23" t="s">
        <v>2387</v>
      </c>
      <c r="M1232" s="23" t="s">
        <v>2545</v>
      </c>
    </row>
    <row r="1233" spans="1:13" x14ac:dyDescent="0.3">
      <c r="A1233" s="11">
        <v>39289</v>
      </c>
      <c r="B1233" s="29" t="s">
        <v>2598</v>
      </c>
      <c r="C1233" s="29">
        <v>1</v>
      </c>
      <c r="D1233">
        <v>40.299999999999997</v>
      </c>
      <c r="E1233" s="14" t="s">
        <v>2470</v>
      </c>
      <c r="H1233">
        <v>2</v>
      </c>
      <c r="L1233" s="23" t="s">
        <v>2387</v>
      </c>
      <c r="M1233" s="23" t="s">
        <v>2545</v>
      </c>
    </row>
    <row r="1234" spans="1:13" x14ac:dyDescent="0.3">
      <c r="A1234" s="11">
        <v>39289</v>
      </c>
      <c r="B1234" s="29" t="s">
        <v>2598</v>
      </c>
      <c r="C1234" s="29">
        <v>1</v>
      </c>
      <c r="D1234">
        <v>39.200000000000003</v>
      </c>
      <c r="E1234" s="14" t="s">
        <v>2556</v>
      </c>
      <c r="H1234">
        <v>1</v>
      </c>
      <c r="J1234" s="14"/>
      <c r="L1234" s="23" t="s">
        <v>2387</v>
      </c>
      <c r="M1234" s="23" t="s">
        <v>2545</v>
      </c>
    </row>
    <row r="1235" spans="1:13" x14ac:dyDescent="0.3">
      <c r="A1235" s="11">
        <v>39289</v>
      </c>
      <c r="B1235" s="29" t="s">
        <v>2598</v>
      </c>
      <c r="C1235" s="29">
        <v>1</v>
      </c>
      <c r="D1235">
        <v>39.1</v>
      </c>
      <c r="E1235" s="14" t="s">
        <v>2470</v>
      </c>
      <c r="F1235">
        <v>4.2</v>
      </c>
      <c r="L1235" s="23" t="s">
        <v>2387</v>
      </c>
      <c r="M1235" s="23" t="s">
        <v>2545</v>
      </c>
    </row>
    <row r="1236" spans="1:13" x14ac:dyDescent="0.3">
      <c r="A1236" s="11">
        <v>39289</v>
      </c>
      <c r="B1236" s="29" t="s">
        <v>2598</v>
      </c>
      <c r="C1236" s="29">
        <v>1</v>
      </c>
      <c r="D1236">
        <v>38.299999999999997</v>
      </c>
      <c r="E1236" s="14" t="s">
        <v>2470</v>
      </c>
      <c r="H1236">
        <v>1</v>
      </c>
      <c r="L1236" s="23" t="s">
        <v>2387</v>
      </c>
      <c r="M1236" s="23" t="s">
        <v>2545</v>
      </c>
    </row>
    <row r="1237" spans="1:13" x14ac:dyDescent="0.3">
      <c r="A1237" s="11">
        <v>39289</v>
      </c>
      <c r="B1237" s="29" t="s">
        <v>2598</v>
      </c>
      <c r="C1237" s="29">
        <v>1</v>
      </c>
      <c r="D1237">
        <v>37.6</v>
      </c>
      <c r="E1237" s="14" t="s">
        <v>1456</v>
      </c>
      <c r="F1237">
        <v>0.4</v>
      </c>
      <c r="K1237" s="14"/>
      <c r="L1237" s="23" t="s">
        <v>2387</v>
      </c>
      <c r="M1237" s="23" t="s">
        <v>2545</v>
      </c>
    </row>
    <row r="1238" spans="1:13" x14ac:dyDescent="0.3">
      <c r="A1238" s="11">
        <v>39289</v>
      </c>
      <c r="B1238" s="29" t="s">
        <v>2598</v>
      </c>
      <c r="C1238" s="29">
        <v>1</v>
      </c>
      <c r="D1238">
        <v>36.700000000000003</v>
      </c>
      <c r="E1238" s="14" t="s">
        <v>1456</v>
      </c>
      <c r="F1238">
        <v>0.4</v>
      </c>
      <c r="K1238" s="14"/>
      <c r="L1238" s="23" t="s">
        <v>2387</v>
      </c>
      <c r="M1238" s="23" t="s">
        <v>2545</v>
      </c>
    </row>
    <row r="1239" spans="1:13" x14ac:dyDescent="0.3">
      <c r="A1239" s="11">
        <v>39289</v>
      </c>
      <c r="B1239" s="29" t="s">
        <v>2598</v>
      </c>
      <c r="C1239" s="29">
        <v>1</v>
      </c>
      <c r="D1239" s="14">
        <v>36.5</v>
      </c>
      <c r="E1239" s="14" t="s">
        <v>1456</v>
      </c>
      <c r="H1239">
        <v>1</v>
      </c>
      <c r="K1239" s="14"/>
      <c r="L1239" s="23" t="s">
        <v>2387</v>
      </c>
      <c r="M1239" s="23" t="s">
        <v>2545</v>
      </c>
    </row>
    <row r="1240" spans="1:13" x14ac:dyDescent="0.3">
      <c r="A1240" s="11">
        <v>39289</v>
      </c>
      <c r="B1240" s="29" t="s">
        <v>2598</v>
      </c>
      <c r="C1240" s="29">
        <v>1</v>
      </c>
      <c r="D1240">
        <v>36.299999999999997</v>
      </c>
      <c r="E1240" s="14" t="s">
        <v>1456</v>
      </c>
      <c r="H1240">
        <v>1</v>
      </c>
      <c r="L1240" s="23" t="s">
        <v>2387</v>
      </c>
      <c r="M1240" s="23" t="s">
        <v>2545</v>
      </c>
    </row>
    <row r="1241" spans="1:13" x14ac:dyDescent="0.3">
      <c r="A1241" s="11">
        <v>39289</v>
      </c>
      <c r="B1241" s="29" t="s">
        <v>2598</v>
      </c>
      <c r="C1241" s="29">
        <v>1</v>
      </c>
      <c r="D1241">
        <v>36.1</v>
      </c>
      <c r="E1241" s="14" t="s">
        <v>1456</v>
      </c>
      <c r="H1241">
        <v>1</v>
      </c>
      <c r="J1241" s="14"/>
      <c r="K1241" s="14"/>
      <c r="L1241" s="23" t="s">
        <v>2387</v>
      </c>
      <c r="M1241" s="23" t="s">
        <v>2545</v>
      </c>
    </row>
    <row r="1242" spans="1:13" x14ac:dyDescent="0.3">
      <c r="A1242" s="11">
        <v>39289</v>
      </c>
      <c r="B1242" s="29" t="s">
        <v>2598</v>
      </c>
      <c r="C1242" s="29">
        <v>1</v>
      </c>
      <c r="D1242">
        <v>36</v>
      </c>
      <c r="E1242" s="14" t="s">
        <v>1456</v>
      </c>
      <c r="H1242">
        <v>4</v>
      </c>
      <c r="L1242" s="23" t="s">
        <v>2387</v>
      </c>
      <c r="M1242" s="23" t="s">
        <v>2545</v>
      </c>
    </row>
    <row r="1243" spans="1:13" x14ac:dyDescent="0.3">
      <c r="A1243" s="11">
        <v>39289</v>
      </c>
      <c r="B1243" s="29" t="s">
        <v>2598</v>
      </c>
      <c r="C1243" s="29">
        <v>1</v>
      </c>
      <c r="D1243">
        <v>35</v>
      </c>
      <c r="E1243" s="14" t="s">
        <v>1456</v>
      </c>
      <c r="H1243">
        <v>4</v>
      </c>
      <c r="L1243" s="23" t="s">
        <v>2387</v>
      </c>
      <c r="M1243" s="23" t="s">
        <v>2545</v>
      </c>
    </row>
    <row r="1244" spans="1:13" x14ac:dyDescent="0.3">
      <c r="A1244" s="11">
        <v>39289</v>
      </c>
      <c r="B1244" s="29" t="s">
        <v>2598</v>
      </c>
      <c r="C1244" s="29">
        <v>1</v>
      </c>
      <c r="D1244">
        <v>34</v>
      </c>
      <c r="E1244" s="14" t="s">
        <v>1456</v>
      </c>
      <c r="H1244">
        <v>5</v>
      </c>
      <c r="L1244" s="23" t="s">
        <v>2387</v>
      </c>
      <c r="M1244" s="23" t="s">
        <v>2545</v>
      </c>
    </row>
    <row r="1245" spans="1:13" x14ac:dyDescent="0.3">
      <c r="A1245" s="11">
        <v>39289</v>
      </c>
      <c r="B1245" s="29" t="s">
        <v>2598</v>
      </c>
      <c r="C1245" s="29">
        <v>1</v>
      </c>
      <c r="D1245">
        <v>33.799999999999997</v>
      </c>
      <c r="E1245" s="14" t="s">
        <v>2305</v>
      </c>
      <c r="H1245">
        <v>1</v>
      </c>
      <c r="J1245" s="29"/>
      <c r="K1245" s="14"/>
      <c r="L1245" s="23" t="s">
        <v>2387</v>
      </c>
      <c r="M1245" s="23" t="s">
        <v>2545</v>
      </c>
    </row>
    <row r="1246" spans="1:13" x14ac:dyDescent="0.3">
      <c r="A1246" s="11">
        <v>39289</v>
      </c>
      <c r="B1246" s="29" t="s">
        <v>2598</v>
      </c>
      <c r="C1246" s="29">
        <v>1</v>
      </c>
      <c r="D1246">
        <v>33.700000000000003</v>
      </c>
      <c r="E1246" s="14" t="s">
        <v>2305</v>
      </c>
      <c r="F1246">
        <v>0.4</v>
      </c>
      <c r="K1246" s="14"/>
      <c r="L1246" s="23" t="s">
        <v>2387</v>
      </c>
      <c r="M1246" s="23" t="s">
        <v>2545</v>
      </c>
    </row>
    <row r="1247" spans="1:13" x14ac:dyDescent="0.3">
      <c r="A1247" s="11">
        <v>39289</v>
      </c>
      <c r="B1247" s="29" t="s">
        <v>2598</v>
      </c>
      <c r="C1247" s="29">
        <v>1</v>
      </c>
      <c r="D1247">
        <v>33.200000000000003</v>
      </c>
      <c r="E1247" s="14" t="s">
        <v>1456</v>
      </c>
      <c r="F1247">
        <v>0.3</v>
      </c>
      <c r="I1247" s="29"/>
      <c r="L1247" s="23" t="s">
        <v>2387</v>
      </c>
      <c r="M1247" s="23" t="s">
        <v>2545</v>
      </c>
    </row>
    <row r="1248" spans="1:13" x14ac:dyDescent="0.3">
      <c r="A1248" s="11">
        <v>39289</v>
      </c>
      <c r="B1248" s="29" t="s">
        <v>2598</v>
      </c>
      <c r="C1248" s="29">
        <v>1</v>
      </c>
      <c r="D1248">
        <v>33</v>
      </c>
      <c r="E1248" s="14" t="s">
        <v>1456</v>
      </c>
      <c r="H1248">
        <v>3</v>
      </c>
      <c r="I1248" s="29"/>
      <c r="K1248" s="14"/>
      <c r="L1248" s="23" t="s">
        <v>2387</v>
      </c>
      <c r="M1248" s="23" t="s">
        <v>2545</v>
      </c>
    </row>
    <row r="1249" spans="1:13" x14ac:dyDescent="0.3">
      <c r="A1249" s="11">
        <v>39289</v>
      </c>
      <c r="B1249" s="29" t="s">
        <v>2598</v>
      </c>
      <c r="C1249" s="29">
        <v>1</v>
      </c>
      <c r="D1249">
        <v>32</v>
      </c>
      <c r="E1249" s="14" t="s">
        <v>1456</v>
      </c>
      <c r="H1249">
        <v>2</v>
      </c>
      <c r="I1249" s="29"/>
      <c r="L1249" s="23" t="s">
        <v>2387</v>
      </c>
      <c r="M1249" s="23" t="s">
        <v>2545</v>
      </c>
    </row>
    <row r="1250" spans="1:13" x14ac:dyDescent="0.3">
      <c r="A1250" s="11">
        <v>39289</v>
      </c>
      <c r="B1250" s="29" t="s">
        <v>2598</v>
      </c>
      <c r="C1250" s="29">
        <v>1</v>
      </c>
      <c r="D1250">
        <v>32.200000000000003</v>
      </c>
      <c r="E1250" s="14" t="s">
        <v>1456</v>
      </c>
      <c r="F1250">
        <v>0.4</v>
      </c>
      <c r="I1250" s="29"/>
      <c r="L1250" s="23" t="s">
        <v>2387</v>
      </c>
      <c r="M1250" s="23" t="s">
        <v>2545</v>
      </c>
    </row>
    <row r="1251" spans="1:13" x14ac:dyDescent="0.3">
      <c r="A1251" s="11">
        <v>39289</v>
      </c>
      <c r="B1251" s="29" t="s">
        <v>2598</v>
      </c>
      <c r="C1251" s="29">
        <v>1</v>
      </c>
      <c r="D1251">
        <v>32</v>
      </c>
      <c r="E1251" s="14" t="s">
        <v>1456</v>
      </c>
      <c r="H1251">
        <v>1</v>
      </c>
      <c r="I1251" s="29"/>
      <c r="J1251" s="14"/>
      <c r="K1251" s="14"/>
      <c r="L1251" s="23" t="s">
        <v>2387</v>
      </c>
      <c r="M1251" s="23" t="s">
        <v>2545</v>
      </c>
    </row>
    <row r="1252" spans="1:13" x14ac:dyDescent="0.3">
      <c r="A1252" s="11">
        <v>39289</v>
      </c>
      <c r="B1252" s="29" t="s">
        <v>2598</v>
      </c>
      <c r="C1252" s="29">
        <v>1</v>
      </c>
      <c r="D1252">
        <v>31.6</v>
      </c>
      <c r="E1252" s="14" t="s">
        <v>1456</v>
      </c>
      <c r="H1252">
        <v>1</v>
      </c>
      <c r="I1252" s="29"/>
      <c r="L1252" s="23" t="s">
        <v>2387</v>
      </c>
      <c r="M1252" s="23" t="s">
        <v>2545</v>
      </c>
    </row>
    <row r="1253" spans="1:13" x14ac:dyDescent="0.3">
      <c r="A1253" s="11">
        <v>39289</v>
      </c>
      <c r="B1253" s="29" t="s">
        <v>2598</v>
      </c>
      <c r="C1253" s="29">
        <v>1</v>
      </c>
      <c r="D1253">
        <v>31.2</v>
      </c>
      <c r="E1253" s="14" t="s">
        <v>1456</v>
      </c>
      <c r="H1253">
        <v>1</v>
      </c>
      <c r="I1253" s="29"/>
      <c r="L1253" s="23" t="s">
        <v>2387</v>
      </c>
      <c r="M1253" s="23" t="s">
        <v>2545</v>
      </c>
    </row>
    <row r="1254" spans="1:13" x14ac:dyDescent="0.3">
      <c r="A1254" s="11">
        <v>39289</v>
      </c>
      <c r="B1254" s="29" t="s">
        <v>2598</v>
      </c>
      <c r="C1254" s="29">
        <v>1</v>
      </c>
      <c r="D1254">
        <v>30.8</v>
      </c>
      <c r="E1254" s="14" t="s">
        <v>1456</v>
      </c>
      <c r="H1254">
        <v>2</v>
      </c>
      <c r="I1254" s="29"/>
      <c r="L1254" s="23" t="s">
        <v>2387</v>
      </c>
      <c r="M1254" s="23" t="s">
        <v>2545</v>
      </c>
    </row>
    <row r="1255" spans="1:13" x14ac:dyDescent="0.3">
      <c r="A1255" s="11">
        <v>39289</v>
      </c>
      <c r="B1255" s="29" t="s">
        <v>2598</v>
      </c>
      <c r="C1255" s="29">
        <v>1</v>
      </c>
      <c r="D1255">
        <v>30.4</v>
      </c>
      <c r="E1255" s="14" t="s">
        <v>1456</v>
      </c>
      <c r="H1255">
        <v>3</v>
      </c>
      <c r="I1255" s="29"/>
      <c r="J1255" s="14"/>
      <c r="L1255" s="23" t="s">
        <v>2387</v>
      </c>
      <c r="M1255" s="23" t="s">
        <v>2545</v>
      </c>
    </row>
    <row r="1256" spans="1:13" x14ac:dyDescent="0.3">
      <c r="A1256" s="11">
        <v>39289</v>
      </c>
      <c r="B1256" s="29" t="s">
        <v>2598</v>
      </c>
      <c r="C1256" s="29">
        <v>1</v>
      </c>
      <c r="D1256">
        <v>30</v>
      </c>
      <c r="E1256" s="14" t="s">
        <v>1456</v>
      </c>
      <c r="H1256">
        <v>4</v>
      </c>
      <c r="I1256" s="29"/>
      <c r="J1256" s="14"/>
      <c r="L1256" s="23" t="s">
        <v>2387</v>
      </c>
      <c r="M1256" s="23" t="s">
        <v>2545</v>
      </c>
    </row>
    <row r="1257" spans="1:13" x14ac:dyDescent="0.3">
      <c r="A1257" s="11">
        <v>39289</v>
      </c>
      <c r="B1257" s="29" t="s">
        <v>2598</v>
      </c>
      <c r="C1257" s="29">
        <v>1</v>
      </c>
      <c r="D1257">
        <v>29.6</v>
      </c>
      <c r="E1257" s="14" t="s">
        <v>1456</v>
      </c>
      <c r="F1257">
        <v>0.3</v>
      </c>
      <c r="I1257" s="29"/>
      <c r="L1257" s="23" t="s">
        <v>2387</v>
      </c>
      <c r="M1257" s="23" t="s">
        <v>2545</v>
      </c>
    </row>
    <row r="1258" spans="1:13" x14ac:dyDescent="0.3">
      <c r="A1258" s="11">
        <v>39289</v>
      </c>
      <c r="B1258" s="29" t="s">
        <v>2598</v>
      </c>
      <c r="C1258" s="29">
        <v>1</v>
      </c>
      <c r="D1258">
        <v>29.6</v>
      </c>
      <c r="E1258" s="14" t="s">
        <v>1456</v>
      </c>
      <c r="H1258">
        <v>3</v>
      </c>
      <c r="I1258" s="29"/>
      <c r="J1258" s="14"/>
      <c r="L1258" s="23" t="s">
        <v>2387</v>
      </c>
      <c r="M1258" s="23" t="s">
        <v>2545</v>
      </c>
    </row>
    <row r="1259" spans="1:13" x14ac:dyDescent="0.3">
      <c r="A1259" s="11">
        <v>39289</v>
      </c>
      <c r="B1259" s="29" t="s">
        <v>2598</v>
      </c>
      <c r="C1259" s="29">
        <v>1</v>
      </c>
      <c r="D1259">
        <v>29.5</v>
      </c>
      <c r="E1259" s="14" t="s">
        <v>1456</v>
      </c>
      <c r="H1259">
        <v>4</v>
      </c>
      <c r="I1259" s="29"/>
      <c r="L1259" s="23" t="s">
        <v>2387</v>
      </c>
      <c r="M1259" s="23" t="s">
        <v>2545</v>
      </c>
    </row>
    <row r="1260" spans="1:13" x14ac:dyDescent="0.3">
      <c r="A1260" s="11">
        <v>39289</v>
      </c>
      <c r="B1260" s="29" t="s">
        <v>2598</v>
      </c>
      <c r="C1260" s="29">
        <v>1</v>
      </c>
      <c r="D1260">
        <v>29</v>
      </c>
      <c r="E1260" s="14" t="s">
        <v>1456</v>
      </c>
      <c r="H1260">
        <v>3</v>
      </c>
      <c r="I1260" s="29"/>
      <c r="L1260" s="23" t="s">
        <v>2387</v>
      </c>
      <c r="M1260" s="23" t="s">
        <v>2545</v>
      </c>
    </row>
    <row r="1261" spans="1:13" x14ac:dyDescent="0.3">
      <c r="A1261" s="11">
        <v>39289</v>
      </c>
      <c r="B1261" s="29" t="s">
        <v>2598</v>
      </c>
      <c r="C1261" s="29">
        <v>1</v>
      </c>
      <c r="D1261">
        <v>29</v>
      </c>
      <c r="E1261" s="14" t="s">
        <v>1456</v>
      </c>
      <c r="H1261">
        <v>5</v>
      </c>
      <c r="I1261" s="29"/>
      <c r="K1261" s="14"/>
      <c r="L1261" s="23" t="s">
        <v>2387</v>
      </c>
      <c r="M1261" s="23" t="s">
        <v>2545</v>
      </c>
    </row>
    <row r="1262" spans="1:13" x14ac:dyDescent="0.3">
      <c r="A1262" s="11">
        <v>39289</v>
      </c>
      <c r="B1262" s="29" t="s">
        <v>2598</v>
      </c>
      <c r="C1262" s="29">
        <v>1</v>
      </c>
      <c r="D1262">
        <v>28</v>
      </c>
      <c r="E1262" s="14" t="s">
        <v>1456</v>
      </c>
      <c r="H1262">
        <v>4</v>
      </c>
      <c r="I1262" s="29"/>
      <c r="L1262" s="23" t="s">
        <v>2387</v>
      </c>
      <c r="M1262" s="23" t="s">
        <v>2545</v>
      </c>
    </row>
    <row r="1263" spans="1:13" x14ac:dyDescent="0.3">
      <c r="A1263" s="11">
        <v>39289</v>
      </c>
      <c r="B1263" s="29" t="s">
        <v>2598</v>
      </c>
      <c r="C1263" s="29">
        <v>1</v>
      </c>
      <c r="D1263">
        <v>27.9</v>
      </c>
      <c r="E1263" s="14" t="s">
        <v>1456</v>
      </c>
      <c r="H1263">
        <v>4</v>
      </c>
      <c r="I1263" s="29"/>
      <c r="L1263" s="23" t="s">
        <v>2387</v>
      </c>
      <c r="M1263" s="23" t="s">
        <v>2545</v>
      </c>
    </row>
    <row r="1264" spans="1:13" x14ac:dyDescent="0.3">
      <c r="A1264" s="11">
        <v>39289</v>
      </c>
      <c r="B1264" s="29" t="s">
        <v>2598</v>
      </c>
      <c r="C1264" s="29">
        <v>1</v>
      </c>
      <c r="D1264">
        <v>28.3</v>
      </c>
      <c r="E1264" s="14" t="s">
        <v>1456</v>
      </c>
      <c r="F1264">
        <v>6</v>
      </c>
      <c r="I1264" s="29"/>
      <c r="K1264" s="14"/>
      <c r="L1264" s="23" t="s">
        <v>2387</v>
      </c>
      <c r="M1264" s="23" t="s">
        <v>2545</v>
      </c>
    </row>
    <row r="1265" spans="1:13" x14ac:dyDescent="0.3">
      <c r="A1265" s="11">
        <v>39289</v>
      </c>
      <c r="B1265" s="29" t="s">
        <v>2598</v>
      </c>
      <c r="C1265" s="29">
        <v>1</v>
      </c>
      <c r="D1265">
        <v>27.2</v>
      </c>
      <c r="E1265" s="14" t="s">
        <v>1456</v>
      </c>
      <c r="F1265">
        <v>0.4</v>
      </c>
      <c r="I1265" s="29"/>
      <c r="L1265" s="23" t="s">
        <v>2387</v>
      </c>
      <c r="M1265" s="23" t="s">
        <v>2545</v>
      </c>
    </row>
    <row r="1266" spans="1:13" x14ac:dyDescent="0.3">
      <c r="A1266" s="11">
        <v>39289</v>
      </c>
      <c r="B1266" s="29" t="s">
        <v>2598</v>
      </c>
      <c r="C1266" s="29">
        <v>1</v>
      </c>
      <c r="D1266">
        <v>27.5</v>
      </c>
      <c r="E1266" s="14" t="s">
        <v>1456</v>
      </c>
      <c r="H1266">
        <v>2</v>
      </c>
      <c r="I1266" s="29"/>
      <c r="L1266" s="23" t="s">
        <v>2387</v>
      </c>
      <c r="M1266" s="23" t="s">
        <v>2545</v>
      </c>
    </row>
    <row r="1267" spans="1:13" x14ac:dyDescent="0.3">
      <c r="A1267" s="11">
        <v>39289</v>
      </c>
      <c r="B1267" s="29" t="s">
        <v>2598</v>
      </c>
      <c r="C1267" s="29">
        <v>1</v>
      </c>
      <c r="D1267">
        <v>27</v>
      </c>
      <c r="E1267" s="14" t="s">
        <v>1456</v>
      </c>
      <c r="H1267">
        <v>2</v>
      </c>
      <c r="I1267" s="29"/>
      <c r="K1267" s="14"/>
      <c r="L1267" s="23" t="s">
        <v>2387</v>
      </c>
      <c r="M1267" s="23" t="s">
        <v>2545</v>
      </c>
    </row>
    <row r="1268" spans="1:13" x14ac:dyDescent="0.3">
      <c r="A1268" s="11">
        <v>39289</v>
      </c>
      <c r="B1268" s="29" t="s">
        <v>2598</v>
      </c>
      <c r="C1268" s="29">
        <v>1</v>
      </c>
      <c r="D1268">
        <v>27</v>
      </c>
      <c r="E1268" s="14" t="s">
        <v>1456</v>
      </c>
      <c r="H1268">
        <v>5</v>
      </c>
      <c r="I1268" s="29"/>
      <c r="L1268" s="23" t="s">
        <v>2387</v>
      </c>
      <c r="M1268" s="23" t="s">
        <v>2545</v>
      </c>
    </row>
    <row r="1269" spans="1:13" x14ac:dyDescent="0.3">
      <c r="A1269" s="11">
        <v>39289</v>
      </c>
      <c r="B1269" s="29" t="s">
        <v>2598</v>
      </c>
      <c r="C1269" s="29">
        <v>1</v>
      </c>
      <c r="D1269">
        <v>26</v>
      </c>
      <c r="E1269" s="14" t="s">
        <v>1456</v>
      </c>
      <c r="H1269">
        <v>5</v>
      </c>
      <c r="I1269" s="29"/>
      <c r="L1269" s="23" t="s">
        <v>2387</v>
      </c>
      <c r="M1269" s="23" t="s">
        <v>2545</v>
      </c>
    </row>
    <row r="1270" spans="1:13" x14ac:dyDescent="0.3">
      <c r="A1270" s="11">
        <v>39289</v>
      </c>
      <c r="B1270" s="29" t="s">
        <v>2598</v>
      </c>
      <c r="C1270" s="29">
        <v>1</v>
      </c>
      <c r="D1270">
        <v>26</v>
      </c>
      <c r="E1270" s="14" t="s">
        <v>1456</v>
      </c>
      <c r="F1270">
        <v>7.1</v>
      </c>
      <c r="I1270" s="29"/>
      <c r="L1270" s="23" t="s">
        <v>2387</v>
      </c>
      <c r="M1270" s="23" t="s">
        <v>2545</v>
      </c>
    </row>
    <row r="1271" spans="1:13" x14ac:dyDescent="0.3">
      <c r="A1271" s="11">
        <v>39289</v>
      </c>
      <c r="B1271" s="29" t="s">
        <v>2598</v>
      </c>
      <c r="C1271" s="29">
        <v>1</v>
      </c>
      <c r="D1271">
        <v>26</v>
      </c>
      <c r="E1271" s="14" t="s">
        <v>1456</v>
      </c>
      <c r="H1271">
        <v>9</v>
      </c>
      <c r="L1271" s="23" t="s">
        <v>2387</v>
      </c>
      <c r="M1271" s="23" t="s">
        <v>2545</v>
      </c>
    </row>
    <row r="1272" spans="1:13" x14ac:dyDescent="0.3">
      <c r="A1272" s="11">
        <v>39289</v>
      </c>
      <c r="B1272" s="29" t="s">
        <v>2598</v>
      </c>
      <c r="C1272" s="29">
        <v>1</v>
      </c>
      <c r="D1272">
        <v>25</v>
      </c>
      <c r="E1272" s="14" t="s">
        <v>1456</v>
      </c>
      <c r="H1272">
        <v>10</v>
      </c>
      <c r="K1272" s="14"/>
      <c r="L1272" s="23" t="s">
        <v>2387</v>
      </c>
      <c r="M1272" s="23" t="s">
        <v>2545</v>
      </c>
    </row>
    <row r="1273" spans="1:13" x14ac:dyDescent="0.3">
      <c r="A1273" s="11">
        <v>39289</v>
      </c>
      <c r="B1273" s="29" t="s">
        <v>2598</v>
      </c>
      <c r="C1273" s="29">
        <v>1</v>
      </c>
      <c r="D1273">
        <v>25</v>
      </c>
      <c r="E1273" s="14" t="s">
        <v>1456</v>
      </c>
      <c r="F1273">
        <v>6.1</v>
      </c>
      <c r="K1273" s="14"/>
      <c r="L1273" s="23" t="s">
        <v>2387</v>
      </c>
      <c r="M1273" s="23" t="s">
        <v>2545</v>
      </c>
    </row>
    <row r="1274" spans="1:13" x14ac:dyDescent="0.3">
      <c r="A1274" s="11">
        <v>39289</v>
      </c>
      <c r="B1274" s="29" t="s">
        <v>2598</v>
      </c>
      <c r="C1274" s="29">
        <v>1</v>
      </c>
      <c r="D1274">
        <v>25</v>
      </c>
      <c r="E1274" s="14" t="s">
        <v>1456</v>
      </c>
      <c r="H1274">
        <v>3</v>
      </c>
      <c r="L1274" s="23" t="s">
        <v>2387</v>
      </c>
      <c r="M1274" s="23" t="s">
        <v>2545</v>
      </c>
    </row>
    <row r="1275" spans="1:13" x14ac:dyDescent="0.3">
      <c r="A1275" s="11">
        <v>39289</v>
      </c>
      <c r="B1275" s="29" t="s">
        <v>2598</v>
      </c>
      <c r="C1275" s="29">
        <v>1</v>
      </c>
      <c r="D1275">
        <v>24</v>
      </c>
      <c r="E1275" s="14" t="s">
        <v>1456</v>
      </c>
      <c r="H1275">
        <v>3</v>
      </c>
      <c r="K1275" s="14"/>
      <c r="L1275" s="23" t="s">
        <v>2387</v>
      </c>
      <c r="M1275" s="23" t="s">
        <v>2545</v>
      </c>
    </row>
    <row r="1276" spans="1:13" x14ac:dyDescent="0.3">
      <c r="A1276" s="11">
        <v>39289</v>
      </c>
      <c r="B1276" s="29" t="s">
        <v>2598</v>
      </c>
      <c r="C1276" s="29">
        <v>1</v>
      </c>
      <c r="D1276">
        <v>24</v>
      </c>
      <c r="E1276" s="14" t="s">
        <v>1456</v>
      </c>
      <c r="H1276">
        <v>4</v>
      </c>
      <c r="K1276" s="14"/>
      <c r="L1276" s="23" t="s">
        <v>2387</v>
      </c>
      <c r="M1276" s="23" t="s">
        <v>2545</v>
      </c>
    </row>
    <row r="1277" spans="1:13" x14ac:dyDescent="0.3">
      <c r="A1277" s="11">
        <v>39289</v>
      </c>
      <c r="B1277" s="29" t="s">
        <v>2598</v>
      </c>
      <c r="C1277" s="29">
        <v>1</v>
      </c>
      <c r="D1277">
        <v>23.5</v>
      </c>
      <c r="E1277" s="14" t="s">
        <v>1456</v>
      </c>
      <c r="H1277">
        <v>3</v>
      </c>
      <c r="L1277" s="23" t="s">
        <v>2387</v>
      </c>
      <c r="M1277" s="23" t="s">
        <v>2545</v>
      </c>
    </row>
    <row r="1278" spans="1:13" x14ac:dyDescent="0.3">
      <c r="A1278" s="11">
        <v>39289</v>
      </c>
      <c r="B1278" s="29" t="s">
        <v>2598</v>
      </c>
      <c r="C1278" s="29">
        <v>1</v>
      </c>
      <c r="D1278">
        <v>21.9</v>
      </c>
      <c r="E1278" s="14" t="s">
        <v>1456</v>
      </c>
      <c r="F1278" s="14"/>
      <c r="H1278">
        <v>1</v>
      </c>
      <c r="L1278" s="23" t="s">
        <v>2387</v>
      </c>
      <c r="M1278" s="23" t="s">
        <v>2545</v>
      </c>
    </row>
    <row r="1279" spans="1:13" x14ac:dyDescent="0.3">
      <c r="A1279" s="11">
        <v>39289</v>
      </c>
      <c r="B1279" s="29" t="s">
        <v>2598</v>
      </c>
      <c r="C1279" s="29">
        <v>1</v>
      </c>
      <c r="D1279">
        <v>20.3</v>
      </c>
      <c r="E1279" s="14" t="s">
        <v>1456</v>
      </c>
      <c r="H1279">
        <v>1</v>
      </c>
      <c r="J1279" s="14"/>
      <c r="L1279" s="23" t="s">
        <v>2387</v>
      </c>
      <c r="M1279" s="23" t="s">
        <v>2545</v>
      </c>
    </row>
    <row r="1280" spans="1:13" x14ac:dyDescent="0.3">
      <c r="A1280" s="11">
        <v>39289</v>
      </c>
      <c r="B1280" s="29" t="s">
        <v>2598</v>
      </c>
      <c r="C1280" s="29">
        <v>1</v>
      </c>
      <c r="D1280">
        <v>16.8</v>
      </c>
      <c r="E1280" s="14" t="s">
        <v>1456</v>
      </c>
      <c r="H1280">
        <v>1</v>
      </c>
      <c r="L1280" s="23" t="s">
        <v>2387</v>
      </c>
      <c r="M1280" s="23" t="s">
        <v>2545</v>
      </c>
    </row>
    <row r="1281" spans="1:13" x14ac:dyDescent="0.3">
      <c r="A1281" s="11">
        <v>39289</v>
      </c>
      <c r="B1281" s="29" t="s">
        <v>2598</v>
      </c>
      <c r="C1281" s="29">
        <v>1</v>
      </c>
      <c r="D1281">
        <v>16.100000000000001</v>
      </c>
      <c r="E1281" s="14" t="s">
        <v>1456</v>
      </c>
      <c r="H1281">
        <v>2</v>
      </c>
      <c r="J1281" s="14"/>
      <c r="L1281" s="23" t="s">
        <v>2387</v>
      </c>
      <c r="M1281" s="23" t="s">
        <v>2545</v>
      </c>
    </row>
    <row r="1282" spans="1:13" x14ac:dyDescent="0.3">
      <c r="A1282" s="11">
        <v>39289</v>
      </c>
      <c r="B1282" s="29" t="s">
        <v>2598</v>
      </c>
      <c r="C1282" s="29">
        <v>1</v>
      </c>
      <c r="D1282">
        <v>15.8</v>
      </c>
      <c r="E1282" s="14" t="s">
        <v>1456</v>
      </c>
      <c r="H1282">
        <v>2</v>
      </c>
      <c r="K1282" s="14"/>
      <c r="L1282" s="23" t="s">
        <v>2387</v>
      </c>
      <c r="M1282" s="23" t="s">
        <v>2545</v>
      </c>
    </row>
    <row r="1283" spans="1:13" x14ac:dyDescent="0.3">
      <c r="A1283" s="11">
        <v>39289</v>
      </c>
      <c r="B1283" s="29" t="s">
        <v>2598</v>
      </c>
      <c r="C1283" s="29">
        <v>1</v>
      </c>
      <c r="D1283">
        <v>15</v>
      </c>
      <c r="E1283" s="14" t="s">
        <v>1456</v>
      </c>
      <c r="H1283">
        <v>4</v>
      </c>
      <c r="L1283" s="23" t="s">
        <v>2387</v>
      </c>
      <c r="M1283" s="23" t="s">
        <v>2545</v>
      </c>
    </row>
    <row r="1284" spans="1:13" x14ac:dyDescent="0.3">
      <c r="A1284" s="11">
        <v>39289</v>
      </c>
      <c r="B1284" s="29" t="s">
        <v>2598</v>
      </c>
      <c r="C1284" s="29">
        <v>1</v>
      </c>
      <c r="D1284">
        <v>14</v>
      </c>
      <c r="E1284" s="14" t="s">
        <v>1456</v>
      </c>
      <c r="H1284">
        <v>3</v>
      </c>
      <c r="K1284" s="14"/>
      <c r="L1284" s="23" t="s">
        <v>2387</v>
      </c>
      <c r="M1284" s="23" t="s">
        <v>2545</v>
      </c>
    </row>
    <row r="1285" spans="1:13" x14ac:dyDescent="0.3">
      <c r="A1285" s="11">
        <v>39289</v>
      </c>
      <c r="B1285" s="29" t="s">
        <v>2598</v>
      </c>
      <c r="C1285" s="29">
        <v>1</v>
      </c>
      <c r="D1285">
        <v>14.5</v>
      </c>
      <c r="E1285" s="14" t="s">
        <v>1456</v>
      </c>
      <c r="F1285">
        <v>8.5</v>
      </c>
      <c r="L1285" s="23" t="s">
        <v>2387</v>
      </c>
      <c r="M1285" s="23" t="s">
        <v>2545</v>
      </c>
    </row>
    <row r="1286" spans="1:13" x14ac:dyDescent="0.3">
      <c r="A1286" s="11">
        <v>39289</v>
      </c>
      <c r="B1286" s="29" t="s">
        <v>2598</v>
      </c>
      <c r="C1286" s="29">
        <v>1</v>
      </c>
      <c r="D1286">
        <v>13.8</v>
      </c>
      <c r="E1286" s="14" t="s">
        <v>1456</v>
      </c>
      <c r="H1286">
        <v>2</v>
      </c>
      <c r="L1286" s="23" t="s">
        <v>2387</v>
      </c>
      <c r="M1286" s="23" t="s">
        <v>2545</v>
      </c>
    </row>
    <row r="1287" spans="1:13" x14ac:dyDescent="0.3">
      <c r="A1287" s="11">
        <v>39289</v>
      </c>
      <c r="B1287" s="29" t="s">
        <v>2598</v>
      </c>
      <c r="C1287" s="29">
        <v>1</v>
      </c>
      <c r="D1287">
        <v>13.4</v>
      </c>
      <c r="E1287" s="14" t="s">
        <v>1456</v>
      </c>
      <c r="H1287">
        <v>2</v>
      </c>
      <c r="L1287" s="23" t="s">
        <v>2387</v>
      </c>
      <c r="M1287" s="23" t="s">
        <v>2545</v>
      </c>
    </row>
    <row r="1288" spans="1:13" x14ac:dyDescent="0.3">
      <c r="A1288" s="11">
        <v>39289</v>
      </c>
      <c r="B1288" s="29" t="s">
        <v>2598</v>
      </c>
      <c r="C1288" s="29">
        <v>1</v>
      </c>
      <c r="D1288">
        <v>13.1</v>
      </c>
      <c r="E1288" s="14" t="s">
        <v>1456</v>
      </c>
      <c r="H1288">
        <v>7</v>
      </c>
      <c r="L1288" s="23" t="s">
        <v>2387</v>
      </c>
      <c r="M1288" s="23" t="s">
        <v>2545</v>
      </c>
    </row>
    <row r="1289" spans="1:13" x14ac:dyDescent="0.3">
      <c r="A1289" s="11">
        <v>39289</v>
      </c>
      <c r="B1289" s="29" t="s">
        <v>2598</v>
      </c>
      <c r="C1289" s="29">
        <v>1</v>
      </c>
      <c r="D1289">
        <v>12.6</v>
      </c>
      <c r="E1289" s="14" t="s">
        <v>1456</v>
      </c>
      <c r="H1289">
        <v>1</v>
      </c>
      <c r="K1289" s="14"/>
      <c r="L1289" s="23" t="s">
        <v>2387</v>
      </c>
      <c r="M1289" s="23" t="s">
        <v>2545</v>
      </c>
    </row>
    <row r="1290" spans="1:13" x14ac:dyDescent="0.3">
      <c r="A1290" s="11">
        <v>39289</v>
      </c>
      <c r="B1290" s="29" t="s">
        <v>2598</v>
      </c>
      <c r="C1290" s="29">
        <v>1</v>
      </c>
      <c r="D1290">
        <v>12.4</v>
      </c>
      <c r="E1290" s="14" t="s">
        <v>1456</v>
      </c>
      <c r="H1290">
        <v>1</v>
      </c>
      <c r="L1290" s="23" t="s">
        <v>2387</v>
      </c>
      <c r="M1290" s="23" t="s">
        <v>2545</v>
      </c>
    </row>
    <row r="1291" spans="1:13" x14ac:dyDescent="0.3">
      <c r="A1291" s="11">
        <v>39289</v>
      </c>
      <c r="B1291" s="29" t="s">
        <v>2598</v>
      </c>
      <c r="C1291" s="29">
        <v>1</v>
      </c>
      <c r="D1291">
        <v>12</v>
      </c>
      <c r="E1291" s="14" t="s">
        <v>2591</v>
      </c>
      <c r="H1291">
        <v>1</v>
      </c>
      <c r="L1291" s="23" t="s">
        <v>2387</v>
      </c>
      <c r="M1291" s="23" t="s">
        <v>2545</v>
      </c>
    </row>
    <row r="1292" spans="1:13" x14ac:dyDescent="0.3">
      <c r="A1292" s="11">
        <v>39289</v>
      </c>
      <c r="B1292" s="29" t="s">
        <v>2598</v>
      </c>
      <c r="C1292" s="29">
        <v>1</v>
      </c>
      <c r="D1292">
        <v>12</v>
      </c>
      <c r="E1292" s="14" t="s">
        <v>1456</v>
      </c>
      <c r="H1292">
        <v>5</v>
      </c>
      <c r="L1292" s="23" t="s">
        <v>2387</v>
      </c>
      <c r="M1292" s="23" t="s">
        <v>2545</v>
      </c>
    </row>
    <row r="1293" spans="1:13" x14ac:dyDescent="0.3">
      <c r="A1293" s="11">
        <v>39289</v>
      </c>
      <c r="B1293" s="29" t="s">
        <v>2598</v>
      </c>
      <c r="C1293" s="29">
        <v>1</v>
      </c>
      <c r="D1293">
        <v>11</v>
      </c>
      <c r="E1293" s="14" t="s">
        <v>1456</v>
      </c>
      <c r="H1293">
        <v>5</v>
      </c>
      <c r="L1293" s="23" t="s">
        <v>2387</v>
      </c>
      <c r="M1293" s="23" t="s">
        <v>2545</v>
      </c>
    </row>
    <row r="1294" spans="1:13" x14ac:dyDescent="0.3">
      <c r="A1294" s="11">
        <v>39289</v>
      </c>
      <c r="B1294" s="29" t="s">
        <v>2598</v>
      </c>
      <c r="C1294" s="29">
        <v>1</v>
      </c>
      <c r="D1294">
        <v>10.6</v>
      </c>
      <c r="E1294" s="14" t="s">
        <v>1456</v>
      </c>
      <c r="H1294">
        <v>4</v>
      </c>
      <c r="L1294" s="23" t="s">
        <v>2387</v>
      </c>
      <c r="M1294" s="23" t="s">
        <v>2545</v>
      </c>
    </row>
    <row r="1295" spans="1:13" x14ac:dyDescent="0.3">
      <c r="A1295" s="11">
        <v>39289</v>
      </c>
      <c r="B1295" s="29" t="s">
        <v>2598</v>
      </c>
      <c r="C1295" s="29">
        <v>1</v>
      </c>
      <c r="D1295">
        <v>10.1</v>
      </c>
      <c r="E1295" s="14" t="s">
        <v>1456</v>
      </c>
      <c r="H1295">
        <v>4</v>
      </c>
      <c r="L1295" s="23" t="s">
        <v>2387</v>
      </c>
      <c r="M1295" s="23" t="s">
        <v>2545</v>
      </c>
    </row>
    <row r="1296" spans="1:13" x14ac:dyDescent="0.3">
      <c r="A1296" s="11">
        <v>39289</v>
      </c>
      <c r="B1296" s="29" t="s">
        <v>2598</v>
      </c>
      <c r="C1296" s="29">
        <v>1</v>
      </c>
      <c r="D1296">
        <v>10</v>
      </c>
      <c r="E1296" s="14" t="s">
        <v>1456</v>
      </c>
      <c r="F1296" s="14"/>
      <c r="H1296">
        <v>5</v>
      </c>
      <c r="L1296" s="23" t="s">
        <v>2387</v>
      </c>
      <c r="M1296" s="23" t="s">
        <v>2545</v>
      </c>
    </row>
    <row r="1297" spans="1:13" x14ac:dyDescent="0.3">
      <c r="A1297" s="11">
        <v>39289</v>
      </c>
      <c r="B1297" s="29" t="s">
        <v>2598</v>
      </c>
      <c r="C1297" s="29">
        <v>1</v>
      </c>
      <c r="D1297">
        <v>9</v>
      </c>
      <c r="E1297" s="14" t="s">
        <v>1456</v>
      </c>
      <c r="H1297">
        <v>6</v>
      </c>
      <c r="L1297" s="23" t="s">
        <v>2387</v>
      </c>
      <c r="M1297" s="23" t="s">
        <v>2545</v>
      </c>
    </row>
    <row r="1298" spans="1:13" x14ac:dyDescent="0.3">
      <c r="A1298" s="11">
        <v>39289</v>
      </c>
      <c r="B1298" s="29" t="s">
        <v>2598</v>
      </c>
      <c r="C1298" s="29">
        <v>1</v>
      </c>
      <c r="D1298">
        <v>9</v>
      </c>
      <c r="E1298" s="14" t="s">
        <v>1456</v>
      </c>
      <c r="H1298">
        <v>7</v>
      </c>
      <c r="L1298" s="23" t="s">
        <v>2387</v>
      </c>
      <c r="M1298" s="23" t="s">
        <v>2545</v>
      </c>
    </row>
    <row r="1299" spans="1:13" x14ac:dyDescent="0.3">
      <c r="A1299" s="11">
        <v>39289</v>
      </c>
      <c r="B1299" s="29" t="s">
        <v>2598</v>
      </c>
      <c r="C1299" s="29">
        <v>1</v>
      </c>
      <c r="D1299">
        <v>8</v>
      </c>
      <c r="E1299" s="14" t="s">
        <v>1456</v>
      </c>
      <c r="H1299">
        <v>6</v>
      </c>
      <c r="L1299" s="23" t="s">
        <v>2387</v>
      </c>
      <c r="M1299" s="23" t="s">
        <v>2545</v>
      </c>
    </row>
    <row r="1300" spans="1:13" x14ac:dyDescent="0.3">
      <c r="A1300" s="11">
        <v>39289</v>
      </c>
      <c r="B1300" s="29" t="s">
        <v>2598</v>
      </c>
      <c r="C1300" s="29">
        <v>1</v>
      </c>
      <c r="D1300">
        <v>8</v>
      </c>
      <c r="E1300" s="14" t="s">
        <v>1456</v>
      </c>
      <c r="H1300">
        <v>3</v>
      </c>
      <c r="L1300" s="23" t="s">
        <v>2387</v>
      </c>
      <c r="M1300" s="23" t="s">
        <v>2545</v>
      </c>
    </row>
    <row r="1301" spans="1:13" x14ac:dyDescent="0.3">
      <c r="A1301" s="11">
        <v>39289</v>
      </c>
      <c r="B1301" s="29" t="s">
        <v>2598</v>
      </c>
      <c r="C1301" s="29">
        <v>1</v>
      </c>
      <c r="D1301">
        <v>7</v>
      </c>
      <c r="E1301" s="14" t="s">
        <v>1456</v>
      </c>
      <c r="H1301">
        <v>3</v>
      </c>
      <c r="L1301" s="23" t="s">
        <v>2387</v>
      </c>
      <c r="M1301" s="23" t="s">
        <v>2545</v>
      </c>
    </row>
    <row r="1302" spans="1:13" x14ac:dyDescent="0.3">
      <c r="A1302" s="11">
        <v>39289</v>
      </c>
      <c r="B1302" s="29" t="s">
        <v>2598</v>
      </c>
      <c r="C1302" s="29">
        <v>1</v>
      </c>
      <c r="D1302">
        <v>6.9</v>
      </c>
      <c r="E1302" s="14" t="s">
        <v>1456</v>
      </c>
      <c r="H1302">
        <v>2</v>
      </c>
      <c r="I1302" s="14"/>
      <c r="L1302" s="23" t="s">
        <v>2387</v>
      </c>
      <c r="M1302" s="23" t="s">
        <v>2545</v>
      </c>
    </row>
    <row r="1303" spans="1:13" x14ac:dyDescent="0.3">
      <c r="A1303" s="11">
        <v>39289</v>
      </c>
      <c r="B1303" s="29" t="s">
        <v>2598</v>
      </c>
      <c r="C1303" s="29">
        <v>1</v>
      </c>
      <c r="D1303">
        <v>6.5</v>
      </c>
      <c r="E1303" s="14" t="s">
        <v>1456</v>
      </c>
      <c r="H1303">
        <v>1</v>
      </c>
      <c r="I1303" s="14"/>
      <c r="L1303" s="23" t="s">
        <v>2387</v>
      </c>
      <c r="M1303" s="23" t="s">
        <v>2545</v>
      </c>
    </row>
    <row r="1304" spans="1:13" x14ac:dyDescent="0.3">
      <c r="A1304" s="11">
        <v>39289</v>
      </c>
      <c r="B1304" s="29" t="s">
        <v>2598</v>
      </c>
      <c r="C1304" s="29">
        <v>1</v>
      </c>
      <c r="D1304">
        <v>6</v>
      </c>
      <c r="E1304" s="14" t="s">
        <v>1456</v>
      </c>
      <c r="H1304">
        <v>3</v>
      </c>
      <c r="L1304" s="23" t="s">
        <v>2387</v>
      </c>
      <c r="M1304" s="23" t="s">
        <v>2545</v>
      </c>
    </row>
    <row r="1305" spans="1:13" x14ac:dyDescent="0.3">
      <c r="A1305" s="11">
        <v>39289</v>
      </c>
      <c r="B1305" s="29" t="s">
        <v>2598</v>
      </c>
      <c r="C1305" s="29">
        <v>1</v>
      </c>
      <c r="D1305">
        <v>5</v>
      </c>
      <c r="E1305" s="23" t="s">
        <v>1456</v>
      </c>
      <c r="H1305">
        <v>2</v>
      </c>
      <c r="L1305" s="23" t="s">
        <v>2387</v>
      </c>
      <c r="M1305" s="23" t="s">
        <v>2545</v>
      </c>
    </row>
    <row r="1306" spans="1:13" x14ac:dyDescent="0.3">
      <c r="A1306" s="11">
        <v>39289</v>
      </c>
      <c r="B1306" s="29" t="s">
        <v>2598</v>
      </c>
      <c r="C1306" s="29">
        <v>1</v>
      </c>
      <c r="D1306">
        <v>4.4000000000000004</v>
      </c>
      <c r="E1306" s="23" t="s">
        <v>1456</v>
      </c>
      <c r="H1306">
        <v>2</v>
      </c>
      <c r="L1306" s="23" t="s">
        <v>2387</v>
      </c>
      <c r="M1306" s="23" t="s">
        <v>2545</v>
      </c>
    </row>
    <row r="1307" spans="1:13" x14ac:dyDescent="0.3">
      <c r="A1307" s="11">
        <v>39289</v>
      </c>
      <c r="B1307" s="29" t="s">
        <v>2598</v>
      </c>
      <c r="C1307" s="29">
        <v>1</v>
      </c>
      <c r="D1307">
        <v>4</v>
      </c>
      <c r="E1307" s="23" t="s">
        <v>1456</v>
      </c>
      <c r="H1307">
        <v>5</v>
      </c>
      <c r="J1307" s="14"/>
      <c r="L1307" s="23" t="s">
        <v>2387</v>
      </c>
      <c r="M1307" s="23" t="s">
        <v>2545</v>
      </c>
    </row>
    <row r="1308" spans="1:13" x14ac:dyDescent="0.3">
      <c r="A1308" s="11">
        <v>39289</v>
      </c>
      <c r="B1308" s="29" t="s">
        <v>2598</v>
      </c>
      <c r="C1308" s="29">
        <v>1</v>
      </c>
      <c r="D1308">
        <v>3</v>
      </c>
      <c r="E1308" s="23" t="s">
        <v>1456</v>
      </c>
      <c r="H1308">
        <v>6</v>
      </c>
      <c r="L1308" s="23" t="s">
        <v>2387</v>
      </c>
      <c r="M1308" s="23" t="s">
        <v>2545</v>
      </c>
    </row>
    <row r="1309" spans="1:13" x14ac:dyDescent="0.3">
      <c r="A1309" s="11">
        <v>39289</v>
      </c>
      <c r="B1309" s="29" t="s">
        <v>2598</v>
      </c>
      <c r="C1309" s="29">
        <v>1</v>
      </c>
      <c r="D1309">
        <v>3</v>
      </c>
      <c r="E1309" s="23" t="s">
        <v>1456</v>
      </c>
      <c r="H1309">
        <v>6</v>
      </c>
      <c r="L1309" s="23" t="s">
        <v>2387</v>
      </c>
      <c r="M1309" s="23" t="s">
        <v>2545</v>
      </c>
    </row>
    <row r="1310" spans="1:13" x14ac:dyDescent="0.3">
      <c r="A1310" s="11">
        <v>39289</v>
      </c>
      <c r="B1310" s="29" t="s">
        <v>2598</v>
      </c>
      <c r="C1310" s="29">
        <v>1</v>
      </c>
      <c r="D1310">
        <v>2</v>
      </c>
      <c r="E1310" s="23" t="s">
        <v>1456</v>
      </c>
      <c r="H1310">
        <v>7</v>
      </c>
      <c r="L1310" s="23" t="s">
        <v>2387</v>
      </c>
      <c r="M1310" s="23" t="s">
        <v>2545</v>
      </c>
    </row>
    <row r="1311" spans="1:13" x14ac:dyDescent="0.3">
      <c r="A1311" s="11">
        <v>39289</v>
      </c>
      <c r="B1311" s="29" t="s">
        <v>2598</v>
      </c>
      <c r="C1311" s="29">
        <v>1</v>
      </c>
      <c r="D1311">
        <v>2</v>
      </c>
      <c r="E1311" s="23" t="s">
        <v>1456</v>
      </c>
      <c r="H1311">
        <v>7</v>
      </c>
      <c r="L1311" s="23" t="s">
        <v>2387</v>
      </c>
      <c r="M1311" s="23" t="s">
        <v>2545</v>
      </c>
    </row>
    <row r="1312" spans="1:13" x14ac:dyDescent="0.3">
      <c r="A1312" s="11">
        <v>39289</v>
      </c>
      <c r="B1312" s="29" t="s">
        <v>2598</v>
      </c>
      <c r="C1312" s="29">
        <v>1</v>
      </c>
      <c r="D1312">
        <v>1</v>
      </c>
      <c r="E1312" s="23" t="s">
        <v>1456</v>
      </c>
      <c r="H1312">
        <v>7</v>
      </c>
      <c r="L1312" s="23" t="s">
        <v>2387</v>
      </c>
      <c r="M1312" s="23" t="s">
        <v>2545</v>
      </c>
    </row>
    <row r="1313" spans="1:13" x14ac:dyDescent="0.3">
      <c r="A1313" s="11">
        <v>39289</v>
      </c>
      <c r="B1313" s="29" t="s">
        <v>2598</v>
      </c>
      <c r="C1313" s="29">
        <v>1</v>
      </c>
      <c r="D1313">
        <v>1</v>
      </c>
      <c r="E1313" s="23" t="s">
        <v>1456</v>
      </c>
      <c r="H1313">
        <v>7</v>
      </c>
      <c r="L1313" s="23" t="s">
        <v>2387</v>
      </c>
      <c r="M1313" s="23" t="s">
        <v>2545</v>
      </c>
    </row>
    <row r="1314" spans="1:13" x14ac:dyDescent="0.3">
      <c r="A1314" s="11">
        <v>39289</v>
      </c>
      <c r="B1314" s="29" t="s">
        <v>2598</v>
      </c>
      <c r="C1314" s="29">
        <v>1</v>
      </c>
      <c r="D1314">
        <v>0</v>
      </c>
      <c r="E1314" s="23" t="s">
        <v>1456</v>
      </c>
      <c r="H1314">
        <v>8</v>
      </c>
      <c r="L1314" s="23" t="s">
        <v>2387</v>
      </c>
      <c r="M1314" s="23" t="s">
        <v>2545</v>
      </c>
    </row>
    <row r="1315" spans="1:13" x14ac:dyDescent="0.3">
      <c r="A1315" s="11">
        <v>39289</v>
      </c>
      <c r="B1315" s="29" t="s">
        <v>2598</v>
      </c>
      <c r="C1315" s="29">
        <v>2</v>
      </c>
      <c r="D1315">
        <v>41.1</v>
      </c>
      <c r="E1315" s="23" t="s">
        <v>38</v>
      </c>
      <c r="F1315">
        <v>2.1</v>
      </c>
      <c r="J1315" t="s">
        <v>527</v>
      </c>
      <c r="L1315" s="23" t="s">
        <v>2387</v>
      </c>
      <c r="M1315" s="23" t="s">
        <v>2545</v>
      </c>
    </row>
    <row r="1316" spans="1:13" x14ac:dyDescent="0.3">
      <c r="A1316" s="11">
        <v>39289</v>
      </c>
      <c r="B1316" s="29" t="s">
        <v>2598</v>
      </c>
      <c r="C1316" s="29">
        <v>2</v>
      </c>
      <c r="D1316">
        <v>36.9</v>
      </c>
      <c r="E1316" s="23" t="s">
        <v>38</v>
      </c>
      <c r="F1316">
        <v>8.9</v>
      </c>
      <c r="J1316" t="s">
        <v>527</v>
      </c>
      <c r="L1316" s="23" t="s">
        <v>2387</v>
      </c>
      <c r="M1316" s="23" t="s">
        <v>2545</v>
      </c>
    </row>
    <row r="1317" spans="1:13" x14ac:dyDescent="0.3">
      <c r="A1317" s="11">
        <v>39289</v>
      </c>
      <c r="B1317" s="29" t="s">
        <v>2598</v>
      </c>
      <c r="C1317" s="29">
        <v>2</v>
      </c>
      <c r="D1317">
        <v>41.4</v>
      </c>
      <c r="E1317" s="23" t="s">
        <v>38</v>
      </c>
      <c r="F1317">
        <v>9</v>
      </c>
      <c r="J1317" t="s">
        <v>79</v>
      </c>
      <c r="L1317" s="23" t="s">
        <v>2387</v>
      </c>
      <c r="M1317" s="23" t="s">
        <v>2545</v>
      </c>
    </row>
    <row r="1318" spans="1:13" x14ac:dyDescent="0.3">
      <c r="A1318" s="11">
        <v>39289</v>
      </c>
      <c r="B1318" s="29" t="s">
        <v>2598</v>
      </c>
      <c r="C1318" s="29">
        <v>2</v>
      </c>
      <c r="D1318">
        <v>44</v>
      </c>
      <c r="E1318" s="23" t="s">
        <v>38</v>
      </c>
      <c r="F1318">
        <v>9</v>
      </c>
      <c r="J1318" t="s">
        <v>458</v>
      </c>
      <c r="K1318" t="s">
        <v>80</v>
      </c>
      <c r="L1318" s="23" t="s">
        <v>2387</v>
      </c>
      <c r="M1318" s="23" t="s">
        <v>2545</v>
      </c>
    </row>
    <row r="1319" spans="1:13" x14ac:dyDescent="0.3">
      <c r="A1319" s="11">
        <v>39289</v>
      </c>
      <c r="B1319" s="29" t="s">
        <v>2598</v>
      </c>
      <c r="C1319" s="29">
        <v>2</v>
      </c>
      <c r="D1319">
        <v>43.6</v>
      </c>
      <c r="E1319" s="23" t="s">
        <v>38</v>
      </c>
      <c r="F1319">
        <v>9</v>
      </c>
      <c r="J1319" t="s">
        <v>347</v>
      </c>
      <c r="L1319" s="23" t="s">
        <v>2387</v>
      </c>
      <c r="M1319" s="23" t="s">
        <v>2545</v>
      </c>
    </row>
    <row r="1320" spans="1:13" x14ac:dyDescent="0.3">
      <c r="A1320" s="11">
        <v>39289</v>
      </c>
      <c r="B1320" s="29" t="s">
        <v>2598</v>
      </c>
      <c r="C1320" s="29">
        <v>2</v>
      </c>
      <c r="D1320">
        <v>46.5</v>
      </c>
      <c r="E1320" s="23" t="s">
        <v>38</v>
      </c>
      <c r="F1320">
        <v>0.7</v>
      </c>
      <c r="L1320" s="23" t="s">
        <v>2387</v>
      </c>
      <c r="M1320" s="23" t="s">
        <v>2545</v>
      </c>
    </row>
    <row r="1321" spans="1:13" x14ac:dyDescent="0.3">
      <c r="A1321" s="11">
        <v>39289</v>
      </c>
      <c r="B1321" s="29" t="s">
        <v>2598</v>
      </c>
      <c r="C1321" s="29">
        <v>2</v>
      </c>
      <c r="D1321">
        <v>46.2</v>
      </c>
      <c r="E1321" s="23" t="s">
        <v>38</v>
      </c>
      <c r="F1321">
        <v>1</v>
      </c>
      <c r="L1321" s="23" t="s">
        <v>2387</v>
      </c>
      <c r="M1321" s="23" t="s">
        <v>2545</v>
      </c>
    </row>
    <row r="1322" spans="1:13" x14ac:dyDescent="0.3">
      <c r="A1322" s="11">
        <v>39289</v>
      </c>
      <c r="B1322" s="29" t="s">
        <v>2598</v>
      </c>
      <c r="C1322" s="29">
        <v>2</v>
      </c>
      <c r="D1322">
        <v>46.1</v>
      </c>
      <c r="E1322" s="23" t="s">
        <v>38</v>
      </c>
      <c r="F1322">
        <v>0.8</v>
      </c>
      <c r="L1322" s="23" t="s">
        <v>2387</v>
      </c>
      <c r="M1322" s="23" t="s">
        <v>2545</v>
      </c>
    </row>
    <row r="1323" spans="1:13" x14ac:dyDescent="0.3">
      <c r="A1323" s="11">
        <v>39289</v>
      </c>
      <c r="B1323" s="29" t="s">
        <v>2598</v>
      </c>
      <c r="C1323" s="29">
        <v>2</v>
      </c>
      <c r="D1323">
        <v>45.8</v>
      </c>
      <c r="E1323" s="23" t="s">
        <v>38</v>
      </c>
      <c r="F1323">
        <v>0.6</v>
      </c>
      <c r="L1323" s="23" t="s">
        <v>2387</v>
      </c>
      <c r="M1323" s="23" t="s">
        <v>2545</v>
      </c>
    </row>
    <row r="1324" spans="1:13" x14ac:dyDescent="0.3">
      <c r="A1324" s="11">
        <v>39289</v>
      </c>
      <c r="B1324" s="29" t="s">
        <v>2598</v>
      </c>
      <c r="C1324" s="29">
        <v>2</v>
      </c>
      <c r="D1324">
        <v>45.4</v>
      </c>
      <c r="E1324" s="23" t="s">
        <v>38</v>
      </c>
      <c r="H1324">
        <v>3</v>
      </c>
      <c r="L1324" s="23" t="s">
        <v>2387</v>
      </c>
      <c r="M1324" s="23" t="s">
        <v>2545</v>
      </c>
    </row>
    <row r="1325" spans="1:13" x14ac:dyDescent="0.3">
      <c r="A1325" s="11">
        <v>39289</v>
      </c>
      <c r="B1325" s="29" t="s">
        <v>2598</v>
      </c>
      <c r="C1325" s="29">
        <v>2</v>
      </c>
      <c r="D1325">
        <v>45.4</v>
      </c>
      <c r="E1325" s="23" t="s">
        <v>38</v>
      </c>
      <c r="F1325">
        <v>1.9</v>
      </c>
      <c r="L1325" s="23" t="s">
        <v>2387</v>
      </c>
      <c r="M1325" s="23" t="s">
        <v>2545</v>
      </c>
    </row>
    <row r="1326" spans="1:13" x14ac:dyDescent="0.3">
      <c r="A1326" s="11">
        <v>39289</v>
      </c>
      <c r="B1326" s="29" t="s">
        <v>2598</v>
      </c>
      <c r="C1326" s="29">
        <v>2</v>
      </c>
      <c r="D1326">
        <v>45.1</v>
      </c>
      <c r="E1326" s="23" t="s">
        <v>38</v>
      </c>
      <c r="F1326">
        <v>2.2999999999999998</v>
      </c>
      <c r="L1326" s="23" t="s">
        <v>2387</v>
      </c>
      <c r="M1326" s="23" t="s">
        <v>2545</v>
      </c>
    </row>
    <row r="1327" spans="1:13" x14ac:dyDescent="0.3">
      <c r="A1327" s="11">
        <v>39289</v>
      </c>
      <c r="B1327" s="29" t="s">
        <v>2598</v>
      </c>
      <c r="C1327" s="29">
        <v>2</v>
      </c>
      <c r="D1327">
        <v>44.8</v>
      </c>
      <c r="E1327" s="14" t="s">
        <v>38</v>
      </c>
      <c r="H1327">
        <v>4</v>
      </c>
      <c r="L1327" s="23" t="s">
        <v>2387</v>
      </c>
      <c r="M1327" s="23" t="s">
        <v>2545</v>
      </c>
    </row>
    <row r="1328" spans="1:13" x14ac:dyDescent="0.3">
      <c r="A1328" s="11">
        <v>39289</v>
      </c>
      <c r="B1328" s="29" t="s">
        <v>2598</v>
      </c>
      <c r="C1328" s="29">
        <v>2</v>
      </c>
      <c r="D1328">
        <v>44.5</v>
      </c>
      <c r="E1328" s="14" t="s">
        <v>38</v>
      </c>
      <c r="F1328">
        <v>1</v>
      </c>
      <c r="L1328" s="23" t="s">
        <v>2387</v>
      </c>
      <c r="M1328" s="23" t="s">
        <v>2545</v>
      </c>
    </row>
    <row r="1329" spans="1:13" x14ac:dyDescent="0.3">
      <c r="A1329" s="11">
        <v>39289</v>
      </c>
      <c r="B1329" s="29" t="s">
        <v>2598</v>
      </c>
      <c r="C1329" s="29">
        <v>2</v>
      </c>
      <c r="D1329">
        <v>44.4</v>
      </c>
      <c r="E1329" s="14" t="s">
        <v>38</v>
      </c>
      <c r="H1329">
        <v>1</v>
      </c>
      <c r="L1329" s="23" t="s">
        <v>2387</v>
      </c>
      <c r="M1329" s="23" t="s">
        <v>2545</v>
      </c>
    </row>
    <row r="1330" spans="1:13" x14ac:dyDescent="0.3">
      <c r="A1330" s="11">
        <v>39289</v>
      </c>
      <c r="B1330" s="29" t="s">
        <v>2598</v>
      </c>
      <c r="C1330" s="29">
        <v>2</v>
      </c>
      <c r="D1330">
        <v>43.8</v>
      </c>
      <c r="E1330" s="14" t="s">
        <v>121</v>
      </c>
      <c r="H1330">
        <v>4</v>
      </c>
      <c r="L1330" s="23" t="s">
        <v>2387</v>
      </c>
      <c r="M1330" s="23" t="s">
        <v>2545</v>
      </c>
    </row>
    <row r="1331" spans="1:13" x14ac:dyDescent="0.3">
      <c r="A1331" s="11">
        <v>39289</v>
      </c>
      <c r="B1331" s="29" t="s">
        <v>2598</v>
      </c>
      <c r="C1331" s="29">
        <v>2</v>
      </c>
      <c r="D1331">
        <v>43.4</v>
      </c>
      <c r="E1331" s="14" t="s">
        <v>38</v>
      </c>
      <c r="H1331">
        <v>5</v>
      </c>
      <c r="L1331" s="23" t="s">
        <v>2387</v>
      </c>
      <c r="M1331" s="23" t="s">
        <v>2545</v>
      </c>
    </row>
    <row r="1332" spans="1:13" x14ac:dyDescent="0.3">
      <c r="A1332" s="11">
        <v>39289</v>
      </c>
      <c r="B1332" s="29" t="s">
        <v>2598</v>
      </c>
      <c r="C1332" s="29">
        <v>2</v>
      </c>
      <c r="D1332">
        <v>42.7</v>
      </c>
      <c r="E1332" s="14" t="s">
        <v>38</v>
      </c>
      <c r="H1332">
        <v>2</v>
      </c>
      <c r="L1332" s="23" t="s">
        <v>2387</v>
      </c>
      <c r="M1332" s="23" t="s">
        <v>2545</v>
      </c>
    </row>
    <row r="1333" spans="1:13" x14ac:dyDescent="0.3">
      <c r="A1333" s="11">
        <v>39289</v>
      </c>
      <c r="B1333" s="29" t="s">
        <v>2598</v>
      </c>
      <c r="C1333" s="29">
        <v>2</v>
      </c>
      <c r="D1333">
        <v>42.5</v>
      </c>
      <c r="E1333" s="14" t="s">
        <v>38</v>
      </c>
      <c r="F1333">
        <v>10</v>
      </c>
      <c r="L1333" s="23" t="s">
        <v>2387</v>
      </c>
      <c r="M1333" s="23" t="s">
        <v>2545</v>
      </c>
    </row>
    <row r="1334" spans="1:13" x14ac:dyDescent="0.3">
      <c r="A1334" s="11">
        <v>39289</v>
      </c>
      <c r="B1334" s="29" t="s">
        <v>2598</v>
      </c>
      <c r="C1334" s="29">
        <v>2</v>
      </c>
      <c r="D1334">
        <v>42</v>
      </c>
      <c r="E1334" s="14" t="s">
        <v>38</v>
      </c>
      <c r="H1334">
        <v>4</v>
      </c>
      <c r="L1334" s="23" t="s">
        <v>2387</v>
      </c>
      <c r="M1334" s="23" t="s">
        <v>2545</v>
      </c>
    </row>
    <row r="1335" spans="1:13" x14ac:dyDescent="0.3">
      <c r="A1335" s="11">
        <v>39289</v>
      </c>
      <c r="B1335" s="29" t="s">
        <v>2598</v>
      </c>
      <c r="C1335" s="29">
        <v>2</v>
      </c>
      <c r="D1335">
        <v>41</v>
      </c>
      <c r="E1335" s="14" t="s">
        <v>38</v>
      </c>
      <c r="H1335">
        <v>3</v>
      </c>
      <c r="L1335" s="23" t="s">
        <v>2387</v>
      </c>
      <c r="M1335" s="23" t="s">
        <v>2545</v>
      </c>
    </row>
    <row r="1336" spans="1:13" x14ac:dyDescent="0.3">
      <c r="A1336" s="11">
        <v>39289</v>
      </c>
      <c r="B1336" s="29" t="s">
        <v>2598</v>
      </c>
      <c r="C1336" s="29">
        <v>2</v>
      </c>
      <c r="D1336">
        <v>40.9</v>
      </c>
      <c r="E1336" s="14" t="s">
        <v>38</v>
      </c>
      <c r="H1336">
        <v>2</v>
      </c>
      <c r="L1336" s="23" t="s">
        <v>2387</v>
      </c>
      <c r="M1336" s="23" t="s">
        <v>2545</v>
      </c>
    </row>
    <row r="1337" spans="1:13" x14ac:dyDescent="0.3">
      <c r="A1337" s="11">
        <v>39289</v>
      </c>
      <c r="B1337" s="29" t="s">
        <v>2598</v>
      </c>
      <c r="C1337" s="29">
        <v>2</v>
      </c>
      <c r="D1337">
        <v>39.5</v>
      </c>
      <c r="E1337" s="14" t="s">
        <v>38</v>
      </c>
      <c r="H1337">
        <v>3</v>
      </c>
      <c r="L1337" s="23" t="s">
        <v>2387</v>
      </c>
      <c r="M1337" s="23" t="s">
        <v>2545</v>
      </c>
    </row>
    <row r="1338" spans="1:13" x14ac:dyDescent="0.3">
      <c r="A1338" s="11">
        <v>39289</v>
      </c>
      <c r="B1338" s="29" t="s">
        <v>2598</v>
      </c>
      <c r="C1338" s="29">
        <v>2</v>
      </c>
      <c r="D1338">
        <v>39</v>
      </c>
      <c r="E1338" s="14" t="s">
        <v>38</v>
      </c>
      <c r="H1338">
        <v>2</v>
      </c>
      <c r="K1338" s="14"/>
      <c r="L1338" s="23" t="s">
        <v>2387</v>
      </c>
      <c r="M1338" s="23" t="s">
        <v>2545</v>
      </c>
    </row>
    <row r="1339" spans="1:13" x14ac:dyDescent="0.3">
      <c r="A1339" s="11">
        <v>39289</v>
      </c>
      <c r="B1339" s="29" t="s">
        <v>2598</v>
      </c>
      <c r="C1339" s="29">
        <v>2</v>
      </c>
      <c r="D1339">
        <v>38.6</v>
      </c>
      <c r="E1339" s="14" t="s">
        <v>38</v>
      </c>
      <c r="H1339">
        <v>3</v>
      </c>
      <c r="K1339" s="14"/>
      <c r="L1339" s="23" t="s">
        <v>2387</v>
      </c>
      <c r="M1339" s="23" t="s">
        <v>2545</v>
      </c>
    </row>
    <row r="1340" spans="1:13" x14ac:dyDescent="0.3">
      <c r="A1340" s="11">
        <v>39289</v>
      </c>
      <c r="B1340" s="29" t="s">
        <v>2598</v>
      </c>
      <c r="C1340" s="29">
        <v>2</v>
      </c>
      <c r="D1340">
        <v>38.200000000000003</v>
      </c>
      <c r="E1340" s="14" t="s">
        <v>38</v>
      </c>
      <c r="H1340">
        <v>2</v>
      </c>
      <c r="K1340" s="14"/>
      <c r="L1340" s="23" t="s">
        <v>2387</v>
      </c>
      <c r="M1340" s="23" t="s">
        <v>2545</v>
      </c>
    </row>
    <row r="1341" spans="1:13" x14ac:dyDescent="0.3">
      <c r="A1341" s="11">
        <v>39289</v>
      </c>
      <c r="B1341" s="29" t="s">
        <v>2598</v>
      </c>
      <c r="C1341" s="29">
        <v>2</v>
      </c>
      <c r="D1341">
        <v>38.1</v>
      </c>
      <c r="E1341" s="14" t="s">
        <v>38</v>
      </c>
      <c r="F1341">
        <v>8.1999999999999993</v>
      </c>
      <c r="K1341" s="14"/>
      <c r="L1341" s="23" t="s">
        <v>2387</v>
      </c>
      <c r="M1341" s="23" t="s">
        <v>2545</v>
      </c>
    </row>
    <row r="1342" spans="1:13" x14ac:dyDescent="0.3">
      <c r="A1342" s="11">
        <v>39289</v>
      </c>
      <c r="B1342" s="29" t="s">
        <v>2598</v>
      </c>
      <c r="C1342" s="29">
        <v>2</v>
      </c>
      <c r="D1342">
        <v>37.4</v>
      </c>
      <c r="E1342" s="14" t="s">
        <v>38</v>
      </c>
      <c r="F1342">
        <v>7.8</v>
      </c>
      <c r="J1342" s="14"/>
      <c r="K1342" s="14"/>
      <c r="L1342" s="23" t="s">
        <v>2387</v>
      </c>
      <c r="M1342" s="23" t="s">
        <v>2545</v>
      </c>
    </row>
    <row r="1343" spans="1:13" x14ac:dyDescent="0.3">
      <c r="A1343" s="11">
        <v>39289</v>
      </c>
      <c r="B1343" s="29" t="s">
        <v>2598</v>
      </c>
      <c r="C1343" s="29">
        <v>2</v>
      </c>
      <c r="D1343">
        <v>37.200000000000003</v>
      </c>
      <c r="E1343" s="14" t="s">
        <v>38</v>
      </c>
      <c r="H1343">
        <v>1</v>
      </c>
      <c r="L1343" s="23" t="s">
        <v>2387</v>
      </c>
      <c r="M1343" s="23" t="s">
        <v>2545</v>
      </c>
    </row>
    <row r="1344" spans="1:13" x14ac:dyDescent="0.3">
      <c r="A1344" s="11">
        <v>39289</v>
      </c>
      <c r="B1344" s="29" t="s">
        <v>2598</v>
      </c>
      <c r="C1344" s="29">
        <v>2</v>
      </c>
      <c r="D1344">
        <v>37</v>
      </c>
      <c r="E1344" s="14" t="s">
        <v>38</v>
      </c>
      <c r="H1344">
        <v>4</v>
      </c>
      <c r="L1344" s="23" t="s">
        <v>2387</v>
      </c>
      <c r="M1344" s="23" t="s">
        <v>2545</v>
      </c>
    </row>
    <row r="1345" spans="1:13" x14ac:dyDescent="0.3">
      <c r="A1345" s="11">
        <v>39289</v>
      </c>
      <c r="B1345" s="29" t="s">
        <v>2598</v>
      </c>
      <c r="C1345" s="29">
        <v>2</v>
      </c>
      <c r="D1345">
        <v>36</v>
      </c>
      <c r="E1345" s="14" t="s">
        <v>38</v>
      </c>
      <c r="H1345">
        <v>4</v>
      </c>
      <c r="L1345" s="23" t="s">
        <v>2387</v>
      </c>
      <c r="M1345" s="23" t="s">
        <v>2545</v>
      </c>
    </row>
    <row r="1346" spans="1:13" x14ac:dyDescent="0.3">
      <c r="A1346" s="11">
        <v>39289</v>
      </c>
      <c r="B1346" s="29" t="s">
        <v>2598</v>
      </c>
      <c r="C1346" s="29">
        <v>2</v>
      </c>
      <c r="D1346">
        <v>36.6</v>
      </c>
      <c r="E1346" s="14" t="s">
        <v>38</v>
      </c>
      <c r="F1346">
        <v>3.3</v>
      </c>
      <c r="L1346" s="23" t="s">
        <v>2387</v>
      </c>
      <c r="M1346" s="23" t="s">
        <v>2545</v>
      </c>
    </row>
    <row r="1347" spans="1:13" x14ac:dyDescent="0.3">
      <c r="A1347" s="11">
        <v>39289</v>
      </c>
      <c r="B1347" s="29" t="s">
        <v>2598</v>
      </c>
      <c r="C1347" s="29">
        <v>2</v>
      </c>
      <c r="D1347">
        <v>35.9</v>
      </c>
      <c r="E1347" s="14" t="s">
        <v>38</v>
      </c>
      <c r="F1347">
        <v>9</v>
      </c>
      <c r="J1347" s="14"/>
      <c r="L1347" s="23" t="s">
        <v>2387</v>
      </c>
      <c r="M1347" s="23" t="s">
        <v>2545</v>
      </c>
    </row>
    <row r="1348" spans="1:13" x14ac:dyDescent="0.3">
      <c r="A1348" s="11">
        <v>39289</v>
      </c>
      <c r="B1348" s="29" t="s">
        <v>2598</v>
      </c>
      <c r="C1348" s="29">
        <v>2</v>
      </c>
      <c r="D1348">
        <v>36</v>
      </c>
      <c r="E1348" s="14" t="s">
        <v>38</v>
      </c>
      <c r="H1348">
        <v>12</v>
      </c>
      <c r="L1348" s="23" t="s">
        <v>2387</v>
      </c>
      <c r="M1348" s="23" t="s">
        <v>2545</v>
      </c>
    </row>
    <row r="1349" spans="1:13" x14ac:dyDescent="0.3">
      <c r="A1349" s="11">
        <v>39289</v>
      </c>
      <c r="B1349" s="29" t="s">
        <v>2598</v>
      </c>
      <c r="C1349" s="29">
        <v>2</v>
      </c>
      <c r="D1349">
        <v>35</v>
      </c>
      <c r="E1349" s="14" t="s">
        <v>38</v>
      </c>
      <c r="H1349">
        <v>11</v>
      </c>
      <c r="L1349" s="23" t="s">
        <v>2387</v>
      </c>
      <c r="M1349" s="23" t="s">
        <v>2545</v>
      </c>
    </row>
    <row r="1350" spans="1:13" x14ac:dyDescent="0.3">
      <c r="A1350" s="11">
        <v>39289</v>
      </c>
      <c r="B1350" s="29" t="s">
        <v>2598</v>
      </c>
      <c r="C1350" s="29">
        <v>2</v>
      </c>
      <c r="D1350">
        <v>35.5</v>
      </c>
      <c r="E1350" s="14" t="s">
        <v>38</v>
      </c>
      <c r="F1350">
        <v>10</v>
      </c>
      <c r="L1350" s="23" t="s">
        <v>2387</v>
      </c>
      <c r="M1350" s="23" t="s">
        <v>2545</v>
      </c>
    </row>
    <row r="1351" spans="1:13" x14ac:dyDescent="0.3">
      <c r="A1351" s="11">
        <v>39289</v>
      </c>
      <c r="B1351" s="29" t="s">
        <v>2598</v>
      </c>
      <c r="C1351" s="29">
        <v>2</v>
      </c>
      <c r="D1351">
        <v>35</v>
      </c>
      <c r="E1351" s="14" t="s">
        <v>38</v>
      </c>
      <c r="H1351">
        <v>6</v>
      </c>
      <c r="L1351" s="23" t="s">
        <v>2387</v>
      </c>
      <c r="M1351" s="23" t="s">
        <v>2545</v>
      </c>
    </row>
    <row r="1352" spans="1:13" x14ac:dyDescent="0.3">
      <c r="A1352" s="11">
        <v>39289</v>
      </c>
      <c r="B1352" s="29" t="s">
        <v>2598</v>
      </c>
      <c r="C1352" s="29">
        <v>2</v>
      </c>
      <c r="D1352">
        <v>34</v>
      </c>
      <c r="E1352" s="14" t="s">
        <v>38</v>
      </c>
      <c r="H1352">
        <v>5</v>
      </c>
      <c r="L1352" s="23" t="s">
        <v>2387</v>
      </c>
      <c r="M1352" s="23" t="s">
        <v>2545</v>
      </c>
    </row>
    <row r="1353" spans="1:13" x14ac:dyDescent="0.3">
      <c r="A1353" s="11">
        <v>39289</v>
      </c>
      <c r="B1353" s="29" t="s">
        <v>2598</v>
      </c>
      <c r="C1353" s="29">
        <v>2</v>
      </c>
      <c r="D1353">
        <v>33.9</v>
      </c>
      <c r="E1353" s="14" t="s">
        <v>2333</v>
      </c>
      <c r="H1353">
        <v>3</v>
      </c>
      <c r="L1353" s="23" t="s">
        <v>2387</v>
      </c>
      <c r="M1353" s="23" t="s">
        <v>2545</v>
      </c>
    </row>
    <row r="1354" spans="1:13" x14ac:dyDescent="0.3">
      <c r="A1354" s="11">
        <v>39289</v>
      </c>
      <c r="B1354" s="29" t="s">
        <v>2598</v>
      </c>
      <c r="C1354" s="29">
        <v>2</v>
      </c>
      <c r="D1354">
        <v>33.9</v>
      </c>
      <c r="E1354" s="14" t="s">
        <v>2333</v>
      </c>
      <c r="F1354">
        <v>0.4</v>
      </c>
      <c r="K1354" s="14"/>
      <c r="L1354" s="23" t="s">
        <v>2387</v>
      </c>
      <c r="M1354" s="23" t="s">
        <v>2545</v>
      </c>
    </row>
    <row r="1355" spans="1:13" x14ac:dyDescent="0.3">
      <c r="A1355" s="11">
        <v>39289</v>
      </c>
      <c r="B1355" s="29" t="s">
        <v>2598</v>
      </c>
      <c r="C1355" s="29">
        <v>2</v>
      </c>
      <c r="D1355">
        <v>32.1</v>
      </c>
      <c r="E1355" s="14" t="s">
        <v>2333</v>
      </c>
      <c r="H1355">
        <v>2</v>
      </c>
      <c r="L1355" s="23" t="s">
        <v>2387</v>
      </c>
      <c r="M1355" s="23" t="s">
        <v>2545</v>
      </c>
    </row>
    <row r="1356" spans="1:13" x14ac:dyDescent="0.3">
      <c r="A1356" s="11">
        <v>39289</v>
      </c>
      <c r="B1356" s="29" t="s">
        <v>2598</v>
      </c>
      <c r="C1356" s="29">
        <v>2</v>
      </c>
      <c r="D1356">
        <v>32</v>
      </c>
      <c r="E1356" s="14" t="s">
        <v>2333</v>
      </c>
      <c r="H1356">
        <v>4</v>
      </c>
      <c r="L1356" s="23" t="s">
        <v>2387</v>
      </c>
      <c r="M1356" s="23" t="s">
        <v>2545</v>
      </c>
    </row>
    <row r="1357" spans="1:13" x14ac:dyDescent="0.3">
      <c r="A1357" s="11">
        <v>39289</v>
      </c>
      <c r="B1357" s="29" t="s">
        <v>2598</v>
      </c>
      <c r="C1357" s="29">
        <v>2</v>
      </c>
      <c r="D1357">
        <v>31</v>
      </c>
      <c r="E1357" s="14" t="s">
        <v>2333</v>
      </c>
      <c r="H1357">
        <v>4</v>
      </c>
      <c r="L1357" s="23" t="s">
        <v>2387</v>
      </c>
      <c r="M1357" s="23" t="s">
        <v>2545</v>
      </c>
    </row>
    <row r="1358" spans="1:13" x14ac:dyDescent="0.3">
      <c r="A1358" s="11">
        <v>39289</v>
      </c>
      <c r="B1358" s="29" t="s">
        <v>2598</v>
      </c>
      <c r="C1358" s="29">
        <v>2</v>
      </c>
      <c r="D1358">
        <v>30.7</v>
      </c>
      <c r="E1358" s="14" t="s">
        <v>2333</v>
      </c>
      <c r="H1358">
        <v>1</v>
      </c>
      <c r="L1358" s="23" t="s">
        <v>2387</v>
      </c>
      <c r="M1358" s="23" t="s">
        <v>2545</v>
      </c>
    </row>
    <row r="1359" spans="1:13" x14ac:dyDescent="0.3">
      <c r="A1359" s="11">
        <v>39289</v>
      </c>
      <c r="B1359" s="29" t="s">
        <v>2598</v>
      </c>
      <c r="C1359" s="29">
        <v>2</v>
      </c>
      <c r="D1359">
        <v>30.4</v>
      </c>
      <c r="E1359" s="14" t="s">
        <v>2333</v>
      </c>
      <c r="H1359">
        <v>1</v>
      </c>
      <c r="K1359" s="14"/>
      <c r="L1359" s="23" t="s">
        <v>2387</v>
      </c>
      <c r="M1359" s="23" t="s">
        <v>2545</v>
      </c>
    </row>
    <row r="1360" spans="1:13" x14ac:dyDescent="0.3">
      <c r="A1360" s="11">
        <v>39289</v>
      </c>
      <c r="B1360" s="29" t="s">
        <v>2598</v>
      </c>
      <c r="C1360" s="29">
        <v>2</v>
      </c>
      <c r="D1360">
        <v>29.5</v>
      </c>
      <c r="E1360" s="14" t="s">
        <v>2333</v>
      </c>
      <c r="F1360">
        <v>1.2</v>
      </c>
      <c r="L1360" s="23" t="s">
        <v>2387</v>
      </c>
      <c r="M1360" s="23" t="s">
        <v>2545</v>
      </c>
    </row>
    <row r="1361" spans="1:13" x14ac:dyDescent="0.3">
      <c r="A1361" s="11">
        <v>39289</v>
      </c>
      <c r="B1361" s="29" t="s">
        <v>2598</v>
      </c>
      <c r="C1361" s="29">
        <v>2</v>
      </c>
      <c r="D1361">
        <v>29.4</v>
      </c>
      <c r="E1361" s="14" t="s">
        <v>2333</v>
      </c>
      <c r="F1361">
        <v>0.3</v>
      </c>
      <c r="L1361" s="23" t="s">
        <v>2387</v>
      </c>
      <c r="M1361" s="23" t="s">
        <v>2545</v>
      </c>
    </row>
    <row r="1362" spans="1:13" x14ac:dyDescent="0.3">
      <c r="A1362" s="11">
        <v>39289</v>
      </c>
      <c r="B1362" s="29" t="s">
        <v>2598</v>
      </c>
      <c r="C1362" s="29">
        <v>2</v>
      </c>
      <c r="D1362">
        <v>29.4</v>
      </c>
      <c r="E1362" s="14" t="s">
        <v>2333</v>
      </c>
      <c r="F1362">
        <v>0.4</v>
      </c>
      <c r="L1362" s="23" t="s">
        <v>2387</v>
      </c>
      <c r="M1362" s="23" t="s">
        <v>2545</v>
      </c>
    </row>
    <row r="1363" spans="1:13" x14ac:dyDescent="0.3">
      <c r="A1363" s="11">
        <v>39289</v>
      </c>
      <c r="B1363" s="29" t="s">
        <v>2598</v>
      </c>
      <c r="C1363" s="29">
        <v>2</v>
      </c>
      <c r="D1363">
        <v>29.1</v>
      </c>
      <c r="E1363" s="14" t="s">
        <v>2333</v>
      </c>
      <c r="H1363">
        <v>3</v>
      </c>
      <c r="L1363" s="23" t="s">
        <v>2387</v>
      </c>
      <c r="M1363" s="23" t="s">
        <v>2545</v>
      </c>
    </row>
    <row r="1364" spans="1:13" x14ac:dyDescent="0.3">
      <c r="A1364" s="11">
        <v>39289</v>
      </c>
      <c r="B1364" s="29" t="s">
        <v>2598</v>
      </c>
      <c r="C1364" s="29">
        <v>2</v>
      </c>
      <c r="D1364">
        <v>28.9</v>
      </c>
      <c r="E1364" s="14" t="s">
        <v>2333</v>
      </c>
      <c r="H1364">
        <v>2</v>
      </c>
      <c r="L1364" s="23" t="s">
        <v>2387</v>
      </c>
      <c r="M1364" s="23" t="s">
        <v>2545</v>
      </c>
    </row>
    <row r="1365" spans="1:13" x14ac:dyDescent="0.3">
      <c r="A1365" s="11">
        <v>39289</v>
      </c>
      <c r="B1365" s="29" t="s">
        <v>2598</v>
      </c>
      <c r="C1365" s="29">
        <v>2</v>
      </c>
      <c r="D1365">
        <v>28.6</v>
      </c>
      <c r="E1365" s="14" t="s">
        <v>2333</v>
      </c>
      <c r="H1365">
        <v>1</v>
      </c>
      <c r="L1365" s="23" t="s">
        <v>2387</v>
      </c>
      <c r="M1365" s="23" t="s">
        <v>2545</v>
      </c>
    </row>
    <row r="1366" spans="1:13" x14ac:dyDescent="0.3">
      <c r="A1366" s="11">
        <v>39289</v>
      </c>
      <c r="B1366" s="29" t="s">
        <v>2598</v>
      </c>
      <c r="C1366" s="29">
        <v>2</v>
      </c>
      <c r="D1366">
        <v>28.5</v>
      </c>
      <c r="E1366" s="14" t="s">
        <v>2333</v>
      </c>
      <c r="F1366">
        <v>0.4</v>
      </c>
      <c r="L1366" s="23" t="s">
        <v>2387</v>
      </c>
      <c r="M1366" s="23" t="s">
        <v>2545</v>
      </c>
    </row>
    <row r="1367" spans="1:13" x14ac:dyDescent="0.3">
      <c r="A1367" s="11">
        <v>39289</v>
      </c>
      <c r="B1367" s="29" t="s">
        <v>2598</v>
      </c>
      <c r="C1367" s="29">
        <v>2</v>
      </c>
      <c r="D1367">
        <v>28.5</v>
      </c>
      <c r="E1367" s="14" t="s">
        <v>2507</v>
      </c>
      <c r="F1367">
        <v>0.7</v>
      </c>
      <c r="K1367" s="14"/>
      <c r="L1367" s="23" t="s">
        <v>2387</v>
      </c>
      <c r="M1367" s="23" t="s">
        <v>2545</v>
      </c>
    </row>
    <row r="1368" spans="1:13" x14ac:dyDescent="0.3">
      <c r="A1368" s="11">
        <v>39289</v>
      </c>
      <c r="B1368" s="29" t="s">
        <v>2598</v>
      </c>
      <c r="C1368" s="29">
        <v>2</v>
      </c>
      <c r="D1368">
        <v>28.4</v>
      </c>
      <c r="E1368" s="14" t="s">
        <v>2333</v>
      </c>
      <c r="H1368">
        <v>1</v>
      </c>
      <c r="L1368" s="23" t="s">
        <v>2387</v>
      </c>
      <c r="M1368" s="23" t="s">
        <v>2545</v>
      </c>
    </row>
    <row r="1369" spans="1:13" x14ac:dyDescent="0.3">
      <c r="A1369" s="11">
        <v>39289</v>
      </c>
      <c r="B1369" s="29" t="s">
        <v>2598</v>
      </c>
      <c r="C1369" s="29">
        <v>2</v>
      </c>
      <c r="D1369">
        <v>28.4</v>
      </c>
      <c r="E1369" s="14" t="s">
        <v>2333</v>
      </c>
      <c r="F1369">
        <v>0.3</v>
      </c>
      <c r="L1369" s="23" t="s">
        <v>2387</v>
      </c>
      <c r="M1369" s="23" t="s">
        <v>2545</v>
      </c>
    </row>
    <row r="1370" spans="1:13" x14ac:dyDescent="0.3">
      <c r="A1370" s="11">
        <v>39289</v>
      </c>
      <c r="B1370" s="29" t="s">
        <v>2598</v>
      </c>
      <c r="C1370" s="29">
        <v>2</v>
      </c>
      <c r="D1370">
        <v>28.4</v>
      </c>
      <c r="E1370" s="14" t="s">
        <v>2333</v>
      </c>
      <c r="F1370">
        <v>0.4</v>
      </c>
      <c r="L1370" s="23" t="s">
        <v>2387</v>
      </c>
      <c r="M1370" s="23" t="s">
        <v>2545</v>
      </c>
    </row>
    <row r="1371" spans="1:13" x14ac:dyDescent="0.3">
      <c r="A1371" s="11">
        <v>39289</v>
      </c>
      <c r="B1371" s="29" t="s">
        <v>2598</v>
      </c>
      <c r="C1371" s="29">
        <v>2</v>
      </c>
      <c r="D1371">
        <v>27.8</v>
      </c>
      <c r="E1371" s="14" t="s">
        <v>2333</v>
      </c>
      <c r="H1371">
        <v>2</v>
      </c>
      <c r="L1371" s="23" t="s">
        <v>2387</v>
      </c>
      <c r="M1371" s="23" t="s">
        <v>2545</v>
      </c>
    </row>
    <row r="1372" spans="1:13" x14ac:dyDescent="0.3">
      <c r="A1372" s="11">
        <v>39289</v>
      </c>
      <c r="B1372" s="29" t="s">
        <v>2598</v>
      </c>
      <c r="C1372" s="29">
        <v>2</v>
      </c>
      <c r="D1372">
        <v>27.5</v>
      </c>
      <c r="E1372" s="14" t="s">
        <v>2333</v>
      </c>
      <c r="H1372">
        <v>1</v>
      </c>
      <c r="L1372" s="23" t="s">
        <v>2387</v>
      </c>
      <c r="M1372" s="23" t="s">
        <v>2545</v>
      </c>
    </row>
    <row r="1373" spans="1:13" x14ac:dyDescent="0.3">
      <c r="A1373" s="11">
        <v>39289</v>
      </c>
      <c r="B1373" s="29" t="s">
        <v>2598</v>
      </c>
      <c r="C1373" s="29">
        <v>2</v>
      </c>
      <c r="D1373">
        <v>26.7</v>
      </c>
      <c r="E1373" s="14" t="s">
        <v>2333</v>
      </c>
      <c r="H1373">
        <v>1</v>
      </c>
      <c r="L1373" s="23" t="s">
        <v>2387</v>
      </c>
      <c r="M1373" s="23" t="s">
        <v>2545</v>
      </c>
    </row>
    <row r="1374" spans="1:13" x14ac:dyDescent="0.3">
      <c r="A1374" s="11">
        <v>39289</v>
      </c>
      <c r="B1374" s="29" t="s">
        <v>2598</v>
      </c>
      <c r="C1374" s="29">
        <v>2</v>
      </c>
      <c r="D1374">
        <v>26.4</v>
      </c>
      <c r="E1374" s="14" t="s">
        <v>2333</v>
      </c>
      <c r="F1374">
        <v>0.4</v>
      </c>
      <c r="L1374" s="23" t="s">
        <v>2387</v>
      </c>
      <c r="M1374" s="23" t="s">
        <v>2545</v>
      </c>
    </row>
    <row r="1375" spans="1:13" x14ac:dyDescent="0.3">
      <c r="A1375" s="11">
        <v>39289</v>
      </c>
      <c r="B1375" s="29" t="s">
        <v>2598</v>
      </c>
      <c r="C1375" s="29">
        <v>2</v>
      </c>
      <c r="D1375">
        <v>26.3</v>
      </c>
      <c r="E1375" s="14" t="s">
        <v>2333</v>
      </c>
      <c r="H1375">
        <v>3</v>
      </c>
      <c r="L1375" s="23" t="s">
        <v>2387</v>
      </c>
      <c r="M1375" s="23" t="s">
        <v>2545</v>
      </c>
    </row>
    <row r="1376" spans="1:13" x14ac:dyDescent="0.3">
      <c r="A1376" s="11">
        <v>39289</v>
      </c>
      <c r="B1376" s="29" t="s">
        <v>2598</v>
      </c>
      <c r="C1376" s="29">
        <v>2</v>
      </c>
      <c r="D1376">
        <v>26.2</v>
      </c>
      <c r="E1376" s="14" t="s">
        <v>2333</v>
      </c>
      <c r="H1376">
        <v>1</v>
      </c>
      <c r="L1376" s="23" t="s">
        <v>2387</v>
      </c>
      <c r="M1376" s="23" t="s">
        <v>2545</v>
      </c>
    </row>
    <row r="1377" spans="1:13" x14ac:dyDescent="0.3">
      <c r="A1377" s="11">
        <v>39289</v>
      </c>
      <c r="B1377" s="29" t="s">
        <v>2598</v>
      </c>
      <c r="C1377" s="29">
        <v>2</v>
      </c>
      <c r="D1377">
        <v>26</v>
      </c>
      <c r="E1377" s="14" t="s">
        <v>2333</v>
      </c>
      <c r="H1377">
        <v>4</v>
      </c>
      <c r="K1377" s="14"/>
      <c r="L1377" s="23" t="s">
        <v>2387</v>
      </c>
      <c r="M1377" s="23" t="s">
        <v>2545</v>
      </c>
    </row>
    <row r="1378" spans="1:13" x14ac:dyDescent="0.3">
      <c r="A1378" s="11">
        <v>39289</v>
      </c>
      <c r="B1378" s="29" t="s">
        <v>2598</v>
      </c>
      <c r="C1378" s="29">
        <v>2</v>
      </c>
      <c r="D1378">
        <v>24.4</v>
      </c>
      <c r="E1378" s="14" t="s">
        <v>2333</v>
      </c>
      <c r="H1378">
        <v>2</v>
      </c>
      <c r="L1378" s="23" t="s">
        <v>2387</v>
      </c>
      <c r="M1378" s="23" t="s">
        <v>2545</v>
      </c>
    </row>
    <row r="1379" spans="1:13" x14ac:dyDescent="0.3">
      <c r="A1379" s="11">
        <v>39289</v>
      </c>
      <c r="B1379" s="29" t="s">
        <v>2598</v>
      </c>
      <c r="C1379" s="29">
        <v>2</v>
      </c>
      <c r="D1379">
        <v>24</v>
      </c>
      <c r="E1379" s="14" t="s">
        <v>2333</v>
      </c>
      <c r="H1379">
        <v>1</v>
      </c>
      <c r="L1379" s="23" t="s">
        <v>2387</v>
      </c>
      <c r="M1379" s="23" t="s">
        <v>2545</v>
      </c>
    </row>
    <row r="1380" spans="1:13" x14ac:dyDescent="0.3">
      <c r="A1380" s="11">
        <v>39289</v>
      </c>
      <c r="B1380" s="29" t="s">
        <v>2598</v>
      </c>
      <c r="C1380" s="29">
        <v>2</v>
      </c>
      <c r="D1380" s="14">
        <v>23.8</v>
      </c>
      <c r="E1380" s="14" t="s">
        <v>2333</v>
      </c>
      <c r="F1380" s="14"/>
      <c r="H1380">
        <v>2</v>
      </c>
      <c r="L1380" s="23" t="s">
        <v>2387</v>
      </c>
      <c r="M1380" s="23" t="s">
        <v>2545</v>
      </c>
    </row>
    <row r="1381" spans="1:13" x14ac:dyDescent="0.3">
      <c r="A1381" s="11">
        <v>39289</v>
      </c>
      <c r="B1381" s="29" t="s">
        <v>2598</v>
      </c>
      <c r="C1381" s="29">
        <v>2</v>
      </c>
      <c r="D1381" s="14">
        <v>23.6</v>
      </c>
      <c r="E1381" s="14" t="s">
        <v>2333</v>
      </c>
      <c r="F1381" s="14"/>
      <c r="H1381">
        <v>1</v>
      </c>
      <c r="L1381" s="23" t="s">
        <v>2387</v>
      </c>
      <c r="M1381" s="23" t="s">
        <v>2545</v>
      </c>
    </row>
    <row r="1382" spans="1:13" x14ac:dyDescent="0.3">
      <c r="A1382" s="11">
        <v>39289</v>
      </c>
      <c r="B1382" s="29" t="s">
        <v>2598</v>
      </c>
      <c r="C1382" s="29">
        <v>2</v>
      </c>
      <c r="D1382">
        <v>23.3</v>
      </c>
      <c r="E1382" s="14" t="s">
        <v>2333</v>
      </c>
      <c r="F1382">
        <v>1.5</v>
      </c>
      <c r="J1382" s="14"/>
      <c r="L1382" s="23" t="s">
        <v>2387</v>
      </c>
      <c r="M1382" s="23" t="s">
        <v>2545</v>
      </c>
    </row>
    <row r="1383" spans="1:13" x14ac:dyDescent="0.3">
      <c r="A1383" s="11">
        <v>39289</v>
      </c>
      <c r="B1383" s="29" t="s">
        <v>2598</v>
      </c>
      <c r="C1383" s="29">
        <v>2</v>
      </c>
      <c r="D1383">
        <v>23.1</v>
      </c>
      <c r="E1383" s="14" t="s">
        <v>2333</v>
      </c>
      <c r="F1383">
        <v>2.1</v>
      </c>
      <c r="L1383" s="23" t="s">
        <v>2387</v>
      </c>
      <c r="M1383" s="23" t="s">
        <v>2545</v>
      </c>
    </row>
    <row r="1384" spans="1:13" x14ac:dyDescent="0.3">
      <c r="A1384" s="11">
        <v>39289</v>
      </c>
      <c r="B1384" s="29" t="s">
        <v>2598</v>
      </c>
      <c r="C1384" s="29">
        <v>2</v>
      </c>
      <c r="D1384">
        <v>23</v>
      </c>
      <c r="E1384" s="14" t="s">
        <v>2333</v>
      </c>
      <c r="H1384">
        <v>4</v>
      </c>
      <c r="L1384" s="23" t="s">
        <v>2387</v>
      </c>
      <c r="M1384" s="23" t="s">
        <v>2545</v>
      </c>
    </row>
    <row r="1385" spans="1:13" x14ac:dyDescent="0.3">
      <c r="A1385" s="11">
        <v>39289</v>
      </c>
      <c r="B1385" s="29" t="s">
        <v>2598</v>
      </c>
      <c r="C1385" s="29">
        <v>2</v>
      </c>
      <c r="D1385">
        <v>22</v>
      </c>
      <c r="E1385" s="14" t="s">
        <v>2333</v>
      </c>
      <c r="H1385">
        <v>3</v>
      </c>
      <c r="J1385" s="14"/>
      <c r="L1385" s="23" t="s">
        <v>2387</v>
      </c>
      <c r="M1385" s="23" t="s">
        <v>2545</v>
      </c>
    </row>
    <row r="1386" spans="1:13" x14ac:dyDescent="0.3">
      <c r="A1386" s="11">
        <v>39289</v>
      </c>
      <c r="B1386" s="29" t="s">
        <v>2598</v>
      </c>
      <c r="C1386" s="29">
        <v>2</v>
      </c>
      <c r="D1386">
        <v>21.9</v>
      </c>
      <c r="E1386" s="14" t="s">
        <v>2333</v>
      </c>
      <c r="F1386">
        <v>0.4</v>
      </c>
      <c r="L1386" s="23" t="s">
        <v>2387</v>
      </c>
      <c r="M1386" s="23" t="s">
        <v>2545</v>
      </c>
    </row>
    <row r="1387" spans="1:13" x14ac:dyDescent="0.3">
      <c r="A1387" s="11">
        <v>39289</v>
      </c>
      <c r="B1387" s="29" t="s">
        <v>2598</v>
      </c>
      <c r="C1387" s="29">
        <v>2</v>
      </c>
      <c r="D1387">
        <v>22</v>
      </c>
      <c r="E1387" s="14" t="s">
        <v>2333</v>
      </c>
      <c r="H1387">
        <v>5</v>
      </c>
      <c r="K1387" s="14"/>
      <c r="L1387" s="23" t="s">
        <v>2387</v>
      </c>
      <c r="M1387" s="23" t="s">
        <v>2545</v>
      </c>
    </row>
    <row r="1388" spans="1:13" x14ac:dyDescent="0.3">
      <c r="A1388" s="11">
        <v>39289</v>
      </c>
      <c r="B1388" s="29" t="s">
        <v>2598</v>
      </c>
      <c r="C1388" s="29">
        <v>2</v>
      </c>
      <c r="D1388">
        <v>21</v>
      </c>
      <c r="E1388" s="14" t="s">
        <v>2333</v>
      </c>
      <c r="H1388">
        <v>4</v>
      </c>
      <c r="L1388" s="23" t="s">
        <v>2387</v>
      </c>
      <c r="M1388" s="23" t="s">
        <v>2545</v>
      </c>
    </row>
    <row r="1389" spans="1:13" x14ac:dyDescent="0.3">
      <c r="A1389" s="11">
        <v>39289</v>
      </c>
      <c r="B1389" s="29" t="s">
        <v>2598</v>
      </c>
      <c r="C1389" s="29">
        <v>2</v>
      </c>
      <c r="D1389">
        <v>21</v>
      </c>
      <c r="E1389" s="14" t="s">
        <v>2333</v>
      </c>
      <c r="H1389">
        <v>12</v>
      </c>
      <c r="J1389" s="14"/>
      <c r="L1389" s="23" t="s">
        <v>2387</v>
      </c>
      <c r="M1389" s="23" t="s">
        <v>2545</v>
      </c>
    </row>
    <row r="1390" spans="1:13" x14ac:dyDescent="0.3">
      <c r="A1390" s="11">
        <v>39289</v>
      </c>
      <c r="B1390" s="29" t="s">
        <v>2598</v>
      </c>
      <c r="C1390" s="29">
        <v>2</v>
      </c>
      <c r="D1390">
        <v>20</v>
      </c>
      <c r="E1390" s="14" t="s">
        <v>2333</v>
      </c>
      <c r="H1390">
        <v>11</v>
      </c>
      <c r="L1390" s="23" t="s">
        <v>2387</v>
      </c>
      <c r="M1390" s="23" t="s">
        <v>2545</v>
      </c>
    </row>
    <row r="1391" spans="1:13" x14ac:dyDescent="0.3">
      <c r="A1391" s="11">
        <v>39289</v>
      </c>
      <c r="B1391" s="29" t="s">
        <v>2598</v>
      </c>
      <c r="C1391" s="29">
        <v>2</v>
      </c>
      <c r="D1391">
        <v>20</v>
      </c>
      <c r="E1391" s="14" t="s">
        <v>2333</v>
      </c>
      <c r="H1391">
        <v>9</v>
      </c>
      <c r="J1391" s="14"/>
      <c r="L1391" s="23" t="s">
        <v>2387</v>
      </c>
      <c r="M1391" s="23" t="s">
        <v>2545</v>
      </c>
    </row>
    <row r="1392" spans="1:13" x14ac:dyDescent="0.3">
      <c r="A1392" s="11">
        <v>39289</v>
      </c>
      <c r="B1392" s="29" t="s">
        <v>2598</v>
      </c>
      <c r="C1392" s="29">
        <v>2</v>
      </c>
      <c r="D1392">
        <v>19</v>
      </c>
      <c r="E1392" s="14" t="s">
        <v>2333</v>
      </c>
      <c r="H1392">
        <v>10</v>
      </c>
      <c r="L1392" s="23" t="s">
        <v>2387</v>
      </c>
      <c r="M1392" s="23" t="s">
        <v>2545</v>
      </c>
    </row>
    <row r="1393" spans="1:13" x14ac:dyDescent="0.3">
      <c r="A1393" s="11">
        <v>39289</v>
      </c>
      <c r="B1393" s="29" t="s">
        <v>2598</v>
      </c>
      <c r="C1393" s="29">
        <v>2</v>
      </c>
      <c r="D1393">
        <v>19.2</v>
      </c>
      <c r="E1393" s="14" t="s">
        <v>2333</v>
      </c>
      <c r="F1393">
        <v>7</v>
      </c>
      <c r="K1393" s="14"/>
      <c r="L1393" s="23" t="s">
        <v>2387</v>
      </c>
      <c r="M1393" s="23" t="s">
        <v>2545</v>
      </c>
    </row>
    <row r="1394" spans="1:13" x14ac:dyDescent="0.3">
      <c r="A1394" s="11">
        <v>39289</v>
      </c>
      <c r="B1394" s="29" t="s">
        <v>2598</v>
      </c>
      <c r="C1394" s="29">
        <v>2</v>
      </c>
      <c r="D1394">
        <v>19.899999999999999</v>
      </c>
      <c r="E1394" s="14" t="s">
        <v>2333</v>
      </c>
      <c r="H1394">
        <v>1</v>
      </c>
      <c r="L1394" s="23" t="s">
        <v>2387</v>
      </c>
      <c r="M1394" s="23" t="s">
        <v>2545</v>
      </c>
    </row>
    <row r="1395" spans="1:13" x14ac:dyDescent="0.3">
      <c r="A1395" s="11">
        <v>39289</v>
      </c>
      <c r="B1395" s="29" t="s">
        <v>2598</v>
      </c>
      <c r="C1395" s="29">
        <v>2</v>
      </c>
      <c r="D1395">
        <v>19.7</v>
      </c>
      <c r="E1395" s="14" t="s">
        <v>2333</v>
      </c>
      <c r="H1395">
        <v>2</v>
      </c>
      <c r="L1395" s="23" t="s">
        <v>2387</v>
      </c>
      <c r="M1395" s="23" t="s">
        <v>2545</v>
      </c>
    </row>
    <row r="1396" spans="1:13" x14ac:dyDescent="0.3">
      <c r="A1396" s="11">
        <v>39289</v>
      </c>
      <c r="B1396" s="29" t="s">
        <v>2598</v>
      </c>
      <c r="C1396" s="29">
        <v>2</v>
      </c>
      <c r="D1396">
        <v>19.3</v>
      </c>
      <c r="E1396" s="14" t="s">
        <v>2333</v>
      </c>
      <c r="F1396">
        <v>11</v>
      </c>
      <c r="K1396" s="14"/>
      <c r="L1396" s="23" t="s">
        <v>2387</v>
      </c>
      <c r="M1396" s="23" t="s">
        <v>2545</v>
      </c>
    </row>
    <row r="1397" spans="1:13" x14ac:dyDescent="0.3">
      <c r="A1397" s="11">
        <v>39289</v>
      </c>
      <c r="B1397" s="29" t="s">
        <v>2598</v>
      </c>
      <c r="C1397" s="29">
        <v>2</v>
      </c>
      <c r="D1397">
        <v>18</v>
      </c>
      <c r="E1397" s="14" t="s">
        <v>2333</v>
      </c>
      <c r="H1397">
        <v>1</v>
      </c>
      <c r="L1397" s="23" t="s">
        <v>2387</v>
      </c>
      <c r="M1397" s="23" t="s">
        <v>2545</v>
      </c>
    </row>
    <row r="1398" spans="1:13" x14ac:dyDescent="0.3">
      <c r="A1398" s="11">
        <v>39289</v>
      </c>
      <c r="B1398" s="29" t="s">
        <v>2598</v>
      </c>
      <c r="C1398" s="29">
        <v>2</v>
      </c>
      <c r="D1398">
        <v>15.5</v>
      </c>
      <c r="E1398" s="14" t="s">
        <v>2333</v>
      </c>
      <c r="H1398">
        <v>1</v>
      </c>
      <c r="L1398" s="23" t="s">
        <v>2387</v>
      </c>
      <c r="M1398" s="23" t="s">
        <v>2545</v>
      </c>
    </row>
    <row r="1399" spans="1:13" x14ac:dyDescent="0.3">
      <c r="A1399" s="11">
        <v>39289</v>
      </c>
      <c r="B1399" s="29" t="s">
        <v>2598</v>
      </c>
      <c r="C1399" s="29">
        <v>2</v>
      </c>
      <c r="D1399">
        <v>13.9</v>
      </c>
      <c r="E1399" s="14" t="s">
        <v>2333</v>
      </c>
      <c r="H1399">
        <v>1</v>
      </c>
      <c r="L1399" s="23" t="s">
        <v>2387</v>
      </c>
      <c r="M1399" s="23" t="s">
        <v>2545</v>
      </c>
    </row>
    <row r="1400" spans="1:13" x14ac:dyDescent="0.3">
      <c r="A1400" s="11">
        <v>39289</v>
      </c>
      <c r="B1400" s="29" t="s">
        <v>2598</v>
      </c>
      <c r="C1400" s="29">
        <v>2</v>
      </c>
      <c r="D1400">
        <v>6.4</v>
      </c>
      <c r="E1400" s="14" t="s">
        <v>2333</v>
      </c>
      <c r="F1400">
        <v>1.6</v>
      </c>
      <c r="K1400" s="14"/>
      <c r="L1400" s="23" t="s">
        <v>2387</v>
      </c>
      <c r="M1400" s="23" t="s">
        <v>2545</v>
      </c>
    </row>
    <row r="1401" spans="1:13" x14ac:dyDescent="0.3">
      <c r="A1401" s="11">
        <v>39289</v>
      </c>
      <c r="B1401" s="29" t="s">
        <v>2598</v>
      </c>
      <c r="C1401" s="29">
        <v>2</v>
      </c>
      <c r="D1401">
        <v>6.7</v>
      </c>
      <c r="E1401" s="14" t="s">
        <v>2333</v>
      </c>
      <c r="H1401">
        <v>1</v>
      </c>
      <c r="K1401" s="14"/>
      <c r="L1401" s="23" t="s">
        <v>2387</v>
      </c>
      <c r="M1401" s="23" t="s">
        <v>2545</v>
      </c>
    </row>
    <row r="1402" spans="1:13" x14ac:dyDescent="0.3">
      <c r="A1402" s="11">
        <v>39289</v>
      </c>
      <c r="B1402" s="29" t="s">
        <v>2598</v>
      </c>
      <c r="C1402" s="29">
        <v>2</v>
      </c>
      <c r="D1402">
        <v>5.0999999999999996</v>
      </c>
      <c r="E1402" s="14" t="s">
        <v>2333</v>
      </c>
      <c r="F1402">
        <v>1.4</v>
      </c>
      <c r="L1402" s="23" t="s">
        <v>2387</v>
      </c>
      <c r="M1402" s="23" t="s">
        <v>2545</v>
      </c>
    </row>
    <row r="1403" spans="1:13" x14ac:dyDescent="0.3">
      <c r="A1403" s="11">
        <v>39289</v>
      </c>
      <c r="B1403" s="29" t="s">
        <v>2598</v>
      </c>
      <c r="C1403" s="29">
        <v>2</v>
      </c>
      <c r="D1403">
        <v>0.4</v>
      </c>
      <c r="E1403" s="14" t="s">
        <v>2333</v>
      </c>
      <c r="H1403">
        <v>1</v>
      </c>
      <c r="L1403" s="23" t="s">
        <v>2387</v>
      </c>
      <c r="M1403" s="23" t="s">
        <v>2545</v>
      </c>
    </row>
    <row r="1404" spans="1:13" x14ac:dyDescent="0.3">
      <c r="A1404" s="11">
        <v>39289</v>
      </c>
      <c r="B1404" s="29" t="s">
        <v>2598</v>
      </c>
      <c r="C1404" s="29">
        <v>1</v>
      </c>
      <c r="D1404">
        <v>4.7</v>
      </c>
      <c r="E1404" s="14" t="s">
        <v>2159</v>
      </c>
      <c r="F1404">
        <v>8</v>
      </c>
      <c r="J1404" t="s">
        <v>1450</v>
      </c>
      <c r="K1404" s="14"/>
      <c r="L1404" s="23" t="s">
        <v>2387</v>
      </c>
      <c r="M1404" s="23" t="s">
        <v>2708</v>
      </c>
    </row>
    <row r="1405" spans="1:13" x14ac:dyDescent="0.3">
      <c r="A1405" s="11">
        <v>39289</v>
      </c>
      <c r="B1405" s="29" t="s">
        <v>2598</v>
      </c>
      <c r="C1405" s="29">
        <v>1</v>
      </c>
      <c r="D1405">
        <v>22.7</v>
      </c>
      <c r="E1405" s="14" t="s">
        <v>2159</v>
      </c>
      <c r="J1405" t="s">
        <v>2161</v>
      </c>
      <c r="K1405" t="s">
        <v>2155</v>
      </c>
      <c r="L1405" s="23" t="s">
        <v>2387</v>
      </c>
      <c r="M1405" s="23" t="s">
        <v>2708</v>
      </c>
    </row>
    <row r="1406" spans="1:13" x14ac:dyDescent="0.3">
      <c r="A1406" s="11">
        <v>39289</v>
      </c>
      <c r="B1406" s="29" t="s">
        <v>2598</v>
      </c>
      <c r="C1406" s="29">
        <v>1</v>
      </c>
      <c r="D1406">
        <v>26.9</v>
      </c>
      <c r="E1406" s="14" t="s">
        <v>2159</v>
      </c>
      <c r="F1406">
        <v>6.5</v>
      </c>
      <c r="L1406" s="23" t="s">
        <v>2387</v>
      </c>
      <c r="M1406" s="23" t="s">
        <v>2708</v>
      </c>
    </row>
    <row r="1407" spans="1:13" x14ac:dyDescent="0.3">
      <c r="A1407" s="11">
        <v>39289</v>
      </c>
      <c r="B1407" s="29" t="s">
        <v>2598</v>
      </c>
      <c r="C1407" s="29">
        <v>1</v>
      </c>
      <c r="D1407">
        <v>23.7</v>
      </c>
      <c r="E1407" s="14" t="s">
        <v>2159</v>
      </c>
      <c r="F1407">
        <v>2.2999999999999998</v>
      </c>
      <c r="L1407" s="23" t="s">
        <v>2387</v>
      </c>
      <c r="M1407" s="23" t="s">
        <v>2708</v>
      </c>
    </row>
    <row r="1408" spans="1:13" x14ac:dyDescent="0.3">
      <c r="A1408" s="11">
        <v>39289</v>
      </c>
      <c r="B1408" s="29" t="s">
        <v>2598</v>
      </c>
      <c r="C1408" s="29">
        <v>1</v>
      </c>
      <c r="D1408">
        <v>20.2</v>
      </c>
      <c r="E1408" s="14" t="s">
        <v>2159</v>
      </c>
      <c r="F1408">
        <v>2.5</v>
      </c>
      <c r="L1408" s="23" t="s">
        <v>2387</v>
      </c>
      <c r="M1408" s="23" t="s">
        <v>2708</v>
      </c>
    </row>
    <row r="1409" spans="1:13" x14ac:dyDescent="0.3">
      <c r="A1409" s="11">
        <v>39289</v>
      </c>
      <c r="B1409" s="29" t="s">
        <v>2598</v>
      </c>
      <c r="C1409" s="29">
        <v>1</v>
      </c>
      <c r="D1409">
        <v>17.2</v>
      </c>
      <c r="E1409" s="14" t="s">
        <v>2159</v>
      </c>
      <c r="H1409">
        <v>1</v>
      </c>
      <c r="L1409" s="23" t="s">
        <v>2387</v>
      </c>
      <c r="M1409" s="23" t="s">
        <v>2708</v>
      </c>
    </row>
    <row r="1410" spans="1:13" x14ac:dyDescent="0.3">
      <c r="A1410" s="11">
        <v>39289</v>
      </c>
      <c r="B1410" s="29" t="s">
        <v>2598</v>
      </c>
      <c r="C1410" s="29">
        <v>1</v>
      </c>
      <c r="D1410">
        <v>17</v>
      </c>
      <c r="E1410" s="14" t="s">
        <v>2159</v>
      </c>
      <c r="F1410">
        <v>6.3</v>
      </c>
      <c r="J1410" s="14"/>
      <c r="L1410" s="23" t="s">
        <v>2387</v>
      </c>
      <c r="M1410" s="23" t="s">
        <v>2708</v>
      </c>
    </row>
    <row r="1411" spans="1:13" x14ac:dyDescent="0.3">
      <c r="A1411" s="11">
        <v>39289</v>
      </c>
      <c r="B1411" s="29" t="s">
        <v>2598</v>
      </c>
      <c r="C1411" s="29">
        <v>1</v>
      </c>
      <c r="D1411">
        <v>14.6</v>
      </c>
      <c r="E1411" s="14" t="s">
        <v>2159</v>
      </c>
      <c r="F1411">
        <v>8.1999999999999993</v>
      </c>
      <c r="L1411" s="23" t="s">
        <v>2387</v>
      </c>
      <c r="M1411" s="23" t="s">
        <v>2708</v>
      </c>
    </row>
    <row r="1412" spans="1:13" x14ac:dyDescent="0.3">
      <c r="A1412" s="11">
        <v>39289</v>
      </c>
      <c r="B1412" s="29" t="s">
        <v>2598</v>
      </c>
      <c r="C1412" s="29">
        <v>1</v>
      </c>
      <c r="D1412">
        <v>13.2</v>
      </c>
      <c r="E1412" s="14" t="s">
        <v>2159</v>
      </c>
      <c r="F1412">
        <v>2.8</v>
      </c>
      <c r="L1412" s="23" t="s">
        <v>2387</v>
      </c>
      <c r="M1412" s="23" t="s">
        <v>2708</v>
      </c>
    </row>
    <row r="1413" spans="1:13" x14ac:dyDescent="0.3">
      <c r="A1413" s="11">
        <v>39289</v>
      </c>
      <c r="B1413" s="29" t="s">
        <v>2598</v>
      </c>
      <c r="C1413" s="29">
        <v>1</v>
      </c>
      <c r="D1413">
        <v>12.7</v>
      </c>
      <c r="E1413" s="14" t="s">
        <v>2159</v>
      </c>
      <c r="F1413">
        <v>1.6</v>
      </c>
      <c r="L1413" s="23" t="s">
        <v>2387</v>
      </c>
      <c r="M1413" s="23" t="s">
        <v>2708</v>
      </c>
    </row>
    <row r="1414" spans="1:13" x14ac:dyDescent="0.3">
      <c r="A1414" s="11">
        <v>39289</v>
      </c>
      <c r="B1414" s="29" t="s">
        <v>2598</v>
      </c>
      <c r="C1414" s="29">
        <v>1</v>
      </c>
      <c r="D1414">
        <v>12.5</v>
      </c>
      <c r="E1414" s="14" t="s">
        <v>2599</v>
      </c>
      <c r="F1414">
        <v>1.6</v>
      </c>
      <c r="L1414" s="23" t="s">
        <v>2387</v>
      </c>
      <c r="M1414" s="23" t="s">
        <v>2708</v>
      </c>
    </row>
    <row r="1415" spans="1:13" x14ac:dyDescent="0.3">
      <c r="A1415" s="11">
        <v>39289</v>
      </c>
      <c r="B1415" s="29" t="s">
        <v>2598</v>
      </c>
      <c r="C1415" s="29">
        <v>1</v>
      </c>
      <c r="D1415">
        <v>10.4</v>
      </c>
      <c r="E1415" s="14" t="s">
        <v>2597</v>
      </c>
      <c r="F1415">
        <v>1.2</v>
      </c>
      <c r="L1415" s="23" t="s">
        <v>2387</v>
      </c>
      <c r="M1415" s="23" t="s">
        <v>2708</v>
      </c>
    </row>
    <row r="1416" spans="1:13" x14ac:dyDescent="0.3">
      <c r="A1416" s="11">
        <v>39289</v>
      </c>
      <c r="B1416" s="29" t="s">
        <v>2598</v>
      </c>
      <c r="C1416" s="29">
        <v>1</v>
      </c>
      <c r="D1416">
        <v>49.9</v>
      </c>
      <c r="E1416" s="14" t="s">
        <v>2731</v>
      </c>
      <c r="F1416">
        <v>9.5</v>
      </c>
      <c r="L1416" s="23" t="s">
        <v>640</v>
      </c>
      <c r="M1416" s="23" t="s">
        <v>641</v>
      </c>
    </row>
    <row r="1417" spans="1:13" x14ac:dyDescent="0.3">
      <c r="A1417" s="11">
        <v>39289</v>
      </c>
      <c r="B1417" s="29" t="s">
        <v>2598</v>
      </c>
      <c r="C1417" s="29">
        <v>2</v>
      </c>
      <c r="D1417">
        <v>2.2999999999999998</v>
      </c>
      <c r="E1417" s="14" t="s">
        <v>2223</v>
      </c>
      <c r="F1417">
        <v>10.5</v>
      </c>
      <c r="L1417" s="23" t="s">
        <v>640</v>
      </c>
      <c r="M1417" s="23" t="s">
        <v>641</v>
      </c>
    </row>
    <row r="1418" spans="1:13" x14ac:dyDescent="0.3">
      <c r="A1418" s="11">
        <v>39288</v>
      </c>
      <c r="B1418" s="29" t="s">
        <v>720</v>
      </c>
      <c r="C1418" s="29">
        <v>1</v>
      </c>
      <c r="D1418">
        <v>13.1</v>
      </c>
      <c r="E1418" s="14" t="s">
        <v>2343</v>
      </c>
      <c r="F1418">
        <v>2</v>
      </c>
      <c r="J1418" t="s">
        <v>2348</v>
      </c>
      <c r="L1418" s="23" t="s">
        <v>2387</v>
      </c>
      <c r="M1418" s="23" t="s">
        <v>2217</v>
      </c>
    </row>
    <row r="1419" spans="1:13" x14ac:dyDescent="0.3">
      <c r="A1419" s="11">
        <v>39288</v>
      </c>
      <c r="B1419" s="29" t="s">
        <v>720</v>
      </c>
      <c r="C1419" s="29">
        <v>1</v>
      </c>
      <c r="D1419">
        <v>25.8</v>
      </c>
      <c r="E1419" s="14" t="s">
        <v>2343</v>
      </c>
      <c r="F1419">
        <v>2.2000000000000002</v>
      </c>
      <c r="J1419" t="s">
        <v>1540</v>
      </c>
      <c r="L1419" s="23" t="s">
        <v>2387</v>
      </c>
      <c r="M1419" s="23" t="s">
        <v>2217</v>
      </c>
    </row>
    <row r="1420" spans="1:13" x14ac:dyDescent="0.3">
      <c r="A1420" s="11">
        <v>39288</v>
      </c>
      <c r="B1420" s="29" t="s">
        <v>720</v>
      </c>
      <c r="C1420" s="29">
        <v>1</v>
      </c>
      <c r="D1420">
        <v>48.2</v>
      </c>
      <c r="E1420" s="14" t="s">
        <v>2343</v>
      </c>
      <c r="H1420">
        <v>1</v>
      </c>
      <c r="K1420" s="14"/>
      <c r="L1420" s="23" t="s">
        <v>2387</v>
      </c>
      <c r="M1420" s="23" t="s">
        <v>2217</v>
      </c>
    </row>
    <row r="1421" spans="1:13" x14ac:dyDescent="0.3">
      <c r="A1421" s="11">
        <v>39288</v>
      </c>
      <c r="B1421" s="29" t="s">
        <v>720</v>
      </c>
      <c r="C1421" s="29">
        <v>1</v>
      </c>
      <c r="D1421">
        <v>16.100000000000001</v>
      </c>
      <c r="E1421" s="14" t="s">
        <v>2343</v>
      </c>
      <c r="H1421">
        <v>1</v>
      </c>
      <c r="L1421" s="23" t="s">
        <v>2387</v>
      </c>
      <c r="M1421" s="23" t="s">
        <v>2217</v>
      </c>
    </row>
    <row r="1422" spans="1:13" x14ac:dyDescent="0.3">
      <c r="A1422" s="11">
        <v>39288</v>
      </c>
      <c r="B1422" s="29" t="s">
        <v>720</v>
      </c>
      <c r="C1422" s="29">
        <v>1</v>
      </c>
      <c r="D1422">
        <v>12.6</v>
      </c>
      <c r="E1422" s="14" t="s">
        <v>2343</v>
      </c>
      <c r="F1422">
        <v>1.7</v>
      </c>
      <c r="L1422" s="23" t="s">
        <v>2387</v>
      </c>
      <c r="M1422" s="23" t="s">
        <v>2217</v>
      </c>
    </row>
    <row r="1423" spans="1:13" x14ac:dyDescent="0.3">
      <c r="A1423" s="11">
        <v>39295</v>
      </c>
      <c r="B1423" s="29" t="s">
        <v>720</v>
      </c>
      <c r="C1423" s="29">
        <v>2</v>
      </c>
      <c r="D1423">
        <v>3.3</v>
      </c>
      <c r="E1423" s="14" t="s">
        <v>2681</v>
      </c>
      <c r="F1423">
        <v>5.2</v>
      </c>
      <c r="J1423" t="s">
        <v>2337</v>
      </c>
      <c r="K1423" s="14"/>
      <c r="L1423" s="23" t="s">
        <v>2387</v>
      </c>
      <c r="M1423" s="23" t="s">
        <v>2217</v>
      </c>
    </row>
    <row r="1424" spans="1:13" x14ac:dyDescent="0.3">
      <c r="A1424" s="11">
        <v>39288</v>
      </c>
      <c r="B1424" s="29" t="s">
        <v>720</v>
      </c>
      <c r="C1424" s="29">
        <v>1</v>
      </c>
      <c r="D1424">
        <v>23.7</v>
      </c>
      <c r="E1424" s="14" t="s">
        <v>1640</v>
      </c>
      <c r="F1424">
        <v>2.2000000000000002</v>
      </c>
      <c r="J1424" t="s">
        <v>717</v>
      </c>
      <c r="K1424" t="s">
        <v>1713</v>
      </c>
      <c r="L1424" s="23" t="s">
        <v>2546</v>
      </c>
      <c r="M1424" s="23" t="s">
        <v>2217</v>
      </c>
    </row>
    <row r="1425" spans="1:13" x14ac:dyDescent="0.3">
      <c r="A1425" s="11">
        <v>39288</v>
      </c>
      <c r="B1425" s="29" t="s">
        <v>720</v>
      </c>
      <c r="C1425" s="29">
        <v>1</v>
      </c>
      <c r="D1425">
        <v>29.2</v>
      </c>
      <c r="E1425" s="14" t="s">
        <v>1640</v>
      </c>
      <c r="F1425">
        <v>2</v>
      </c>
      <c r="J1425" t="s">
        <v>1285</v>
      </c>
      <c r="K1425" s="14" t="s">
        <v>2046</v>
      </c>
      <c r="L1425" s="23" t="s">
        <v>2546</v>
      </c>
      <c r="M1425" s="23" t="s">
        <v>2217</v>
      </c>
    </row>
    <row r="1426" spans="1:13" x14ac:dyDescent="0.3">
      <c r="A1426" s="11">
        <v>39288</v>
      </c>
      <c r="B1426" s="29" t="s">
        <v>720</v>
      </c>
      <c r="C1426" s="29">
        <v>1</v>
      </c>
      <c r="D1426">
        <v>5.3</v>
      </c>
      <c r="E1426" s="14" t="s">
        <v>1640</v>
      </c>
      <c r="F1426">
        <v>1.8</v>
      </c>
      <c r="K1426" s="14" t="s">
        <v>1716</v>
      </c>
      <c r="L1426" s="23" t="s">
        <v>2546</v>
      </c>
      <c r="M1426" s="23" t="s">
        <v>2217</v>
      </c>
    </row>
    <row r="1427" spans="1:13" x14ac:dyDescent="0.3">
      <c r="A1427" s="11">
        <v>39288</v>
      </c>
      <c r="B1427" s="29" t="s">
        <v>720</v>
      </c>
      <c r="C1427" s="29">
        <v>1</v>
      </c>
      <c r="D1427">
        <v>21.6</v>
      </c>
      <c r="E1427" s="14" t="s">
        <v>2391</v>
      </c>
      <c r="F1427">
        <v>10</v>
      </c>
      <c r="J1427" t="s">
        <v>459</v>
      </c>
      <c r="L1427" s="23" t="s">
        <v>2546</v>
      </c>
      <c r="M1427" s="23" t="s">
        <v>2545</v>
      </c>
    </row>
    <row r="1428" spans="1:13" x14ac:dyDescent="0.3">
      <c r="A1428" s="11">
        <v>39288</v>
      </c>
      <c r="B1428" s="29" t="s">
        <v>720</v>
      </c>
      <c r="C1428" s="29">
        <v>1</v>
      </c>
      <c r="D1428">
        <v>13.5</v>
      </c>
      <c r="E1428" s="14" t="s">
        <v>2391</v>
      </c>
      <c r="F1428">
        <v>6.2</v>
      </c>
      <c r="J1428" t="s">
        <v>1723</v>
      </c>
      <c r="K1428" s="14"/>
      <c r="L1428" s="23" t="s">
        <v>2546</v>
      </c>
      <c r="M1428" s="23" t="s">
        <v>2545</v>
      </c>
    </row>
    <row r="1429" spans="1:13" x14ac:dyDescent="0.3">
      <c r="A1429" s="11">
        <v>39288</v>
      </c>
      <c r="B1429" s="29" t="s">
        <v>720</v>
      </c>
      <c r="C1429" s="29">
        <v>1</v>
      </c>
      <c r="D1429">
        <v>18.600000000000001</v>
      </c>
      <c r="E1429" s="14" t="s">
        <v>2391</v>
      </c>
      <c r="F1429">
        <v>8.9</v>
      </c>
      <c r="J1429" t="s">
        <v>2548</v>
      </c>
      <c r="K1429" s="14"/>
      <c r="L1429" s="23" t="s">
        <v>2546</v>
      </c>
      <c r="M1429" s="23" t="s">
        <v>2545</v>
      </c>
    </row>
    <row r="1430" spans="1:13" x14ac:dyDescent="0.3">
      <c r="A1430" s="11">
        <v>39295</v>
      </c>
      <c r="B1430" s="29" t="s">
        <v>720</v>
      </c>
      <c r="C1430" s="29">
        <v>2</v>
      </c>
      <c r="D1430">
        <v>5.6</v>
      </c>
      <c r="E1430" s="14" t="s">
        <v>2220</v>
      </c>
      <c r="F1430">
        <v>10</v>
      </c>
      <c r="J1430" t="s">
        <v>2221</v>
      </c>
      <c r="K1430" s="14"/>
      <c r="L1430" s="23" t="s">
        <v>2546</v>
      </c>
      <c r="M1430" s="23" t="s">
        <v>2545</v>
      </c>
    </row>
    <row r="1431" spans="1:13" x14ac:dyDescent="0.3">
      <c r="A1431" s="11">
        <v>39288</v>
      </c>
      <c r="B1431" s="29" t="s">
        <v>720</v>
      </c>
      <c r="C1431" s="29">
        <v>1</v>
      </c>
      <c r="D1431">
        <v>20.6</v>
      </c>
      <c r="E1431" s="14" t="s">
        <v>1286</v>
      </c>
      <c r="F1431">
        <v>9</v>
      </c>
      <c r="J1431" t="s">
        <v>2392</v>
      </c>
      <c r="L1431" s="23" t="s">
        <v>2387</v>
      </c>
      <c r="M1431" s="23" t="s">
        <v>2217</v>
      </c>
    </row>
    <row r="1432" spans="1:13" x14ac:dyDescent="0.3">
      <c r="A1432" s="11">
        <v>39288</v>
      </c>
      <c r="B1432" s="29" t="s">
        <v>720</v>
      </c>
      <c r="C1432" s="29">
        <v>1</v>
      </c>
      <c r="D1432">
        <v>1.7</v>
      </c>
      <c r="E1432" s="14" t="s">
        <v>1286</v>
      </c>
      <c r="F1432">
        <v>0.6</v>
      </c>
      <c r="J1432" t="s">
        <v>2180</v>
      </c>
      <c r="L1432" s="23" t="s">
        <v>2387</v>
      </c>
      <c r="M1432" s="23" t="s">
        <v>2217</v>
      </c>
    </row>
    <row r="1433" spans="1:13" x14ac:dyDescent="0.3">
      <c r="A1433" s="11">
        <v>39288</v>
      </c>
      <c r="B1433" s="29" t="s">
        <v>720</v>
      </c>
      <c r="C1433" s="29">
        <v>1</v>
      </c>
      <c r="D1433">
        <v>38.700000000000003</v>
      </c>
      <c r="E1433" s="14" t="s">
        <v>1286</v>
      </c>
      <c r="F1433">
        <v>8.9</v>
      </c>
      <c r="J1433" t="s">
        <v>1285</v>
      </c>
      <c r="K1433" s="14"/>
      <c r="L1433" s="23" t="s">
        <v>2387</v>
      </c>
      <c r="M1433" s="23" t="s">
        <v>2217</v>
      </c>
    </row>
    <row r="1434" spans="1:13" x14ac:dyDescent="0.3">
      <c r="A1434" s="11">
        <v>39288</v>
      </c>
      <c r="B1434" s="29" t="s">
        <v>720</v>
      </c>
      <c r="C1434" s="29">
        <v>1</v>
      </c>
      <c r="D1434" s="14">
        <v>34.299999999999997</v>
      </c>
      <c r="E1434" s="14" t="s">
        <v>1286</v>
      </c>
      <c r="F1434" s="14">
        <v>3.9</v>
      </c>
      <c r="G1434" s="14"/>
      <c r="H1434" s="14"/>
      <c r="I1434" s="14"/>
      <c r="J1434" s="14" t="s">
        <v>1285</v>
      </c>
      <c r="K1434" s="14"/>
      <c r="L1434" s="23" t="s">
        <v>2387</v>
      </c>
      <c r="M1434" s="23" t="s">
        <v>2217</v>
      </c>
    </row>
    <row r="1435" spans="1:13" x14ac:dyDescent="0.3">
      <c r="A1435" s="11">
        <v>39288</v>
      </c>
      <c r="B1435" s="29" t="s">
        <v>720</v>
      </c>
      <c r="C1435" s="29">
        <v>1</v>
      </c>
      <c r="D1435">
        <v>16.8</v>
      </c>
      <c r="E1435" s="14" t="s">
        <v>1286</v>
      </c>
      <c r="F1435">
        <v>8</v>
      </c>
      <c r="J1435" t="s">
        <v>1285</v>
      </c>
      <c r="L1435" s="23" t="s">
        <v>2387</v>
      </c>
      <c r="M1435" s="23" t="s">
        <v>2217</v>
      </c>
    </row>
    <row r="1436" spans="1:13" x14ac:dyDescent="0.3">
      <c r="A1436" s="11">
        <v>39288</v>
      </c>
      <c r="B1436" s="29" t="s">
        <v>720</v>
      </c>
      <c r="C1436" s="29">
        <v>1</v>
      </c>
      <c r="D1436">
        <v>11.2</v>
      </c>
      <c r="E1436" s="14" t="s">
        <v>1286</v>
      </c>
      <c r="F1436">
        <v>7</v>
      </c>
      <c r="J1436" t="s">
        <v>1285</v>
      </c>
      <c r="L1436" s="23" t="s">
        <v>2387</v>
      </c>
      <c r="M1436" s="23" t="s">
        <v>2217</v>
      </c>
    </row>
    <row r="1437" spans="1:13" x14ac:dyDescent="0.3">
      <c r="A1437" s="11">
        <v>39288</v>
      </c>
      <c r="B1437" s="29" t="s">
        <v>720</v>
      </c>
      <c r="C1437" s="29">
        <v>1</v>
      </c>
      <c r="D1437">
        <v>2.1</v>
      </c>
      <c r="E1437" s="14" t="s">
        <v>1286</v>
      </c>
      <c r="F1437">
        <v>0.6</v>
      </c>
      <c r="J1437" t="s">
        <v>1724</v>
      </c>
      <c r="L1437" s="23" t="s">
        <v>2387</v>
      </c>
      <c r="M1437" s="23" t="s">
        <v>2217</v>
      </c>
    </row>
    <row r="1438" spans="1:13" x14ac:dyDescent="0.3">
      <c r="A1438" s="11">
        <v>39288</v>
      </c>
      <c r="B1438" s="29" t="s">
        <v>720</v>
      </c>
      <c r="C1438" s="29">
        <v>1</v>
      </c>
      <c r="D1438">
        <v>37.4</v>
      </c>
      <c r="E1438" s="14" t="s">
        <v>1286</v>
      </c>
      <c r="F1438">
        <v>2.9</v>
      </c>
      <c r="J1438" t="s">
        <v>1954</v>
      </c>
      <c r="L1438" s="23" t="s">
        <v>2387</v>
      </c>
      <c r="M1438" s="23" t="s">
        <v>2217</v>
      </c>
    </row>
    <row r="1439" spans="1:13" x14ac:dyDescent="0.3">
      <c r="A1439" s="11">
        <v>39288</v>
      </c>
      <c r="B1439" s="29" t="s">
        <v>720</v>
      </c>
      <c r="C1439" s="29">
        <v>1</v>
      </c>
      <c r="D1439">
        <v>32.9</v>
      </c>
      <c r="E1439" s="14" t="s">
        <v>1286</v>
      </c>
      <c r="F1439">
        <v>5.2</v>
      </c>
      <c r="J1439" t="s">
        <v>1954</v>
      </c>
      <c r="L1439" s="23" t="s">
        <v>2387</v>
      </c>
      <c r="M1439" s="23" t="s">
        <v>2217</v>
      </c>
    </row>
    <row r="1440" spans="1:13" x14ac:dyDescent="0.3">
      <c r="A1440" s="11">
        <v>39288</v>
      </c>
      <c r="B1440" s="29" t="s">
        <v>720</v>
      </c>
      <c r="C1440" s="29">
        <v>1</v>
      </c>
      <c r="D1440">
        <v>31.8</v>
      </c>
      <c r="E1440" s="14" t="s">
        <v>1286</v>
      </c>
      <c r="F1440">
        <v>4.2</v>
      </c>
      <c r="J1440" t="s">
        <v>1954</v>
      </c>
      <c r="L1440" s="23" t="s">
        <v>2387</v>
      </c>
      <c r="M1440" s="23" t="s">
        <v>2217</v>
      </c>
    </row>
    <row r="1441" spans="1:13" x14ac:dyDescent="0.3">
      <c r="A1441" s="11">
        <v>39288</v>
      </c>
      <c r="B1441" s="29" t="s">
        <v>720</v>
      </c>
      <c r="C1441" s="29">
        <v>1</v>
      </c>
      <c r="D1441">
        <v>25.6</v>
      </c>
      <c r="E1441" s="14" t="s">
        <v>1286</v>
      </c>
      <c r="J1441" t="s">
        <v>1535</v>
      </c>
      <c r="L1441" s="23" t="s">
        <v>2387</v>
      </c>
      <c r="M1441" s="23" t="s">
        <v>2217</v>
      </c>
    </row>
    <row r="1442" spans="1:13" x14ac:dyDescent="0.3">
      <c r="A1442" s="11">
        <v>39288</v>
      </c>
      <c r="B1442" s="29" t="s">
        <v>720</v>
      </c>
      <c r="C1442" s="29">
        <v>1</v>
      </c>
      <c r="D1442">
        <v>14.8</v>
      </c>
      <c r="E1442" s="14" t="s">
        <v>1286</v>
      </c>
      <c r="F1442">
        <v>1.1000000000000001</v>
      </c>
      <c r="J1442" t="s">
        <v>2733</v>
      </c>
      <c r="K1442" s="14"/>
      <c r="L1442" s="23" t="s">
        <v>2387</v>
      </c>
      <c r="M1442" s="23" t="s">
        <v>2217</v>
      </c>
    </row>
    <row r="1443" spans="1:13" x14ac:dyDescent="0.3">
      <c r="A1443" s="11">
        <v>39288</v>
      </c>
      <c r="B1443" s="29" t="s">
        <v>720</v>
      </c>
      <c r="C1443" s="29">
        <v>1</v>
      </c>
      <c r="D1443">
        <v>41.4</v>
      </c>
      <c r="E1443" s="14" t="s">
        <v>1286</v>
      </c>
      <c r="H1443">
        <v>1</v>
      </c>
      <c r="L1443" s="23" t="s">
        <v>2387</v>
      </c>
      <c r="M1443" s="23" t="s">
        <v>2217</v>
      </c>
    </row>
    <row r="1444" spans="1:13" x14ac:dyDescent="0.3">
      <c r="A1444" s="11">
        <v>39288</v>
      </c>
      <c r="B1444" s="29" t="s">
        <v>720</v>
      </c>
      <c r="C1444" s="29">
        <v>1</v>
      </c>
      <c r="D1444">
        <v>39.1</v>
      </c>
      <c r="E1444" s="14" t="s">
        <v>1286</v>
      </c>
      <c r="H1444">
        <v>1</v>
      </c>
      <c r="L1444" s="23" t="s">
        <v>2387</v>
      </c>
      <c r="M1444" s="23" t="s">
        <v>2217</v>
      </c>
    </row>
    <row r="1445" spans="1:13" x14ac:dyDescent="0.3">
      <c r="A1445" s="11">
        <v>39288</v>
      </c>
      <c r="B1445" s="29" t="s">
        <v>720</v>
      </c>
      <c r="C1445" s="29">
        <v>1</v>
      </c>
      <c r="D1445">
        <v>33.1</v>
      </c>
      <c r="E1445" s="14" t="s">
        <v>1286</v>
      </c>
      <c r="F1445">
        <v>0.2</v>
      </c>
      <c r="K1445" s="14"/>
      <c r="L1445" s="23" t="s">
        <v>2387</v>
      </c>
      <c r="M1445" s="23" t="s">
        <v>2217</v>
      </c>
    </row>
    <row r="1446" spans="1:13" x14ac:dyDescent="0.3">
      <c r="A1446" s="11">
        <v>39288</v>
      </c>
      <c r="B1446" s="29" t="s">
        <v>720</v>
      </c>
      <c r="C1446" s="29">
        <v>1</v>
      </c>
      <c r="D1446">
        <v>32.700000000000003</v>
      </c>
      <c r="E1446" s="14" t="s">
        <v>1286</v>
      </c>
      <c r="F1446" s="14"/>
      <c r="G1446" s="14"/>
      <c r="H1446" s="14">
        <v>1</v>
      </c>
      <c r="I1446" s="14"/>
      <c r="J1446" s="14"/>
      <c r="K1446" s="14"/>
      <c r="L1446" s="23" t="s">
        <v>2387</v>
      </c>
      <c r="M1446" s="23" t="s">
        <v>2217</v>
      </c>
    </row>
    <row r="1447" spans="1:13" x14ac:dyDescent="0.3">
      <c r="A1447" s="11">
        <v>39288</v>
      </c>
      <c r="B1447" s="29" t="s">
        <v>720</v>
      </c>
      <c r="C1447" s="29">
        <v>1</v>
      </c>
      <c r="D1447">
        <v>32.4</v>
      </c>
      <c r="E1447" s="14" t="s">
        <v>1286</v>
      </c>
      <c r="F1447">
        <v>1.5</v>
      </c>
      <c r="K1447" s="14"/>
      <c r="L1447" s="23" t="s">
        <v>2387</v>
      </c>
      <c r="M1447" s="23" t="s">
        <v>2217</v>
      </c>
    </row>
    <row r="1448" spans="1:13" x14ac:dyDescent="0.3">
      <c r="A1448" s="11">
        <v>39288</v>
      </c>
      <c r="B1448" s="29" t="s">
        <v>720</v>
      </c>
      <c r="C1448" s="29">
        <v>1</v>
      </c>
      <c r="D1448">
        <v>26.8</v>
      </c>
      <c r="E1448" s="14" t="s">
        <v>1286</v>
      </c>
      <c r="F1448">
        <v>0.4</v>
      </c>
      <c r="L1448" s="23" t="s">
        <v>2387</v>
      </c>
      <c r="M1448" s="23" t="s">
        <v>2217</v>
      </c>
    </row>
    <row r="1449" spans="1:13" x14ac:dyDescent="0.3">
      <c r="A1449" s="11">
        <v>39288</v>
      </c>
      <c r="B1449" s="29" t="s">
        <v>720</v>
      </c>
      <c r="C1449" s="29">
        <v>1</v>
      </c>
      <c r="D1449">
        <v>24.8</v>
      </c>
      <c r="E1449" s="14" t="s">
        <v>1286</v>
      </c>
      <c r="F1449">
        <v>0.5</v>
      </c>
      <c r="L1449" s="23" t="s">
        <v>2387</v>
      </c>
      <c r="M1449" s="23" t="s">
        <v>2217</v>
      </c>
    </row>
    <row r="1450" spans="1:13" x14ac:dyDescent="0.3">
      <c r="A1450" s="11">
        <v>39288</v>
      </c>
      <c r="B1450" s="29" t="s">
        <v>720</v>
      </c>
      <c r="C1450" s="29">
        <v>1</v>
      </c>
      <c r="D1450">
        <v>24.7</v>
      </c>
      <c r="E1450" s="14" t="s">
        <v>1286</v>
      </c>
      <c r="H1450">
        <v>1</v>
      </c>
      <c r="L1450" s="23" t="s">
        <v>2387</v>
      </c>
      <c r="M1450" s="23" t="s">
        <v>2217</v>
      </c>
    </row>
    <row r="1451" spans="1:13" x14ac:dyDescent="0.3">
      <c r="A1451" s="11">
        <v>39288</v>
      </c>
      <c r="B1451" s="29" t="s">
        <v>720</v>
      </c>
      <c r="C1451" s="29">
        <v>1</v>
      </c>
      <c r="D1451">
        <v>24.4</v>
      </c>
      <c r="E1451" s="14" t="s">
        <v>1286</v>
      </c>
      <c r="H1451">
        <v>1</v>
      </c>
      <c r="L1451" s="23" t="s">
        <v>2387</v>
      </c>
      <c r="M1451" s="23" t="s">
        <v>2217</v>
      </c>
    </row>
    <row r="1452" spans="1:13" x14ac:dyDescent="0.3">
      <c r="A1452" s="11">
        <v>39288</v>
      </c>
      <c r="B1452" s="29" t="s">
        <v>720</v>
      </c>
      <c r="C1452" s="29">
        <v>1</v>
      </c>
      <c r="D1452">
        <v>21.1</v>
      </c>
      <c r="E1452" s="14" t="s">
        <v>1286</v>
      </c>
      <c r="F1452">
        <v>0.3</v>
      </c>
      <c r="K1452" s="14"/>
      <c r="L1452" s="23" t="s">
        <v>2387</v>
      </c>
      <c r="M1452" s="23" t="s">
        <v>2217</v>
      </c>
    </row>
    <row r="1453" spans="1:13" x14ac:dyDescent="0.3">
      <c r="A1453" s="11">
        <v>39288</v>
      </c>
      <c r="B1453" s="29" t="s">
        <v>720</v>
      </c>
      <c r="C1453" s="29">
        <v>1</v>
      </c>
      <c r="D1453">
        <v>18.100000000000001</v>
      </c>
      <c r="E1453" s="14" t="s">
        <v>1286</v>
      </c>
      <c r="H1453">
        <v>1</v>
      </c>
      <c r="L1453" s="23" t="s">
        <v>2387</v>
      </c>
      <c r="M1453" s="23" t="s">
        <v>2217</v>
      </c>
    </row>
    <row r="1454" spans="1:13" x14ac:dyDescent="0.3">
      <c r="A1454" s="11">
        <v>39288</v>
      </c>
      <c r="B1454" s="29" t="s">
        <v>720</v>
      </c>
      <c r="C1454" s="29">
        <v>1</v>
      </c>
      <c r="D1454">
        <v>16</v>
      </c>
      <c r="E1454" s="14" t="s">
        <v>1286</v>
      </c>
      <c r="F1454">
        <v>0.4</v>
      </c>
      <c r="L1454" s="23" t="s">
        <v>2387</v>
      </c>
      <c r="M1454" s="23" t="s">
        <v>2217</v>
      </c>
    </row>
    <row r="1455" spans="1:13" x14ac:dyDescent="0.3">
      <c r="A1455" s="11">
        <v>39288</v>
      </c>
      <c r="B1455" s="29" t="s">
        <v>720</v>
      </c>
      <c r="C1455" s="29">
        <v>1</v>
      </c>
      <c r="D1455">
        <v>15</v>
      </c>
      <c r="E1455" s="14" t="s">
        <v>1286</v>
      </c>
      <c r="F1455">
        <v>0.3</v>
      </c>
      <c r="L1455" s="23" t="s">
        <v>2387</v>
      </c>
      <c r="M1455" s="23" t="s">
        <v>2217</v>
      </c>
    </row>
    <row r="1456" spans="1:13" x14ac:dyDescent="0.3">
      <c r="A1456" s="11">
        <v>39288</v>
      </c>
      <c r="B1456" s="29" t="s">
        <v>720</v>
      </c>
      <c r="C1456" s="29">
        <v>1</v>
      </c>
      <c r="D1456">
        <v>14.2</v>
      </c>
      <c r="E1456" s="14" t="s">
        <v>1286</v>
      </c>
      <c r="F1456">
        <v>3.8</v>
      </c>
      <c r="L1456" s="23" t="s">
        <v>2387</v>
      </c>
      <c r="M1456" s="23" t="s">
        <v>2217</v>
      </c>
    </row>
    <row r="1457" spans="1:13" x14ac:dyDescent="0.3">
      <c r="A1457" s="11">
        <v>39288</v>
      </c>
      <c r="B1457" s="29" t="s">
        <v>720</v>
      </c>
      <c r="C1457" s="29">
        <v>1</v>
      </c>
      <c r="D1457">
        <v>13.5</v>
      </c>
      <c r="E1457" s="14" t="s">
        <v>1286</v>
      </c>
      <c r="F1457">
        <v>2</v>
      </c>
      <c r="L1457" s="23" t="s">
        <v>2387</v>
      </c>
      <c r="M1457" s="23" t="s">
        <v>2217</v>
      </c>
    </row>
    <row r="1458" spans="1:13" x14ac:dyDescent="0.3">
      <c r="A1458" s="11">
        <v>39288</v>
      </c>
      <c r="B1458" s="29" t="s">
        <v>720</v>
      </c>
      <c r="C1458" s="29">
        <v>1</v>
      </c>
      <c r="D1458">
        <v>12.4</v>
      </c>
      <c r="E1458" s="14" t="s">
        <v>1286</v>
      </c>
      <c r="F1458">
        <v>0.5</v>
      </c>
      <c r="L1458" s="23" t="s">
        <v>2387</v>
      </c>
      <c r="M1458" s="23" t="s">
        <v>2217</v>
      </c>
    </row>
    <row r="1459" spans="1:13" x14ac:dyDescent="0.3">
      <c r="A1459" s="11">
        <v>39288</v>
      </c>
      <c r="B1459" s="29" t="s">
        <v>720</v>
      </c>
      <c r="C1459" s="29">
        <v>1</v>
      </c>
      <c r="D1459">
        <v>10.3</v>
      </c>
      <c r="E1459" s="14" t="s">
        <v>1286</v>
      </c>
      <c r="F1459">
        <v>0.2</v>
      </c>
      <c r="L1459" s="23" t="s">
        <v>2387</v>
      </c>
      <c r="M1459" s="23" t="s">
        <v>2217</v>
      </c>
    </row>
    <row r="1460" spans="1:13" x14ac:dyDescent="0.3">
      <c r="A1460" s="11">
        <v>39295</v>
      </c>
      <c r="B1460" s="29" t="s">
        <v>720</v>
      </c>
      <c r="C1460" s="29">
        <v>2</v>
      </c>
      <c r="D1460">
        <v>43.6</v>
      </c>
      <c r="E1460" s="14" t="s">
        <v>1972</v>
      </c>
      <c r="F1460">
        <v>1.2</v>
      </c>
      <c r="J1460" t="s">
        <v>2337</v>
      </c>
      <c r="L1460" s="23" t="s">
        <v>2387</v>
      </c>
      <c r="M1460" s="23" t="s">
        <v>2217</v>
      </c>
    </row>
    <row r="1461" spans="1:13" x14ac:dyDescent="0.3">
      <c r="A1461" s="11">
        <v>39295</v>
      </c>
      <c r="B1461" s="29" t="s">
        <v>720</v>
      </c>
      <c r="C1461" s="29">
        <v>2</v>
      </c>
      <c r="D1461">
        <v>42.8</v>
      </c>
      <c r="E1461" s="14" t="s">
        <v>2050</v>
      </c>
      <c r="F1461">
        <v>1.7</v>
      </c>
      <c r="J1461" t="s">
        <v>2337</v>
      </c>
      <c r="L1461" s="23" t="s">
        <v>2387</v>
      </c>
      <c r="M1461" s="23" t="s">
        <v>2217</v>
      </c>
    </row>
    <row r="1462" spans="1:13" x14ac:dyDescent="0.3">
      <c r="A1462" s="11">
        <v>39295</v>
      </c>
      <c r="B1462" s="29" t="s">
        <v>720</v>
      </c>
      <c r="C1462" s="29">
        <v>2</v>
      </c>
      <c r="D1462">
        <v>41.2</v>
      </c>
      <c r="E1462" s="14" t="s">
        <v>2050</v>
      </c>
      <c r="F1462">
        <v>1.3</v>
      </c>
      <c r="J1462" t="s">
        <v>2337</v>
      </c>
      <c r="L1462" s="23" t="s">
        <v>2387</v>
      </c>
      <c r="M1462" s="23" t="s">
        <v>2217</v>
      </c>
    </row>
    <row r="1463" spans="1:13" x14ac:dyDescent="0.3">
      <c r="A1463" s="11">
        <v>39295</v>
      </c>
      <c r="B1463" s="29" t="s">
        <v>720</v>
      </c>
      <c r="C1463" s="29">
        <v>2</v>
      </c>
      <c r="D1463">
        <v>35.9</v>
      </c>
      <c r="E1463" s="14" t="s">
        <v>2050</v>
      </c>
      <c r="F1463">
        <v>4.9000000000000004</v>
      </c>
      <c r="J1463" t="s">
        <v>1966</v>
      </c>
      <c r="L1463" s="23" t="s">
        <v>2387</v>
      </c>
      <c r="M1463" s="23" t="s">
        <v>2217</v>
      </c>
    </row>
    <row r="1464" spans="1:13" x14ac:dyDescent="0.3">
      <c r="A1464" s="11">
        <v>39295</v>
      </c>
      <c r="B1464" s="29" t="s">
        <v>720</v>
      </c>
      <c r="C1464" s="29">
        <v>2</v>
      </c>
      <c r="D1464">
        <v>30.4</v>
      </c>
      <c r="E1464" s="14" t="s">
        <v>2050</v>
      </c>
      <c r="F1464">
        <v>1.9</v>
      </c>
      <c r="J1464" t="s">
        <v>2337</v>
      </c>
      <c r="L1464" s="23" t="s">
        <v>2387</v>
      </c>
      <c r="M1464" s="23" t="s">
        <v>2217</v>
      </c>
    </row>
    <row r="1465" spans="1:13" x14ac:dyDescent="0.3">
      <c r="A1465" s="11">
        <v>39295</v>
      </c>
      <c r="B1465" s="29" t="s">
        <v>720</v>
      </c>
      <c r="C1465" s="29">
        <v>2</v>
      </c>
      <c r="D1465">
        <v>29.8</v>
      </c>
      <c r="E1465" s="14" t="s">
        <v>2050</v>
      </c>
      <c r="F1465">
        <v>1.1000000000000001</v>
      </c>
      <c r="J1465" t="s">
        <v>1966</v>
      </c>
      <c r="L1465" s="23" t="s">
        <v>2387</v>
      </c>
      <c r="M1465" s="23" t="s">
        <v>2217</v>
      </c>
    </row>
    <row r="1466" spans="1:13" x14ac:dyDescent="0.3">
      <c r="A1466" s="11">
        <v>39295</v>
      </c>
      <c r="B1466" s="29" t="s">
        <v>720</v>
      </c>
      <c r="C1466" s="29">
        <v>2</v>
      </c>
      <c r="D1466">
        <v>18</v>
      </c>
      <c r="E1466" s="14" t="s">
        <v>2050</v>
      </c>
      <c r="F1466">
        <v>1.3</v>
      </c>
      <c r="J1466" t="s">
        <v>2337</v>
      </c>
      <c r="L1466" s="23" t="s">
        <v>2387</v>
      </c>
      <c r="M1466" s="23" t="s">
        <v>2217</v>
      </c>
    </row>
    <row r="1467" spans="1:13" x14ac:dyDescent="0.3">
      <c r="A1467" s="11">
        <v>39295</v>
      </c>
      <c r="B1467" s="29" t="s">
        <v>720</v>
      </c>
      <c r="C1467" s="29">
        <v>2</v>
      </c>
      <c r="D1467">
        <v>16.7</v>
      </c>
      <c r="E1467" s="14" t="s">
        <v>2050</v>
      </c>
      <c r="J1467" t="s">
        <v>2337</v>
      </c>
      <c r="K1467" t="s">
        <v>2585</v>
      </c>
      <c r="L1467" s="23" t="s">
        <v>2387</v>
      </c>
      <c r="M1467" s="23" t="s">
        <v>2217</v>
      </c>
    </row>
    <row r="1468" spans="1:13" x14ac:dyDescent="0.3">
      <c r="A1468" s="11">
        <v>39295</v>
      </c>
      <c r="B1468" s="29" t="s">
        <v>720</v>
      </c>
      <c r="C1468" s="29">
        <v>2</v>
      </c>
      <c r="D1468">
        <v>12.3</v>
      </c>
      <c r="E1468" s="14" t="s">
        <v>2050</v>
      </c>
      <c r="F1468">
        <v>4</v>
      </c>
      <c r="J1468" t="s">
        <v>2337</v>
      </c>
      <c r="L1468" s="23" t="s">
        <v>2387</v>
      </c>
      <c r="M1468" s="23" t="s">
        <v>2217</v>
      </c>
    </row>
    <row r="1469" spans="1:13" x14ac:dyDescent="0.3">
      <c r="A1469" s="11">
        <v>39295</v>
      </c>
      <c r="B1469" s="29" t="s">
        <v>720</v>
      </c>
      <c r="C1469" s="29">
        <v>2</v>
      </c>
      <c r="D1469">
        <v>2.8</v>
      </c>
      <c r="E1469" s="14" t="s">
        <v>2050</v>
      </c>
      <c r="F1469">
        <v>5</v>
      </c>
      <c r="J1469" t="s">
        <v>2337</v>
      </c>
      <c r="L1469" s="23" t="s">
        <v>2387</v>
      </c>
      <c r="M1469" s="23" t="s">
        <v>2217</v>
      </c>
    </row>
    <row r="1470" spans="1:13" x14ac:dyDescent="0.3">
      <c r="A1470" s="11">
        <v>39295</v>
      </c>
      <c r="B1470" s="29" t="s">
        <v>720</v>
      </c>
      <c r="C1470" s="29">
        <v>2</v>
      </c>
      <c r="D1470">
        <v>34.799999999999997</v>
      </c>
      <c r="E1470" s="14" t="s">
        <v>2050</v>
      </c>
      <c r="F1470">
        <v>2.2000000000000002</v>
      </c>
      <c r="J1470" t="s">
        <v>2419</v>
      </c>
      <c r="L1470" s="23" t="s">
        <v>2387</v>
      </c>
      <c r="M1470" s="23" t="s">
        <v>2217</v>
      </c>
    </row>
    <row r="1471" spans="1:13" x14ac:dyDescent="0.3">
      <c r="A1471" s="11">
        <v>39295</v>
      </c>
      <c r="B1471" s="29" t="s">
        <v>720</v>
      </c>
      <c r="C1471" s="29">
        <v>2</v>
      </c>
      <c r="D1471">
        <v>42.2</v>
      </c>
      <c r="E1471" s="14" t="s">
        <v>2050</v>
      </c>
      <c r="F1471">
        <v>0.3</v>
      </c>
      <c r="L1471" s="23" t="s">
        <v>2387</v>
      </c>
      <c r="M1471" s="23" t="s">
        <v>2217</v>
      </c>
    </row>
    <row r="1472" spans="1:13" x14ac:dyDescent="0.3">
      <c r="A1472" s="11">
        <v>39295</v>
      </c>
      <c r="B1472" s="29" t="s">
        <v>720</v>
      </c>
      <c r="C1472" s="29">
        <v>2</v>
      </c>
      <c r="D1472">
        <v>28.1</v>
      </c>
      <c r="E1472" s="14" t="s">
        <v>2050</v>
      </c>
      <c r="F1472">
        <v>0.4</v>
      </c>
      <c r="L1472" s="23" t="s">
        <v>2387</v>
      </c>
      <c r="M1472" s="23" t="s">
        <v>2217</v>
      </c>
    </row>
    <row r="1473" spans="1:13" x14ac:dyDescent="0.3">
      <c r="A1473" s="11">
        <v>39295</v>
      </c>
      <c r="B1473" s="29" t="s">
        <v>720</v>
      </c>
      <c r="C1473" s="29">
        <v>2</v>
      </c>
      <c r="D1473">
        <v>27.5</v>
      </c>
      <c r="E1473" s="14" t="s">
        <v>2050</v>
      </c>
      <c r="F1473">
        <v>0.3</v>
      </c>
      <c r="L1473" s="23" t="s">
        <v>2387</v>
      </c>
      <c r="M1473" s="23" t="s">
        <v>2217</v>
      </c>
    </row>
    <row r="1474" spans="1:13" x14ac:dyDescent="0.3">
      <c r="A1474" s="11">
        <v>39295</v>
      </c>
      <c r="B1474" s="29" t="s">
        <v>720</v>
      </c>
      <c r="C1474" s="29">
        <v>2</v>
      </c>
      <c r="D1474">
        <v>26.9</v>
      </c>
      <c r="E1474" s="14" t="s">
        <v>2050</v>
      </c>
      <c r="F1474">
        <v>0.4</v>
      </c>
      <c r="L1474" s="23" t="s">
        <v>2387</v>
      </c>
      <c r="M1474" s="23" t="s">
        <v>2217</v>
      </c>
    </row>
    <row r="1475" spans="1:13" x14ac:dyDescent="0.3">
      <c r="A1475" s="11">
        <v>39295</v>
      </c>
      <c r="B1475" s="29" t="s">
        <v>720</v>
      </c>
      <c r="C1475" s="29">
        <v>2</v>
      </c>
      <c r="D1475">
        <v>3</v>
      </c>
      <c r="E1475" s="14" t="s">
        <v>2050</v>
      </c>
      <c r="F1475">
        <v>1.4</v>
      </c>
      <c r="L1475" s="23" t="s">
        <v>2387</v>
      </c>
      <c r="M1475" s="23" t="s">
        <v>2217</v>
      </c>
    </row>
    <row r="1476" spans="1:13" x14ac:dyDescent="0.3">
      <c r="A1476" s="11">
        <v>39295</v>
      </c>
      <c r="B1476" s="29" t="s">
        <v>720</v>
      </c>
      <c r="C1476" s="29">
        <v>2</v>
      </c>
      <c r="D1476">
        <v>16.2</v>
      </c>
      <c r="E1476" s="14" t="s">
        <v>1963</v>
      </c>
      <c r="J1476" t="s">
        <v>460</v>
      </c>
      <c r="K1476" t="s">
        <v>2596</v>
      </c>
      <c r="L1476" s="23" t="s">
        <v>2546</v>
      </c>
      <c r="M1476" s="23" t="s">
        <v>2713</v>
      </c>
    </row>
    <row r="1477" spans="1:13" x14ac:dyDescent="0.3">
      <c r="A1477" s="11">
        <v>39295</v>
      </c>
      <c r="B1477" s="29" t="s">
        <v>720</v>
      </c>
      <c r="C1477" s="29">
        <v>2</v>
      </c>
      <c r="D1477">
        <v>19.7</v>
      </c>
      <c r="E1477" s="14" t="s">
        <v>1963</v>
      </c>
      <c r="F1477">
        <v>9.5</v>
      </c>
      <c r="J1477" t="s">
        <v>2584</v>
      </c>
      <c r="L1477" s="23" t="s">
        <v>2546</v>
      </c>
      <c r="M1477" s="23" t="s">
        <v>2713</v>
      </c>
    </row>
    <row r="1478" spans="1:13" x14ac:dyDescent="0.3">
      <c r="A1478" s="11">
        <v>39295</v>
      </c>
      <c r="B1478" s="29" t="s">
        <v>720</v>
      </c>
      <c r="C1478" s="29">
        <v>2</v>
      </c>
      <c r="D1478">
        <v>5.2</v>
      </c>
      <c r="E1478" s="14" t="s">
        <v>1963</v>
      </c>
      <c r="F1478">
        <v>7</v>
      </c>
      <c r="J1478" t="s">
        <v>1186</v>
      </c>
      <c r="L1478" s="23" t="s">
        <v>2546</v>
      </c>
      <c r="M1478" s="23" t="s">
        <v>2713</v>
      </c>
    </row>
    <row r="1479" spans="1:13" x14ac:dyDescent="0.3">
      <c r="A1479" s="11">
        <v>39295</v>
      </c>
      <c r="B1479" s="29" t="s">
        <v>720</v>
      </c>
      <c r="C1479" s="29">
        <v>2</v>
      </c>
      <c r="D1479">
        <v>49.9</v>
      </c>
      <c r="E1479" s="14" t="s">
        <v>1963</v>
      </c>
      <c r="H1479">
        <v>1</v>
      </c>
      <c r="L1479" s="23" t="s">
        <v>2546</v>
      </c>
      <c r="M1479" s="23" t="s">
        <v>2713</v>
      </c>
    </row>
    <row r="1480" spans="1:13" x14ac:dyDescent="0.3">
      <c r="A1480" s="11">
        <v>39295</v>
      </c>
      <c r="B1480" s="29" t="s">
        <v>720</v>
      </c>
      <c r="C1480" s="29">
        <v>2</v>
      </c>
      <c r="D1480">
        <v>49.6</v>
      </c>
      <c r="E1480" s="14" t="s">
        <v>1963</v>
      </c>
      <c r="H1480">
        <v>2</v>
      </c>
      <c r="L1480" s="23" t="s">
        <v>2546</v>
      </c>
      <c r="M1480" s="23" t="s">
        <v>2713</v>
      </c>
    </row>
    <row r="1481" spans="1:13" x14ac:dyDescent="0.3">
      <c r="A1481" s="11">
        <v>39295</v>
      </c>
      <c r="B1481" s="29" t="s">
        <v>720</v>
      </c>
      <c r="C1481" s="29">
        <v>2</v>
      </c>
      <c r="D1481">
        <v>49.1</v>
      </c>
      <c r="E1481" s="14" t="s">
        <v>1963</v>
      </c>
      <c r="H1481">
        <v>1</v>
      </c>
      <c r="L1481" s="23" t="s">
        <v>2546</v>
      </c>
      <c r="M1481" s="23" t="s">
        <v>2713</v>
      </c>
    </row>
    <row r="1482" spans="1:13" x14ac:dyDescent="0.3">
      <c r="A1482" s="11">
        <v>39295</v>
      </c>
      <c r="B1482" s="29" t="s">
        <v>720</v>
      </c>
      <c r="C1482" s="29">
        <v>2</v>
      </c>
      <c r="D1482">
        <v>49</v>
      </c>
      <c r="E1482" s="14" t="s">
        <v>1963</v>
      </c>
      <c r="H1482">
        <v>2</v>
      </c>
      <c r="J1482" s="14"/>
      <c r="L1482" s="23" t="s">
        <v>2546</v>
      </c>
      <c r="M1482" s="23" t="s">
        <v>2713</v>
      </c>
    </row>
    <row r="1483" spans="1:13" x14ac:dyDescent="0.3">
      <c r="A1483" s="11">
        <v>39295</v>
      </c>
      <c r="B1483" s="29" t="s">
        <v>720</v>
      </c>
      <c r="C1483" s="29">
        <v>2</v>
      </c>
      <c r="D1483">
        <v>48</v>
      </c>
      <c r="E1483" s="14" t="s">
        <v>1963</v>
      </c>
      <c r="H1483">
        <v>2</v>
      </c>
      <c r="L1483" s="23" t="s">
        <v>2546</v>
      </c>
      <c r="M1483" s="23" t="s">
        <v>2713</v>
      </c>
    </row>
    <row r="1484" spans="1:13" x14ac:dyDescent="0.3">
      <c r="A1484" s="11">
        <v>39295</v>
      </c>
      <c r="B1484" s="29" t="s">
        <v>720</v>
      </c>
      <c r="C1484" s="29">
        <v>2</v>
      </c>
      <c r="D1484">
        <v>47.7</v>
      </c>
      <c r="E1484" s="14" t="s">
        <v>1963</v>
      </c>
      <c r="H1484">
        <v>1</v>
      </c>
      <c r="L1484" s="23" t="s">
        <v>2546</v>
      </c>
      <c r="M1484" s="23" t="s">
        <v>2713</v>
      </c>
    </row>
    <row r="1485" spans="1:13" x14ac:dyDescent="0.3">
      <c r="A1485" s="11">
        <v>39295</v>
      </c>
      <c r="B1485" s="29" t="s">
        <v>720</v>
      </c>
      <c r="C1485" s="29">
        <v>2</v>
      </c>
      <c r="D1485">
        <v>41.1</v>
      </c>
      <c r="E1485" s="14" t="s">
        <v>1963</v>
      </c>
      <c r="H1485">
        <v>1</v>
      </c>
      <c r="L1485" s="23" t="s">
        <v>2546</v>
      </c>
      <c r="M1485" s="23" t="s">
        <v>2713</v>
      </c>
    </row>
    <row r="1486" spans="1:13" x14ac:dyDescent="0.3">
      <c r="A1486" s="11">
        <v>39295</v>
      </c>
      <c r="B1486" s="29" t="s">
        <v>720</v>
      </c>
      <c r="C1486" s="29">
        <v>2</v>
      </c>
      <c r="D1486">
        <v>37</v>
      </c>
      <c r="E1486" s="14" t="s">
        <v>1963</v>
      </c>
      <c r="H1486">
        <v>2</v>
      </c>
      <c r="L1486" s="23" t="s">
        <v>2546</v>
      </c>
      <c r="M1486" s="23" t="s">
        <v>2713</v>
      </c>
    </row>
    <row r="1487" spans="1:13" x14ac:dyDescent="0.3">
      <c r="A1487" s="11">
        <v>39295</v>
      </c>
      <c r="B1487" s="29" t="s">
        <v>720</v>
      </c>
      <c r="C1487" s="29">
        <v>2</v>
      </c>
      <c r="D1487">
        <v>36</v>
      </c>
      <c r="E1487" s="14" t="s">
        <v>1963</v>
      </c>
      <c r="H1487">
        <v>2</v>
      </c>
      <c r="L1487" s="23" t="s">
        <v>2546</v>
      </c>
      <c r="M1487" s="23" t="s">
        <v>2713</v>
      </c>
    </row>
    <row r="1488" spans="1:13" x14ac:dyDescent="0.3">
      <c r="A1488" s="11">
        <v>39295</v>
      </c>
      <c r="B1488" s="29" t="s">
        <v>720</v>
      </c>
      <c r="C1488" s="29">
        <v>2</v>
      </c>
      <c r="D1488">
        <v>34</v>
      </c>
      <c r="E1488" s="14" t="s">
        <v>1963</v>
      </c>
      <c r="H1488">
        <v>1</v>
      </c>
      <c r="L1488" s="23" t="s">
        <v>2546</v>
      </c>
      <c r="M1488" s="23" t="s">
        <v>2713</v>
      </c>
    </row>
    <row r="1489" spans="1:13" x14ac:dyDescent="0.3">
      <c r="A1489" s="11">
        <v>39295</v>
      </c>
      <c r="B1489" s="29" t="s">
        <v>720</v>
      </c>
      <c r="C1489" s="29">
        <v>2</v>
      </c>
      <c r="D1489">
        <v>31.7</v>
      </c>
      <c r="E1489" s="14" t="s">
        <v>1963</v>
      </c>
      <c r="H1489">
        <v>1</v>
      </c>
      <c r="L1489" s="23" t="s">
        <v>2546</v>
      </c>
      <c r="M1489" s="23" t="s">
        <v>2713</v>
      </c>
    </row>
    <row r="1490" spans="1:13" x14ac:dyDescent="0.3">
      <c r="A1490" s="11">
        <v>39295</v>
      </c>
      <c r="B1490" s="29" t="s">
        <v>720</v>
      </c>
      <c r="C1490" s="29">
        <v>2</v>
      </c>
      <c r="D1490">
        <v>31.1</v>
      </c>
      <c r="E1490" s="14" t="s">
        <v>1963</v>
      </c>
      <c r="H1490">
        <v>1</v>
      </c>
      <c r="K1490" s="14"/>
      <c r="L1490" s="23" t="s">
        <v>2546</v>
      </c>
      <c r="M1490" s="23" t="s">
        <v>2713</v>
      </c>
    </row>
    <row r="1491" spans="1:13" x14ac:dyDescent="0.3">
      <c r="A1491" s="11">
        <v>39295</v>
      </c>
      <c r="B1491" s="29" t="s">
        <v>720</v>
      </c>
      <c r="C1491" s="29">
        <v>2</v>
      </c>
      <c r="D1491">
        <v>29.6</v>
      </c>
      <c r="E1491" s="14" t="s">
        <v>1963</v>
      </c>
      <c r="H1491">
        <v>1</v>
      </c>
      <c r="L1491" s="23" t="s">
        <v>2546</v>
      </c>
      <c r="M1491" s="23" t="s">
        <v>2713</v>
      </c>
    </row>
    <row r="1492" spans="1:13" x14ac:dyDescent="0.3">
      <c r="A1492" s="11">
        <v>39295</v>
      </c>
      <c r="B1492" s="29" t="s">
        <v>720</v>
      </c>
      <c r="C1492" s="29">
        <v>2</v>
      </c>
      <c r="D1492">
        <v>28.1</v>
      </c>
      <c r="E1492" s="14" t="s">
        <v>1963</v>
      </c>
      <c r="H1492">
        <v>1</v>
      </c>
      <c r="L1492" s="23" t="s">
        <v>2546</v>
      </c>
      <c r="M1492" s="23" t="s">
        <v>2713</v>
      </c>
    </row>
    <row r="1493" spans="1:13" x14ac:dyDescent="0.3">
      <c r="A1493" s="11">
        <v>39295</v>
      </c>
      <c r="B1493" s="29" t="s">
        <v>720</v>
      </c>
      <c r="C1493" s="29">
        <v>2</v>
      </c>
      <c r="D1493">
        <v>28</v>
      </c>
      <c r="E1493" s="14" t="s">
        <v>1963</v>
      </c>
      <c r="H1493">
        <v>1</v>
      </c>
      <c r="L1493" s="23" t="s">
        <v>2546</v>
      </c>
      <c r="M1493" s="23" t="s">
        <v>2713</v>
      </c>
    </row>
    <row r="1494" spans="1:13" x14ac:dyDescent="0.3">
      <c r="A1494" s="11">
        <v>39295</v>
      </c>
      <c r="B1494" s="29" t="s">
        <v>720</v>
      </c>
      <c r="C1494" s="29">
        <v>2</v>
      </c>
      <c r="D1494">
        <v>27.2</v>
      </c>
      <c r="E1494" s="14" t="s">
        <v>1963</v>
      </c>
      <c r="H1494">
        <v>2</v>
      </c>
      <c r="J1494" s="14"/>
      <c r="L1494" s="23" t="s">
        <v>2546</v>
      </c>
      <c r="M1494" s="23" t="s">
        <v>2713</v>
      </c>
    </row>
    <row r="1495" spans="1:13" x14ac:dyDescent="0.3">
      <c r="A1495" s="11">
        <v>39295</v>
      </c>
      <c r="B1495" s="29" t="s">
        <v>720</v>
      </c>
      <c r="C1495" s="29">
        <v>2</v>
      </c>
      <c r="D1495">
        <v>25</v>
      </c>
      <c r="E1495" s="14" t="s">
        <v>1963</v>
      </c>
      <c r="H1495">
        <v>1</v>
      </c>
      <c r="K1495" s="14"/>
      <c r="L1495" s="23" t="s">
        <v>2546</v>
      </c>
      <c r="M1495" s="23" t="s">
        <v>2713</v>
      </c>
    </row>
    <row r="1496" spans="1:13" x14ac:dyDescent="0.3">
      <c r="A1496" s="11">
        <v>39295</v>
      </c>
      <c r="B1496" s="29" t="s">
        <v>720</v>
      </c>
      <c r="C1496" s="29">
        <v>2</v>
      </c>
      <c r="D1496">
        <v>23.2</v>
      </c>
      <c r="E1496" s="14" t="s">
        <v>1963</v>
      </c>
      <c r="H1496">
        <v>1</v>
      </c>
      <c r="L1496" s="23" t="s">
        <v>2546</v>
      </c>
      <c r="M1496" s="23" t="s">
        <v>2713</v>
      </c>
    </row>
    <row r="1497" spans="1:13" x14ac:dyDescent="0.3">
      <c r="A1497" s="11">
        <v>39295</v>
      </c>
      <c r="B1497" s="29" t="s">
        <v>720</v>
      </c>
      <c r="C1497" s="29">
        <v>2</v>
      </c>
      <c r="D1497">
        <v>22.3</v>
      </c>
      <c r="E1497" s="14" t="s">
        <v>1963</v>
      </c>
      <c r="H1497">
        <v>1</v>
      </c>
      <c r="L1497" s="23" t="s">
        <v>2546</v>
      </c>
      <c r="M1497" s="23" t="s">
        <v>2713</v>
      </c>
    </row>
    <row r="1498" spans="1:13" x14ac:dyDescent="0.3">
      <c r="A1498" s="11">
        <v>39295</v>
      </c>
      <c r="B1498" s="29" t="s">
        <v>720</v>
      </c>
      <c r="C1498" s="29">
        <v>2</v>
      </c>
      <c r="D1498">
        <v>20.6</v>
      </c>
      <c r="E1498" s="14" t="s">
        <v>1963</v>
      </c>
      <c r="H1498">
        <v>1</v>
      </c>
      <c r="L1498" s="23" t="s">
        <v>2546</v>
      </c>
      <c r="M1498" s="23" t="s">
        <v>2713</v>
      </c>
    </row>
    <row r="1499" spans="1:13" x14ac:dyDescent="0.3">
      <c r="A1499" s="11">
        <v>39295</v>
      </c>
      <c r="B1499" s="29" t="s">
        <v>720</v>
      </c>
      <c r="C1499" s="29">
        <v>2</v>
      </c>
      <c r="D1499">
        <v>19</v>
      </c>
      <c r="E1499" s="14" t="s">
        <v>1963</v>
      </c>
      <c r="H1499">
        <v>3</v>
      </c>
      <c r="K1499" s="14"/>
      <c r="L1499" s="23" t="s">
        <v>2546</v>
      </c>
      <c r="M1499" s="23" t="s">
        <v>2713</v>
      </c>
    </row>
    <row r="1500" spans="1:13" x14ac:dyDescent="0.3">
      <c r="A1500" s="11">
        <v>39295</v>
      </c>
      <c r="B1500" s="29" t="s">
        <v>720</v>
      </c>
      <c r="C1500" s="29">
        <v>2</v>
      </c>
      <c r="D1500">
        <v>18</v>
      </c>
      <c r="E1500" s="14" t="s">
        <v>1963</v>
      </c>
      <c r="H1500">
        <v>2</v>
      </c>
      <c r="L1500" s="23" t="s">
        <v>2546</v>
      </c>
      <c r="M1500" s="23" t="s">
        <v>2713</v>
      </c>
    </row>
    <row r="1501" spans="1:13" x14ac:dyDescent="0.3">
      <c r="A1501" s="11">
        <v>39295</v>
      </c>
      <c r="B1501" s="29" t="s">
        <v>720</v>
      </c>
      <c r="C1501" s="29">
        <v>2</v>
      </c>
      <c r="D1501">
        <v>17</v>
      </c>
      <c r="E1501" s="14" t="s">
        <v>1963</v>
      </c>
      <c r="H1501">
        <v>2</v>
      </c>
      <c r="L1501" s="23" t="s">
        <v>2546</v>
      </c>
      <c r="M1501" s="23" t="s">
        <v>2713</v>
      </c>
    </row>
    <row r="1502" spans="1:13" x14ac:dyDescent="0.3">
      <c r="A1502" s="11">
        <v>39295</v>
      </c>
      <c r="B1502" s="29" t="s">
        <v>720</v>
      </c>
      <c r="C1502" s="29">
        <v>2</v>
      </c>
      <c r="D1502">
        <v>16</v>
      </c>
      <c r="E1502" s="14" t="s">
        <v>1963</v>
      </c>
      <c r="H1502">
        <v>2</v>
      </c>
      <c r="L1502" s="23" t="s">
        <v>2546</v>
      </c>
      <c r="M1502" s="23" t="s">
        <v>2713</v>
      </c>
    </row>
    <row r="1503" spans="1:13" x14ac:dyDescent="0.3">
      <c r="A1503" s="11">
        <v>39295</v>
      </c>
      <c r="B1503" s="29" t="s">
        <v>720</v>
      </c>
      <c r="C1503" s="29">
        <v>2</v>
      </c>
      <c r="D1503">
        <v>15</v>
      </c>
      <c r="E1503" s="14" t="s">
        <v>1963</v>
      </c>
      <c r="H1503">
        <v>3</v>
      </c>
      <c r="L1503" s="23" t="s">
        <v>2546</v>
      </c>
      <c r="M1503" s="23" t="s">
        <v>2713</v>
      </c>
    </row>
    <row r="1504" spans="1:13" x14ac:dyDescent="0.3">
      <c r="A1504" s="11">
        <v>39295</v>
      </c>
      <c r="B1504" s="29" t="s">
        <v>720</v>
      </c>
      <c r="C1504" s="29">
        <v>2</v>
      </c>
      <c r="D1504">
        <v>14</v>
      </c>
      <c r="E1504" s="14" t="s">
        <v>1963</v>
      </c>
      <c r="H1504">
        <v>2</v>
      </c>
      <c r="L1504" s="23" t="s">
        <v>2546</v>
      </c>
      <c r="M1504" s="23" t="s">
        <v>2713</v>
      </c>
    </row>
    <row r="1505" spans="1:13" x14ac:dyDescent="0.3">
      <c r="A1505" s="11">
        <v>39295</v>
      </c>
      <c r="B1505" s="29" t="s">
        <v>720</v>
      </c>
      <c r="C1505" s="29">
        <v>2</v>
      </c>
      <c r="D1505">
        <v>14</v>
      </c>
      <c r="E1505" s="14" t="s">
        <v>1963</v>
      </c>
      <c r="H1505">
        <v>2</v>
      </c>
      <c r="L1505" s="23" t="s">
        <v>2546</v>
      </c>
      <c r="M1505" s="23" t="s">
        <v>2713</v>
      </c>
    </row>
    <row r="1506" spans="1:13" x14ac:dyDescent="0.3">
      <c r="A1506" s="11">
        <v>39295</v>
      </c>
      <c r="B1506" s="29" t="s">
        <v>720</v>
      </c>
      <c r="C1506" s="29">
        <v>2</v>
      </c>
      <c r="D1506">
        <v>13</v>
      </c>
      <c r="E1506" s="14" t="s">
        <v>1963</v>
      </c>
      <c r="H1506">
        <v>2</v>
      </c>
      <c r="L1506" s="23" t="s">
        <v>2546</v>
      </c>
      <c r="M1506" s="23" t="s">
        <v>2713</v>
      </c>
    </row>
    <row r="1507" spans="1:13" x14ac:dyDescent="0.3">
      <c r="A1507" s="11">
        <v>39295</v>
      </c>
      <c r="B1507" s="29" t="s">
        <v>720</v>
      </c>
      <c r="C1507" s="29">
        <v>2</v>
      </c>
      <c r="D1507">
        <v>12</v>
      </c>
      <c r="E1507" s="14" t="s">
        <v>1963</v>
      </c>
      <c r="H1507">
        <v>4</v>
      </c>
      <c r="L1507" s="23" t="s">
        <v>2546</v>
      </c>
      <c r="M1507" s="23" t="s">
        <v>2713</v>
      </c>
    </row>
    <row r="1508" spans="1:13" x14ac:dyDescent="0.3">
      <c r="A1508" s="11">
        <v>39295</v>
      </c>
      <c r="B1508" s="29" t="s">
        <v>720</v>
      </c>
      <c r="C1508" s="29">
        <v>2</v>
      </c>
      <c r="D1508">
        <v>11</v>
      </c>
      <c r="E1508" s="14" t="s">
        <v>1963</v>
      </c>
      <c r="H1508">
        <v>4</v>
      </c>
      <c r="L1508" s="23" t="s">
        <v>2546</v>
      </c>
      <c r="M1508" s="23" t="s">
        <v>2713</v>
      </c>
    </row>
    <row r="1509" spans="1:13" x14ac:dyDescent="0.3">
      <c r="A1509" s="11">
        <v>39295</v>
      </c>
      <c r="B1509" s="29" t="s">
        <v>720</v>
      </c>
      <c r="C1509" s="29">
        <v>2</v>
      </c>
      <c r="D1509">
        <v>10.199999999999999</v>
      </c>
      <c r="E1509" s="14" t="s">
        <v>1963</v>
      </c>
      <c r="H1509">
        <v>1</v>
      </c>
      <c r="L1509" s="23" t="s">
        <v>2546</v>
      </c>
      <c r="M1509" s="23" t="s">
        <v>2713</v>
      </c>
    </row>
    <row r="1510" spans="1:13" x14ac:dyDescent="0.3">
      <c r="A1510" s="11">
        <v>39295</v>
      </c>
      <c r="B1510" s="29" t="s">
        <v>720</v>
      </c>
      <c r="C1510" s="29">
        <v>2</v>
      </c>
      <c r="D1510">
        <v>10</v>
      </c>
      <c r="E1510" s="14" t="s">
        <v>1963</v>
      </c>
      <c r="H1510">
        <v>2</v>
      </c>
      <c r="L1510" s="23" t="s">
        <v>2546</v>
      </c>
      <c r="M1510" s="23" t="s">
        <v>2713</v>
      </c>
    </row>
    <row r="1511" spans="1:13" x14ac:dyDescent="0.3">
      <c r="A1511" s="11">
        <v>39295</v>
      </c>
      <c r="B1511" s="29" t="s">
        <v>720</v>
      </c>
      <c r="C1511" s="29">
        <v>2</v>
      </c>
      <c r="D1511">
        <v>9</v>
      </c>
      <c r="E1511" s="14" t="s">
        <v>1963</v>
      </c>
      <c r="H1511">
        <v>2</v>
      </c>
      <c r="K1511" s="14"/>
      <c r="L1511" s="23" t="s">
        <v>2546</v>
      </c>
      <c r="M1511" s="23" t="s">
        <v>2713</v>
      </c>
    </row>
    <row r="1512" spans="1:13" x14ac:dyDescent="0.3">
      <c r="A1512" s="11">
        <v>39295</v>
      </c>
      <c r="B1512" s="29" t="s">
        <v>720</v>
      </c>
      <c r="C1512" s="29">
        <v>2</v>
      </c>
      <c r="D1512">
        <v>3.3</v>
      </c>
      <c r="E1512" s="14" t="s">
        <v>1963</v>
      </c>
      <c r="H1512">
        <v>1</v>
      </c>
      <c r="K1512" s="14"/>
      <c r="L1512" s="23" t="s">
        <v>2546</v>
      </c>
      <c r="M1512" s="23" t="s">
        <v>2713</v>
      </c>
    </row>
    <row r="1513" spans="1:13" x14ac:dyDescent="0.3">
      <c r="A1513" s="11">
        <v>39295</v>
      </c>
      <c r="B1513" s="29" t="s">
        <v>720</v>
      </c>
      <c r="C1513" s="29">
        <v>2</v>
      </c>
      <c r="D1513">
        <v>1.9</v>
      </c>
      <c r="E1513" s="14" t="s">
        <v>1963</v>
      </c>
      <c r="H1513">
        <v>2</v>
      </c>
      <c r="J1513" s="14"/>
      <c r="L1513" s="23" t="s">
        <v>2546</v>
      </c>
      <c r="M1513" s="23" t="s">
        <v>2713</v>
      </c>
    </row>
    <row r="1514" spans="1:13" x14ac:dyDescent="0.3">
      <c r="A1514" s="11">
        <v>39295</v>
      </c>
      <c r="B1514" s="29" t="s">
        <v>720</v>
      </c>
      <c r="C1514" s="29">
        <v>2</v>
      </c>
      <c r="D1514">
        <v>0.8</v>
      </c>
      <c r="E1514" s="14" t="s">
        <v>1963</v>
      </c>
      <c r="H1514">
        <v>1</v>
      </c>
      <c r="L1514" s="23" t="s">
        <v>2546</v>
      </c>
      <c r="M1514" s="23" t="s">
        <v>2713</v>
      </c>
    </row>
    <row r="1515" spans="1:13" x14ac:dyDescent="0.3">
      <c r="A1515" s="11">
        <v>39288</v>
      </c>
      <c r="B1515" s="29" t="s">
        <v>720</v>
      </c>
      <c r="C1515" s="29">
        <v>1</v>
      </c>
      <c r="D1515">
        <v>13.5</v>
      </c>
      <c r="E1515" s="14" t="s">
        <v>2470</v>
      </c>
      <c r="F1515">
        <v>11</v>
      </c>
      <c r="J1515" t="s">
        <v>1724</v>
      </c>
      <c r="L1515" s="23" t="s">
        <v>2387</v>
      </c>
      <c r="M1515" s="23" t="s">
        <v>2545</v>
      </c>
    </row>
    <row r="1516" spans="1:13" x14ac:dyDescent="0.3">
      <c r="A1516" s="11">
        <v>39288</v>
      </c>
      <c r="B1516" s="29" t="s">
        <v>720</v>
      </c>
      <c r="C1516" s="29">
        <v>1</v>
      </c>
      <c r="D1516">
        <v>7.1</v>
      </c>
      <c r="E1516" s="14" t="s">
        <v>2470</v>
      </c>
      <c r="F1516">
        <v>10.5</v>
      </c>
      <c r="J1516" t="s">
        <v>1285</v>
      </c>
      <c r="L1516" s="23" t="s">
        <v>2387</v>
      </c>
      <c r="M1516" s="23" t="s">
        <v>2545</v>
      </c>
    </row>
    <row r="1517" spans="1:13" x14ac:dyDescent="0.3">
      <c r="A1517" s="11">
        <v>39288</v>
      </c>
      <c r="B1517" s="29" t="s">
        <v>720</v>
      </c>
      <c r="C1517" s="29">
        <v>1</v>
      </c>
      <c r="D1517">
        <v>3.1</v>
      </c>
      <c r="E1517" s="14" t="s">
        <v>2470</v>
      </c>
      <c r="F1517">
        <v>8.1999999999999993</v>
      </c>
      <c r="J1517" t="s">
        <v>1285</v>
      </c>
      <c r="L1517" s="23" t="s">
        <v>2387</v>
      </c>
      <c r="M1517" s="23" t="s">
        <v>2545</v>
      </c>
    </row>
    <row r="1518" spans="1:13" x14ac:dyDescent="0.3">
      <c r="A1518" s="11">
        <v>39288</v>
      </c>
      <c r="B1518" s="29" t="s">
        <v>720</v>
      </c>
      <c r="C1518" s="29">
        <v>1</v>
      </c>
      <c r="D1518">
        <v>2.1</v>
      </c>
      <c r="E1518" s="14" t="s">
        <v>2470</v>
      </c>
      <c r="F1518">
        <v>11</v>
      </c>
      <c r="J1518" t="s">
        <v>1285</v>
      </c>
      <c r="L1518" s="23" t="s">
        <v>2387</v>
      </c>
      <c r="M1518" s="23" t="s">
        <v>2545</v>
      </c>
    </row>
    <row r="1519" spans="1:13" x14ac:dyDescent="0.3">
      <c r="A1519" s="11">
        <v>39288</v>
      </c>
      <c r="B1519" s="29" t="s">
        <v>720</v>
      </c>
      <c r="C1519" s="29">
        <v>1</v>
      </c>
      <c r="D1519">
        <v>49.9</v>
      </c>
      <c r="E1519" s="14" t="s">
        <v>2470</v>
      </c>
      <c r="F1519">
        <v>8.5</v>
      </c>
      <c r="L1519" s="23" t="s">
        <v>2387</v>
      </c>
      <c r="M1519" s="23" t="s">
        <v>2545</v>
      </c>
    </row>
    <row r="1520" spans="1:13" x14ac:dyDescent="0.3">
      <c r="A1520" s="11">
        <v>39288</v>
      </c>
      <c r="B1520" s="29" t="s">
        <v>720</v>
      </c>
      <c r="C1520" s="29">
        <v>1</v>
      </c>
      <c r="D1520">
        <v>49.1</v>
      </c>
      <c r="E1520" s="14" t="s">
        <v>2470</v>
      </c>
      <c r="F1520">
        <v>8.5</v>
      </c>
      <c r="L1520" s="23" t="s">
        <v>2387</v>
      </c>
      <c r="M1520" s="23" t="s">
        <v>2545</v>
      </c>
    </row>
    <row r="1521" spans="1:13" x14ac:dyDescent="0.3">
      <c r="A1521" s="11">
        <v>39288</v>
      </c>
      <c r="B1521" s="29" t="s">
        <v>720</v>
      </c>
      <c r="C1521" s="29">
        <v>1</v>
      </c>
      <c r="D1521">
        <v>42.6</v>
      </c>
      <c r="E1521" s="14" t="s">
        <v>2470</v>
      </c>
      <c r="H1521">
        <v>1</v>
      </c>
      <c r="K1521" s="14"/>
      <c r="L1521" s="23" t="s">
        <v>2387</v>
      </c>
      <c r="M1521" s="23" t="s">
        <v>2545</v>
      </c>
    </row>
    <row r="1522" spans="1:13" x14ac:dyDescent="0.3">
      <c r="A1522" s="11">
        <v>39288</v>
      </c>
      <c r="B1522" s="29" t="s">
        <v>720</v>
      </c>
      <c r="C1522" s="29">
        <v>1</v>
      </c>
      <c r="D1522">
        <v>42.2</v>
      </c>
      <c r="E1522" s="14" t="s">
        <v>2470</v>
      </c>
      <c r="H1522">
        <v>2</v>
      </c>
      <c r="L1522" s="23" t="s">
        <v>2387</v>
      </c>
      <c r="M1522" s="23" t="s">
        <v>2545</v>
      </c>
    </row>
    <row r="1523" spans="1:13" x14ac:dyDescent="0.3">
      <c r="A1523" s="11">
        <v>39288</v>
      </c>
      <c r="B1523" s="29" t="s">
        <v>720</v>
      </c>
      <c r="C1523" s="29">
        <v>1</v>
      </c>
      <c r="D1523">
        <v>41.4</v>
      </c>
      <c r="E1523" s="14" t="s">
        <v>2470</v>
      </c>
      <c r="H1523">
        <v>1</v>
      </c>
      <c r="L1523" s="23" t="s">
        <v>2387</v>
      </c>
      <c r="M1523" s="23" t="s">
        <v>2545</v>
      </c>
    </row>
    <row r="1524" spans="1:13" x14ac:dyDescent="0.3">
      <c r="A1524" s="11">
        <v>39288</v>
      </c>
      <c r="B1524" s="29" t="s">
        <v>720</v>
      </c>
      <c r="C1524" s="29">
        <v>1</v>
      </c>
      <c r="D1524">
        <v>41.2</v>
      </c>
      <c r="E1524" s="14" t="s">
        <v>2470</v>
      </c>
      <c r="H1524">
        <v>2</v>
      </c>
      <c r="L1524" s="23" t="s">
        <v>2387</v>
      </c>
      <c r="M1524" s="23" t="s">
        <v>2545</v>
      </c>
    </row>
    <row r="1525" spans="1:13" x14ac:dyDescent="0.3">
      <c r="A1525" s="11">
        <v>39288</v>
      </c>
      <c r="B1525" s="29" t="s">
        <v>720</v>
      </c>
      <c r="C1525" s="29">
        <v>1</v>
      </c>
      <c r="D1525">
        <v>40.799999999999997</v>
      </c>
      <c r="E1525" s="14" t="s">
        <v>2470</v>
      </c>
      <c r="H1525">
        <v>3</v>
      </c>
      <c r="J1525" s="14"/>
      <c r="L1525" s="23" t="s">
        <v>2387</v>
      </c>
      <c r="M1525" s="23" t="s">
        <v>2545</v>
      </c>
    </row>
    <row r="1526" spans="1:13" x14ac:dyDescent="0.3">
      <c r="A1526" s="11">
        <v>39288</v>
      </c>
      <c r="B1526" s="29" t="s">
        <v>720</v>
      </c>
      <c r="C1526" s="29">
        <v>1</v>
      </c>
      <c r="D1526">
        <v>39.9</v>
      </c>
      <c r="E1526" s="14" t="s">
        <v>2470</v>
      </c>
      <c r="H1526">
        <v>1</v>
      </c>
      <c r="L1526" s="23" t="s">
        <v>2387</v>
      </c>
      <c r="M1526" s="23" t="s">
        <v>2545</v>
      </c>
    </row>
    <row r="1527" spans="1:13" x14ac:dyDescent="0.3">
      <c r="A1527" s="11">
        <v>39288</v>
      </c>
      <c r="B1527" s="29" t="s">
        <v>720</v>
      </c>
      <c r="C1527" s="29">
        <v>1</v>
      </c>
      <c r="D1527">
        <v>15.4</v>
      </c>
      <c r="E1527" s="14" t="s">
        <v>2470</v>
      </c>
      <c r="H1527">
        <v>1</v>
      </c>
      <c r="J1527" s="14"/>
      <c r="L1527" s="23" t="s">
        <v>2387</v>
      </c>
      <c r="M1527" s="23" t="s">
        <v>2545</v>
      </c>
    </row>
    <row r="1528" spans="1:13" x14ac:dyDescent="0.3">
      <c r="A1528" s="11">
        <v>39288</v>
      </c>
      <c r="B1528" s="29" t="s">
        <v>720</v>
      </c>
      <c r="C1528" s="29">
        <v>1</v>
      </c>
      <c r="D1528">
        <v>14.2</v>
      </c>
      <c r="E1528" s="14" t="s">
        <v>2470</v>
      </c>
      <c r="H1528">
        <v>1</v>
      </c>
      <c r="L1528" s="23" t="s">
        <v>2387</v>
      </c>
      <c r="M1528" s="23" t="s">
        <v>2545</v>
      </c>
    </row>
    <row r="1529" spans="1:13" x14ac:dyDescent="0.3">
      <c r="A1529" s="11">
        <v>39288</v>
      </c>
      <c r="B1529" s="29" t="s">
        <v>720</v>
      </c>
      <c r="C1529" s="29">
        <v>1</v>
      </c>
      <c r="D1529">
        <v>13.1</v>
      </c>
      <c r="E1529" s="14" t="s">
        <v>2470</v>
      </c>
      <c r="H1529">
        <v>1</v>
      </c>
      <c r="L1529" s="23" t="s">
        <v>2387</v>
      </c>
      <c r="M1529" s="23" t="s">
        <v>2545</v>
      </c>
    </row>
    <row r="1530" spans="1:13" x14ac:dyDescent="0.3">
      <c r="A1530" s="11">
        <v>39288</v>
      </c>
      <c r="B1530" s="29" t="s">
        <v>720</v>
      </c>
      <c r="C1530" s="29">
        <v>1</v>
      </c>
      <c r="D1530">
        <v>11.6</v>
      </c>
      <c r="E1530" s="14" t="s">
        <v>2470</v>
      </c>
      <c r="H1530">
        <v>1</v>
      </c>
      <c r="L1530" s="23" t="s">
        <v>2387</v>
      </c>
      <c r="M1530" s="23" t="s">
        <v>2545</v>
      </c>
    </row>
    <row r="1531" spans="1:13" x14ac:dyDescent="0.3">
      <c r="A1531" s="11">
        <v>39288</v>
      </c>
      <c r="B1531" s="29" t="s">
        <v>720</v>
      </c>
      <c r="C1531" s="29">
        <v>1</v>
      </c>
      <c r="D1531">
        <v>2.8</v>
      </c>
      <c r="E1531" s="14" t="s">
        <v>2470</v>
      </c>
      <c r="H1531">
        <v>2</v>
      </c>
      <c r="L1531" s="23" t="s">
        <v>2387</v>
      </c>
      <c r="M1531" s="23" t="s">
        <v>2545</v>
      </c>
    </row>
    <row r="1532" spans="1:13" x14ac:dyDescent="0.3">
      <c r="A1532" s="11">
        <v>39288</v>
      </c>
      <c r="B1532" s="29" t="s">
        <v>720</v>
      </c>
      <c r="C1532" s="29">
        <v>1</v>
      </c>
      <c r="D1532">
        <v>0.7</v>
      </c>
      <c r="E1532" s="14" t="s">
        <v>1718</v>
      </c>
      <c r="H1532">
        <v>1</v>
      </c>
      <c r="K1532" s="14"/>
      <c r="L1532" s="23" t="s">
        <v>2387</v>
      </c>
      <c r="M1532" s="23" t="s">
        <v>2545</v>
      </c>
    </row>
    <row r="1533" spans="1:13" x14ac:dyDescent="0.3">
      <c r="A1533" s="11">
        <v>39295</v>
      </c>
      <c r="B1533" s="29" t="s">
        <v>720</v>
      </c>
      <c r="C1533" s="29">
        <v>2</v>
      </c>
      <c r="D1533">
        <v>42.3</v>
      </c>
      <c r="E1533" s="14" t="s">
        <v>2333</v>
      </c>
      <c r="F1533">
        <v>2.2000000000000002</v>
      </c>
      <c r="J1533" t="s">
        <v>2337</v>
      </c>
      <c r="K1533" s="14"/>
      <c r="L1533" s="23" t="s">
        <v>2387</v>
      </c>
      <c r="M1533" s="23" t="s">
        <v>2545</v>
      </c>
    </row>
    <row r="1534" spans="1:13" x14ac:dyDescent="0.3">
      <c r="A1534" s="11">
        <v>39295</v>
      </c>
      <c r="B1534" s="29" t="s">
        <v>720</v>
      </c>
      <c r="C1534" s="29">
        <v>2</v>
      </c>
      <c r="D1534">
        <v>23.9</v>
      </c>
      <c r="E1534" s="14" t="s">
        <v>2333</v>
      </c>
      <c r="F1534">
        <v>12</v>
      </c>
      <c r="J1534" t="s">
        <v>2337</v>
      </c>
      <c r="K1534" s="14"/>
      <c r="L1534" s="23" t="s">
        <v>2387</v>
      </c>
      <c r="M1534" s="23" t="s">
        <v>2545</v>
      </c>
    </row>
    <row r="1535" spans="1:13" x14ac:dyDescent="0.3">
      <c r="A1535" s="11">
        <v>39295</v>
      </c>
      <c r="B1535" s="29" t="s">
        <v>720</v>
      </c>
      <c r="C1535" s="29">
        <v>2</v>
      </c>
      <c r="D1535">
        <v>18</v>
      </c>
      <c r="E1535" s="14" t="s">
        <v>2333</v>
      </c>
      <c r="F1535">
        <v>2</v>
      </c>
      <c r="J1535" t="s">
        <v>2337</v>
      </c>
      <c r="K1535" s="14"/>
      <c r="L1535" s="23" t="s">
        <v>2387</v>
      </c>
      <c r="M1535" s="23" t="s">
        <v>2545</v>
      </c>
    </row>
    <row r="1536" spans="1:13" x14ac:dyDescent="0.3">
      <c r="A1536" s="11">
        <v>39295</v>
      </c>
      <c r="B1536" s="29" t="s">
        <v>720</v>
      </c>
      <c r="C1536" s="29">
        <v>2</v>
      </c>
      <c r="D1536">
        <v>17.2</v>
      </c>
      <c r="E1536" s="14" t="s">
        <v>2333</v>
      </c>
      <c r="F1536">
        <v>4.2</v>
      </c>
      <c r="J1536" t="s">
        <v>2337</v>
      </c>
      <c r="K1536" s="14"/>
      <c r="L1536" s="23" t="s">
        <v>2387</v>
      </c>
      <c r="M1536" s="23" t="s">
        <v>2545</v>
      </c>
    </row>
    <row r="1537" spans="1:13" x14ac:dyDescent="0.3">
      <c r="A1537" s="11">
        <v>39295</v>
      </c>
      <c r="B1537" s="29" t="s">
        <v>720</v>
      </c>
      <c r="C1537" s="29">
        <v>2</v>
      </c>
      <c r="D1537">
        <v>46.8</v>
      </c>
      <c r="E1537" s="14" t="s">
        <v>2333</v>
      </c>
      <c r="F1537">
        <v>3.8</v>
      </c>
      <c r="J1537" s="14" t="s">
        <v>1965</v>
      </c>
      <c r="K1537" s="14"/>
      <c r="L1537" s="23" t="s">
        <v>2387</v>
      </c>
      <c r="M1537" s="23" t="s">
        <v>2545</v>
      </c>
    </row>
    <row r="1538" spans="1:13" x14ac:dyDescent="0.3">
      <c r="A1538" s="11">
        <v>39295</v>
      </c>
      <c r="B1538" s="29" t="s">
        <v>720</v>
      </c>
      <c r="C1538" s="29">
        <v>2</v>
      </c>
      <c r="D1538">
        <v>50</v>
      </c>
      <c r="E1538" s="14" t="s">
        <v>2333</v>
      </c>
      <c r="H1538">
        <v>7</v>
      </c>
      <c r="K1538" s="14"/>
      <c r="L1538" s="23" t="s">
        <v>2387</v>
      </c>
      <c r="M1538" s="23" t="s">
        <v>2545</v>
      </c>
    </row>
    <row r="1539" spans="1:13" x14ac:dyDescent="0.3">
      <c r="A1539" s="11">
        <v>39295</v>
      </c>
      <c r="B1539" s="29" t="s">
        <v>720</v>
      </c>
      <c r="C1539" s="29">
        <v>2</v>
      </c>
      <c r="D1539">
        <v>49</v>
      </c>
      <c r="E1539" s="14" t="s">
        <v>2333</v>
      </c>
      <c r="H1539">
        <v>7</v>
      </c>
      <c r="K1539" s="14"/>
      <c r="L1539" s="23" t="s">
        <v>2387</v>
      </c>
      <c r="M1539" s="23" t="s">
        <v>2545</v>
      </c>
    </row>
    <row r="1540" spans="1:13" x14ac:dyDescent="0.3">
      <c r="A1540" s="11">
        <v>39295</v>
      </c>
      <c r="B1540" s="29" t="s">
        <v>720</v>
      </c>
      <c r="C1540" s="29">
        <v>2</v>
      </c>
      <c r="D1540">
        <v>49</v>
      </c>
      <c r="E1540" s="14" t="s">
        <v>2333</v>
      </c>
      <c r="H1540">
        <v>4</v>
      </c>
      <c r="K1540" s="14"/>
      <c r="L1540" s="23" t="s">
        <v>2387</v>
      </c>
      <c r="M1540" s="23" t="s">
        <v>2545</v>
      </c>
    </row>
    <row r="1541" spans="1:13" x14ac:dyDescent="0.3">
      <c r="A1541" s="11">
        <v>39295</v>
      </c>
      <c r="B1541" s="29" t="s">
        <v>720</v>
      </c>
      <c r="C1541" s="29">
        <v>2</v>
      </c>
      <c r="D1541">
        <v>48</v>
      </c>
      <c r="E1541" s="14" t="s">
        <v>2333</v>
      </c>
      <c r="H1541">
        <v>4</v>
      </c>
      <c r="L1541" s="23" t="s">
        <v>2387</v>
      </c>
      <c r="M1541" s="23" t="s">
        <v>2545</v>
      </c>
    </row>
    <row r="1542" spans="1:13" x14ac:dyDescent="0.3">
      <c r="A1542" s="11">
        <v>39295</v>
      </c>
      <c r="B1542" s="14" t="s">
        <v>720</v>
      </c>
      <c r="C1542" s="29">
        <v>2</v>
      </c>
      <c r="D1542">
        <v>48</v>
      </c>
      <c r="E1542" s="14" t="s">
        <v>2333</v>
      </c>
      <c r="H1542">
        <v>3</v>
      </c>
      <c r="K1542" s="14"/>
      <c r="L1542" s="23" t="s">
        <v>2387</v>
      </c>
      <c r="M1542" s="23" t="s">
        <v>2545</v>
      </c>
    </row>
    <row r="1543" spans="1:13" x14ac:dyDescent="0.3">
      <c r="A1543" s="11">
        <v>39295</v>
      </c>
      <c r="B1543" s="14" t="s">
        <v>720</v>
      </c>
      <c r="C1543" s="29">
        <v>2</v>
      </c>
      <c r="D1543">
        <v>47</v>
      </c>
      <c r="E1543" s="14" t="s">
        <v>2333</v>
      </c>
      <c r="H1543">
        <v>3</v>
      </c>
      <c r="K1543" s="14"/>
      <c r="L1543" s="23" t="s">
        <v>2387</v>
      </c>
      <c r="M1543" s="23" t="s">
        <v>2545</v>
      </c>
    </row>
    <row r="1544" spans="1:13" x14ac:dyDescent="0.3">
      <c r="A1544" s="11">
        <v>39295</v>
      </c>
      <c r="B1544" s="14" t="s">
        <v>720</v>
      </c>
      <c r="C1544" s="29">
        <v>2</v>
      </c>
      <c r="D1544">
        <v>47</v>
      </c>
      <c r="E1544" s="14" t="s">
        <v>2333</v>
      </c>
      <c r="H1544">
        <v>7</v>
      </c>
      <c r="J1544" s="29"/>
      <c r="L1544" s="23" t="s">
        <v>2387</v>
      </c>
      <c r="M1544" s="23" t="s">
        <v>2545</v>
      </c>
    </row>
    <row r="1545" spans="1:13" x14ac:dyDescent="0.3">
      <c r="A1545" s="11">
        <v>39295</v>
      </c>
      <c r="B1545" s="14" t="s">
        <v>720</v>
      </c>
      <c r="C1545" s="29">
        <v>2</v>
      </c>
      <c r="D1545">
        <v>46</v>
      </c>
      <c r="E1545" s="14" t="s">
        <v>2333</v>
      </c>
      <c r="H1545">
        <v>7</v>
      </c>
      <c r="L1545" s="23" t="s">
        <v>2387</v>
      </c>
      <c r="M1545" s="23" t="s">
        <v>2545</v>
      </c>
    </row>
    <row r="1546" spans="1:13" x14ac:dyDescent="0.3">
      <c r="A1546" s="11">
        <v>39295</v>
      </c>
      <c r="B1546" s="14" t="s">
        <v>720</v>
      </c>
      <c r="C1546" s="29">
        <v>2</v>
      </c>
      <c r="D1546">
        <v>46</v>
      </c>
      <c r="E1546" s="14" t="s">
        <v>2333</v>
      </c>
      <c r="H1546">
        <v>7</v>
      </c>
      <c r="L1546" s="23" t="s">
        <v>2387</v>
      </c>
      <c r="M1546" s="23" t="s">
        <v>2545</v>
      </c>
    </row>
    <row r="1547" spans="1:13" x14ac:dyDescent="0.3">
      <c r="A1547" s="11">
        <v>39295</v>
      </c>
      <c r="B1547" s="14" t="s">
        <v>720</v>
      </c>
      <c r="C1547" s="29">
        <v>2</v>
      </c>
      <c r="D1547">
        <v>45</v>
      </c>
      <c r="E1547" s="14" t="s">
        <v>2333</v>
      </c>
      <c r="H1547">
        <v>7</v>
      </c>
      <c r="L1547" s="23" t="s">
        <v>2387</v>
      </c>
      <c r="M1547" s="23" t="s">
        <v>2545</v>
      </c>
    </row>
    <row r="1548" spans="1:13" x14ac:dyDescent="0.3">
      <c r="A1548" s="11">
        <v>39295</v>
      </c>
      <c r="B1548" s="14" t="s">
        <v>720</v>
      </c>
      <c r="C1548" s="29">
        <v>2</v>
      </c>
      <c r="D1548">
        <v>45.4</v>
      </c>
      <c r="E1548" s="14" t="s">
        <v>2333</v>
      </c>
      <c r="F1548">
        <v>5.6</v>
      </c>
      <c r="L1548" s="23" t="s">
        <v>2387</v>
      </c>
      <c r="M1548" s="23" t="s">
        <v>2545</v>
      </c>
    </row>
    <row r="1549" spans="1:13" x14ac:dyDescent="0.3">
      <c r="A1549" s="11">
        <v>39295</v>
      </c>
      <c r="B1549" s="14" t="s">
        <v>720</v>
      </c>
      <c r="C1549" s="29">
        <v>2</v>
      </c>
      <c r="D1549">
        <v>45</v>
      </c>
      <c r="E1549" s="14" t="s">
        <v>2333</v>
      </c>
      <c r="H1549">
        <v>3</v>
      </c>
      <c r="J1549" s="14"/>
      <c r="L1549" s="23" t="s">
        <v>2387</v>
      </c>
      <c r="M1549" s="23" t="s">
        <v>2545</v>
      </c>
    </row>
    <row r="1550" spans="1:13" x14ac:dyDescent="0.3">
      <c r="A1550" s="11">
        <v>39295</v>
      </c>
      <c r="B1550" s="14" t="s">
        <v>720</v>
      </c>
      <c r="C1550" s="29">
        <v>2</v>
      </c>
      <c r="D1550">
        <v>44</v>
      </c>
      <c r="E1550" s="14" t="s">
        <v>2333</v>
      </c>
      <c r="H1550">
        <v>4</v>
      </c>
      <c r="K1550" s="14"/>
      <c r="L1550" s="23" t="s">
        <v>2387</v>
      </c>
      <c r="M1550" s="23" t="s">
        <v>2545</v>
      </c>
    </row>
    <row r="1551" spans="1:13" x14ac:dyDescent="0.3">
      <c r="A1551" s="11">
        <v>39295</v>
      </c>
      <c r="B1551" s="14" t="s">
        <v>720</v>
      </c>
      <c r="C1551" s="29">
        <v>2</v>
      </c>
      <c r="D1551">
        <v>44.6</v>
      </c>
      <c r="E1551" s="14" t="s">
        <v>2333</v>
      </c>
      <c r="F1551">
        <v>2.8</v>
      </c>
      <c r="J1551" s="14"/>
      <c r="L1551" s="23" t="s">
        <v>2387</v>
      </c>
      <c r="M1551" s="23" t="s">
        <v>2545</v>
      </c>
    </row>
    <row r="1552" spans="1:13" x14ac:dyDescent="0.3">
      <c r="A1552" s="11">
        <v>39295</v>
      </c>
      <c r="B1552" s="14" t="s">
        <v>720</v>
      </c>
      <c r="C1552" s="29">
        <v>2</v>
      </c>
      <c r="D1552">
        <v>44</v>
      </c>
      <c r="E1552" s="14" t="s">
        <v>1971</v>
      </c>
      <c r="H1552">
        <v>6</v>
      </c>
      <c r="J1552" s="14"/>
      <c r="L1552" s="23" t="s">
        <v>2387</v>
      </c>
      <c r="M1552" s="23" t="s">
        <v>2545</v>
      </c>
    </row>
    <row r="1553" spans="1:13" x14ac:dyDescent="0.3">
      <c r="A1553" s="11">
        <v>39295</v>
      </c>
      <c r="B1553" s="14" t="s">
        <v>720</v>
      </c>
      <c r="C1553" s="29">
        <v>2</v>
      </c>
      <c r="D1553">
        <v>43</v>
      </c>
      <c r="E1553" s="14" t="s">
        <v>1971</v>
      </c>
      <c r="H1553">
        <v>6</v>
      </c>
      <c r="K1553" s="14"/>
      <c r="L1553" s="23" t="s">
        <v>2387</v>
      </c>
      <c r="M1553" s="23" t="s">
        <v>2545</v>
      </c>
    </row>
    <row r="1554" spans="1:13" x14ac:dyDescent="0.3">
      <c r="A1554" s="11">
        <v>39295</v>
      </c>
      <c r="B1554" s="14" t="s">
        <v>720</v>
      </c>
      <c r="C1554" s="29">
        <v>2</v>
      </c>
      <c r="D1554">
        <v>42.5</v>
      </c>
      <c r="E1554" s="14" t="s">
        <v>2333</v>
      </c>
      <c r="H1554">
        <v>2</v>
      </c>
      <c r="L1554" s="23" t="s">
        <v>2387</v>
      </c>
      <c r="M1554" s="23" t="s">
        <v>2545</v>
      </c>
    </row>
    <row r="1555" spans="1:13" x14ac:dyDescent="0.3">
      <c r="A1555" s="11">
        <v>39295</v>
      </c>
      <c r="B1555" s="14" t="s">
        <v>720</v>
      </c>
      <c r="C1555" s="29">
        <v>2</v>
      </c>
      <c r="D1555">
        <v>41.9</v>
      </c>
      <c r="E1555" s="14" t="s">
        <v>2333</v>
      </c>
      <c r="F1555">
        <v>4.9000000000000004</v>
      </c>
      <c r="K1555" s="14"/>
      <c r="L1555" s="23" t="s">
        <v>2387</v>
      </c>
      <c r="M1555" s="23" t="s">
        <v>2545</v>
      </c>
    </row>
    <row r="1556" spans="1:13" x14ac:dyDescent="0.3">
      <c r="A1556" s="11">
        <v>39295</v>
      </c>
      <c r="B1556" s="14" t="s">
        <v>720</v>
      </c>
      <c r="C1556" s="29">
        <v>2</v>
      </c>
      <c r="D1556">
        <v>41.1</v>
      </c>
      <c r="E1556" s="14" t="s">
        <v>2333</v>
      </c>
      <c r="H1556">
        <v>1</v>
      </c>
      <c r="K1556" s="14"/>
      <c r="L1556" s="23" t="s">
        <v>2387</v>
      </c>
      <c r="M1556" s="23" t="s">
        <v>2545</v>
      </c>
    </row>
    <row r="1557" spans="1:13" x14ac:dyDescent="0.3">
      <c r="A1557" s="11">
        <v>39295</v>
      </c>
      <c r="B1557" s="14" t="s">
        <v>720</v>
      </c>
      <c r="C1557" s="29">
        <v>2</v>
      </c>
      <c r="D1557">
        <v>40.6</v>
      </c>
      <c r="E1557" s="14" t="s">
        <v>2333</v>
      </c>
      <c r="H1557">
        <v>2</v>
      </c>
      <c r="L1557" s="23" t="s">
        <v>2387</v>
      </c>
      <c r="M1557" s="23" t="s">
        <v>2545</v>
      </c>
    </row>
    <row r="1558" spans="1:13" x14ac:dyDescent="0.3">
      <c r="A1558" s="11">
        <v>39295</v>
      </c>
      <c r="B1558" s="14" t="s">
        <v>720</v>
      </c>
      <c r="C1558" s="29">
        <v>2</v>
      </c>
      <c r="D1558">
        <v>40.200000000000003</v>
      </c>
      <c r="E1558" s="14" t="s">
        <v>2333</v>
      </c>
      <c r="H1558">
        <v>1</v>
      </c>
      <c r="L1558" s="23" t="s">
        <v>2387</v>
      </c>
      <c r="M1558" s="23" t="s">
        <v>2545</v>
      </c>
    </row>
    <row r="1559" spans="1:13" x14ac:dyDescent="0.3">
      <c r="A1559" s="11">
        <v>39295</v>
      </c>
      <c r="B1559" s="14" t="s">
        <v>720</v>
      </c>
      <c r="C1559" s="29">
        <v>2</v>
      </c>
      <c r="D1559">
        <v>34</v>
      </c>
      <c r="E1559" s="14" t="s">
        <v>2333</v>
      </c>
      <c r="H1559">
        <v>1</v>
      </c>
      <c r="L1559" s="23" t="s">
        <v>2387</v>
      </c>
      <c r="M1559" s="23" t="s">
        <v>2545</v>
      </c>
    </row>
    <row r="1560" spans="1:13" x14ac:dyDescent="0.3">
      <c r="A1560" s="11">
        <v>39295</v>
      </c>
      <c r="B1560" s="14" t="s">
        <v>720</v>
      </c>
      <c r="C1560" s="29">
        <v>2</v>
      </c>
      <c r="D1560">
        <v>33.299999999999997</v>
      </c>
      <c r="E1560" s="14" t="s">
        <v>2333</v>
      </c>
      <c r="H1560">
        <v>1</v>
      </c>
      <c r="L1560" s="23" t="s">
        <v>2387</v>
      </c>
      <c r="M1560" s="23" t="s">
        <v>2545</v>
      </c>
    </row>
    <row r="1561" spans="1:13" x14ac:dyDescent="0.3">
      <c r="A1561" s="11">
        <v>39295</v>
      </c>
      <c r="B1561" s="14" t="s">
        <v>720</v>
      </c>
      <c r="C1561" s="29">
        <v>2</v>
      </c>
      <c r="D1561">
        <v>33</v>
      </c>
      <c r="E1561" s="14" t="s">
        <v>2333</v>
      </c>
      <c r="H1561">
        <v>2</v>
      </c>
      <c r="L1561" s="23" t="s">
        <v>2387</v>
      </c>
      <c r="M1561" s="23" t="s">
        <v>2545</v>
      </c>
    </row>
    <row r="1562" spans="1:13" x14ac:dyDescent="0.3">
      <c r="A1562" s="11">
        <v>39295</v>
      </c>
      <c r="B1562" s="14" t="s">
        <v>720</v>
      </c>
      <c r="C1562" s="29">
        <v>2</v>
      </c>
      <c r="D1562">
        <v>32</v>
      </c>
      <c r="E1562" s="14" t="s">
        <v>2421</v>
      </c>
      <c r="H1562">
        <v>2</v>
      </c>
      <c r="J1562" s="14"/>
      <c r="K1562" s="14"/>
      <c r="L1562" s="23" t="s">
        <v>2387</v>
      </c>
      <c r="M1562" s="23" t="s">
        <v>2545</v>
      </c>
    </row>
    <row r="1563" spans="1:13" x14ac:dyDescent="0.3">
      <c r="A1563" s="11">
        <v>39295</v>
      </c>
      <c r="B1563" s="14" t="s">
        <v>720</v>
      </c>
      <c r="C1563" s="29">
        <v>2</v>
      </c>
      <c r="D1563">
        <v>32</v>
      </c>
      <c r="E1563" s="14" t="s">
        <v>2333</v>
      </c>
      <c r="H1563">
        <v>2</v>
      </c>
      <c r="K1563" s="14"/>
      <c r="L1563" s="23" t="s">
        <v>2387</v>
      </c>
      <c r="M1563" s="23" t="s">
        <v>2545</v>
      </c>
    </row>
    <row r="1564" spans="1:13" x14ac:dyDescent="0.3">
      <c r="A1564" s="11">
        <v>39295</v>
      </c>
      <c r="B1564" s="14" t="s">
        <v>720</v>
      </c>
      <c r="C1564" s="29">
        <v>2</v>
      </c>
      <c r="D1564">
        <v>31</v>
      </c>
      <c r="E1564" s="14" t="s">
        <v>2333</v>
      </c>
      <c r="H1564">
        <v>2</v>
      </c>
      <c r="L1564" s="23" t="s">
        <v>2387</v>
      </c>
      <c r="M1564" s="23" t="s">
        <v>2545</v>
      </c>
    </row>
    <row r="1565" spans="1:13" x14ac:dyDescent="0.3">
      <c r="A1565" s="11">
        <v>39295</v>
      </c>
      <c r="B1565" s="14" t="s">
        <v>720</v>
      </c>
      <c r="C1565" s="29">
        <v>2</v>
      </c>
      <c r="D1565">
        <v>31</v>
      </c>
      <c r="E1565" s="14" t="s">
        <v>2333</v>
      </c>
      <c r="H1565">
        <v>4</v>
      </c>
      <c r="L1565" s="23" t="s">
        <v>2387</v>
      </c>
      <c r="M1565" s="23" t="s">
        <v>2545</v>
      </c>
    </row>
    <row r="1566" spans="1:13" x14ac:dyDescent="0.3">
      <c r="A1566" s="11">
        <v>39295</v>
      </c>
      <c r="B1566" s="14" t="s">
        <v>720</v>
      </c>
      <c r="C1566" s="29">
        <v>2</v>
      </c>
      <c r="D1566">
        <v>30</v>
      </c>
      <c r="E1566" s="14" t="s">
        <v>2333</v>
      </c>
      <c r="H1566">
        <v>5</v>
      </c>
      <c r="L1566" s="23" t="s">
        <v>2387</v>
      </c>
      <c r="M1566" s="23" t="s">
        <v>2545</v>
      </c>
    </row>
    <row r="1567" spans="1:13" x14ac:dyDescent="0.3">
      <c r="A1567" s="11">
        <v>39295</v>
      </c>
      <c r="B1567" s="14" t="s">
        <v>720</v>
      </c>
      <c r="C1567" s="29">
        <v>2</v>
      </c>
      <c r="D1567">
        <v>30</v>
      </c>
      <c r="E1567" s="14" t="s">
        <v>2333</v>
      </c>
      <c r="H1567">
        <v>10</v>
      </c>
      <c r="K1567" s="14"/>
      <c r="L1567" s="23" t="s">
        <v>2387</v>
      </c>
      <c r="M1567" s="23" t="s">
        <v>2545</v>
      </c>
    </row>
    <row r="1568" spans="1:13" x14ac:dyDescent="0.3">
      <c r="A1568" s="11">
        <v>39295</v>
      </c>
      <c r="B1568" s="14" t="s">
        <v>720</v>
      </c>
      <c r="C1568" s="29">
        <v>2</v>
      </c>
      <c r="D1568">
        <v>29</v>
      </c>
      <c r="E1568" s="14" t="s">
        <v>2333</v>
      </c>
      <c r="H1568">
        <v>10</v>
      </c>
      <c r="L1568" s="23" t="s">
        <v>2387</v>
      </c>
      <c r="M1568" s="23" t="s">
        <v>2545</v>
      </c>
    </row>
    <row r="1569" spans="1:13" x14ac:dyDescent="0.3">
      <c r="A1569" s="11">
        <v>39295</v>
      </c>
      <c r="B1569" s="14" t="s">
        <v>720</v>
      </c>
      <c r="C1569" s="29">
        <v>2</v>
      </c>
      <c r="D1569">
        <v>29</v>
      </c>
      <c r="E1569" s="14" t="s">
        <v>2333</v>
      </c>
      <c r="H1569">
        <v>9</v>
      </c>
      <c r="J1569" s="14"/>
      <c r="L1569" s="23" t="s">
        <v>2387</v>
      </c>
      <c r="M1569" s="23" t="s">
        <v>2545</v>
      </c>
    </row>
    <row r="1570" spans="1:13" x14ac:dyDescent="0.3">
      <c r="A1570" s="11">
        <v>39295</v>
      </c>
      <c r="B1570" s="14" t="s">
        <v>720</v>
      </c>
      <c r="C1570" s="29">
        <v>2</v>
      </c>
      <c r="D1570">
        <v>28</v>
      </c>
      <c r="E1570" s="14" t="s">
        <v>2333</v>
      </c>
      <c r="H1570">
        <v>10</v>
      </c>
      <c r="K1570" s="14"/>
      <c r="L1570" s="23" t="s">
        <v>2387</v>
      </c>
      <c r="M1570" s="23" t="s">
        <v>2545</v>
      </c>
    </row>
    <row r="1571" spans="1:13" x14ac:dyDescent="0.3">
      <c r="A1571" s="11">
        <v>39295</v>
      </c>
      <c r="B1571" s="14" t="s">
        <v>720</v>
      </c>
      <c r="C1571" s="29">
        <v>2</v>
      </c>
      <c r="D1571">
        <v>28</v>
      </c>
      <c r="E1571" s="14" t="s">
        <v>2333</v>
      </c>
      <c r="H1571">
        <v>5</v>
      </c>
      <c r="L1571" s="23" t="s">
        <v>2387</v>
      </c>
      <c r="M1571" s="23" t="s">
        <v>2545</v>
      </c>
    </row>
    <row r="1572" spans="1:13" x14ac:dyDescent="0.3">
      <c r="A1572" s="11">
        <v>39295</v>
      </c>
      <c r="B1572" s="14" t="s">
        <v>720</v>
      </c>
      <c r="C1572" s="29">
        <v>2</v>
      </c>
      <c r="D1572">
        <v>27</v>
      </c>
      <c r="E1572" s="14" t="s">
        <v>2333</v>
      </c>
      <c r="H1572">
        <v>4</v>
      </c>
      <c r="L1572" s="23" t="s">
        <v>2387</v>
      </c>
      <c r="M1572" s="23" t="s">
        <v>2545</v>
      </c>
    </row>
    <row r="1573" spans="1:13" x14ac:dyDescent="0.3">
      <c r="A1573" s="11">
        <v>39295</v>
      </c>
      <c r="B1573" s="14" t="s">
        <v>720</v>
      </c>
      <c r="C1573" s="29">
        <v>2</v>
      </c>
      <c r="D1573">
        <v>27.6</v>
      </c>
      <c r="E1573" s="14" t="s">
        <v>2333</v>
      </c>
      <c r="F1573">
        <v>0.9</v>
      </c>
      <c r="K1573" s="14"/>
      <c r="L1573" s="23" t="s">
        <v>2387</v>
      </c>
      <c r="M1573" s="23" t="s">
        <v>2545</v>
      </c>
    </row>
    <row r="1574" spans="1:13" x14ac:dyDescent="0.3">
      <c r="A1574" s="11">
        <v>39295</v>
      </c>
      <c r="B1574" s="14" t="s">
        <v>720</v>
      </c>
      <c r="C1574" s="29">
        <v>2</v>
      </c>
      <c r="D1574">
        <v>27</v>
      </c>
      <c r="E1574" s="14" t="s">
        <v>2333</v>
      </c>
      <c r="H1574">
        <v>10</v>
      </c>
      <c r="K1574" s="14"/>
      <c r="L1574" s="23" t="s">
        <v>2387</v>
      </c>
      <c r="M1574" s="23" t="s">
        <v>2545</v>
      </c>
    </row>
    <row r="1575" spans="1:13" x14ac:dyDescent="0.3">
      <c r="A1575" s="11">
        <v>39295</v>
      </c>
      <c r="B1575" s="14" t="s">
        <v>720</v>
      </c>
      <c r="C1575" s="29">
        <v>2</v>
      </c>
      <c r="D1575">
        <v>26</v>
      </c>
      <c r="E1575" s="14" t="s">
        <v>2333</v>
      </c>
      <c r="H1575">
        <v>11</v>
      </c>
      <c r="J1575" s="14"/>
      <c r="L1575" s="23" t="s">
        <v>2387</v>
      </c>
      <c r="M1575" s="23" t="s">
        <v>2545</v>
      </c>
    </row>
    <row r="1576" spans="1:13" x14ac:dyDescent="0.3">
      <c r="A1576" s="11">
        <v>39295</v>
      </c>
      <c r="B1576" s="14" t="s">
        <v>720</v>
      </c>
      <c r="C1576" s="29">
        <v>2</v>
      </c>
      <c r="D1576">
        <v>26</v>
      </c>
      <c r="E1576" s="14" t="s">
        <v>2333</v>
      </c>
      <c r="H1576">
        <v>8</v>
      </c>
      <c r="J1576" s="14"/>
      <c r="K1576" s="14"/>
      <c r="L1576" s="23" t="s">
        <v>2387</v>
      </c>
      <c r="M1576" s="23" t="s">
        <v>2545</v>
      </c>
    </row>
    <row r="1577" spans="1:13" x14ac:dyDescent="0.3">
      <c r="A1577" s="11">
        <v>39295</v>
      </c>
      <c r="B1577" s="14" t="s">
        <v>720</v>
      </c>
      <c r="C1577" s="29">
        <v>2</v>
      </c>
      <c r="D1577">
        <v>25</v>
      </c>
      <c r="E1577" s="14" t="s">
        <v>2333</v>
      </c>
      <c r="H1577">
        <v>7</v>
      </c>
      <c r="L1577" s="23" t="s">
        <v>2387</v>
      </c>
      <c r="M1577" s="23" t="s">
        <v>2545</v>
      </c>
    </row>
    <row r="1578" spans="1:13" x14ac:dyDescent="0.3">
      <c r="A1578" s="11">
        <v>39295</v>
      </c>
      <c r="B1578" s="14" t="s">
        <v>720</v>
      </c>
      <c r="C1578" s="29">
        <v>2</v>
      </c>
      <c r="D1578">
        <v>25.7</v>
      </c>
      <c r="E1578" s="14" t="s">
        <v>2333</v>
      </c>
      <c r="F1578">
        <v>1.2</v>
      </c>
      <c r="L1578" s="23" t="s">
        <v>2387</v>
      </c>
      <c r="M1578" s="23" t="s">
        <v>2545</v>
      </c>
    </row>
    <row r="1579" spans="1:13" x14ac:dyDescent="0.3">
      <c r="A1579" s="11">
        <v>39295</v>
      </c>
      <c r="B1579" s="14" t="s">
        <v>720</v>
      </c>
      <c r="C1579" s="29">
        <v>2</v>
      </c>
      <c r="D1579">
        <v>25.5</v>
      </c>
      <c r="E1579" s="14" t="s">
        <v>2333</v>
      </c>
      <c r="F1579">
        <v>2.2000000000000002</v>
      </c>
      <c r="L1579" s="23" t="s">
        <v>2387</v>
      </c>
      <c r="M1579" s="23" t="s">
        <v>2545</v>
      </c>
    </row>
    <row r="1580" spans="1:13" x14ac:dyDescent="0.3">
      <c r="A1580" s="11">
        <v>39295</v>
      </c>
      <c r="B1580" s="14" t="s">
        <v>720</v>
      </c>
      <c r="C1580" s="29">
        <v>2</v>
      </c>
      <c r="D1580">
        <v>25</v>
      </c>
      <c r="E1580" s="14" t="s">
        <v>2333</v>
      </c>
      <c r="H1580">
        <v>7</v>
      </c>
      <c r="L1580" s="23" t="s">
        <v>2387</v>
      </c>
      <c r="M1580" s="23" t="s">
        <v>2545</v>
      </c>
    </row>
    <row r="1581" spans="1:13" x14ac:dyDescent="0.3">
      <c r="A1581" s="11">
        <v>39295</v>
      </c>
      <c r="B1581" s="14" t="s">
        <v>720</v>
      </c>
      <c r="C1581" s="29">
        <v>2</v>
      </c>
      <c r="D1581">
        <v>24</v>
      </c>
      <c r="E1581" s="14" t="s">
        <v>2333</v>
      </c>
      <c r="H1581">
        <v>8</v>
      </c>
      <c r="K1581" s="14"/>
      <c r="L1581" s="23" t="s">
        <v>2387</v>
      </c>
      <c r="M1581" s="23" t="s">
        <v>2545</v>
      </c>
    </row>
    <row r="1582" spans="1:13" x14ac:dyDescent="0.3">
      <c r="A1582" s="11">
        <v>39295</v>
      </c>
      <c r="B1582" s="14" t="s">
        <v>720</v>
      </c>
      <c r="C1582" s="29">
        <v>2</v>
      </c>
      <c r="D1582">
        <v>24.1</v>
      </c>
      <c r="E1582" s="14" t="s">
        <v>2333</v>
      </c>
      <c r="F1582">
        <v>1</v>
      </c>
      <c r="K1582" s="14"/>
      <c r="L1582" s="23" t="s">
        <v>2387</v>
      </c>
      <c r="M1582" s="23" t="s">
        <v>2545</v>
      </c>
    </row>
    <row r="1583" spans="1:13" x14ac:dyDescent="0.3">
      <c r="A1583" s="11">
        <v>39295</v>
      </c>
      <c r="B1583" s="14" t="s">
        <v>720</v>
      </c>
      <c r="C1583" s="29">
        <v>2</v>
      </c>
      <c r="D1583">
        <v>23.4</v>
      </c>
      <c r="E1583" s="14" t="s">
        <v>2333</v>
      </c>
      <c r="F1583">
        <v>1.7</v>
      </c>
      <c r="J1583" s="14"/>
      <c r="L1583" s="23" t="s">
        <v>2387</v>
      </c>
      <c r="M1583" s="23" t="s">
        <v>2545</v>
      </c>
    </row>
    <row r="1584" spans="1:13" x14ac:dyDescent="0.3">
      <c r="A1584" s="11">
        <v>39295</v>
      </c>
      <c r="B1584" s="14" t="s">
        <v>720</v>
      </c>
      <c r="C1584" s="29">
        <v>2</v>
      </c>
      <c r="D1584">
        <v>24</v>
      </c>
      <c r="E1584" s="14" t="s">
        <v>2333</v>
      </c>
      <c r="H1584">
        <v>4</v>
      </c>
      <c r="L1584" s="23" t="s">
        <v>2387</v>
      </c>
      <c r="M1584" s="23" t="s">
        <v>2545</v>
      </c>
    </row>
    <row r="1585" spans="1:13" x14ac:dyDescent="0.3">
      <c r="A1585" s="11">
        <v>39295</v>
      </c>
      <c r="B1585" s="14" t="s">
        <v>720</v>
      </c>
      <c r="C1585" s="29">
        <v>2</v>
      </c>
      <c r="D1585">
        <v>23</v>
      </c>
      <c r="E1585" s="14" t="s">
        <v>2333</v>
      </c>
      <c r="H1585">
        <v>3</v>
      </c>
      <c r="L1585" s="23" t="s">
        <v>2387</v>
      </c>
      <c r="M1585" s="23" t="s">
        <v>2545</v>
      </c>
    </row>
    <row r="1586" spans="1:13" x14ac:dyDescent="0.3">
      <c r="A1586" s="11">
        <v>39295</v>
      </c>
      <c r="B1586" s="14" t="s">
        <v>720</v>
      </c>
      <c r="C1586" s="29">
        <v>2</v>
      </c>
      <c r="D1586">
        <v>23</v>
      </c>
      <c r="E1586" s="14" t="s">
        <v>2333</v>
      </c>
      <c r="H1586">
        <v>6</v>
      </c>
      <c r="L1586" s="23" t="s">
        <v>2387</v>
      </c>
      <c r="M1586" s="23" t="s">
        <v>2545</v>
      </c>
    </row>
    <row r="1587" spans="1:13" x14ac:dyDescent="0.3">
      <c r="A1587" s="11">
        <v>39295</v>
      </c>
      <c r="B1587" s="14" t="s">
        <v>720</v>
      </c>
      <c r="C1587" s="29">
        <v>2</v>
      </c>
      <c r="D1587">
        <v>22</v>
      </c>
      <c r="E1587" s="14" t="s">
        <v>2333</v>
      </c>
      <c r="H1587">
        <v>5</v>
      </c>
      <c r="L1587" s="23" t="s">
        <v>2387</v>
      </c>
      <c r="M1587" s="23" t="s">
        <v>2545</v>
      </c>
    </row>
    <row r="1588" spans="1:13" x14ac:dyDescent="0.3">
      <c r="A1588" s="11">
        <v>39295</v>
      </c>
      <c r="B1588" s="14" t="s">
        <v>720</v>
      </c>
      <c r="C1588" s="29">
        <v>2</v>
      </c>
      <c r="D1588">
        <v>22</v>
      </c>
      <c r="E1588" s="14" t="s">
        <v>2333</v>
      </c>
      <c r="H1588">
        <v>8</v>
      </c>
      <c r="L1588" s="23" t="s">
        <v>2387</v>
      </c>
      <c r="M1588" s="23" t="s">
        <v>2545</v>
      </c>
    </row>
    <row r="1589" spans="1:13" x14ac:dyDescent="0.3">
      <c r="A1589" s="11">
        <v>39295</v>
      </c>
      <c r="B1589" s="14" t="s">
        <v>720</v>
      </c>
      <c r="C1589" s="29">
        <v>2</v>
      </c>
      <c r="D1589">
        <v>21</v>
      </c>
      <c r="E1589" s="14" t="s">
        <v>2333</v>
      </c>
      <c r="H1589">
        <v>7</v>
      </c>
      <c r="L1589" s="23" t="s">
        <v>2387</v>
      </c>
      <c r="M1589" s="23" t="s">
        <v>2545</v>
      </c>
    </row>
    <row r="1590" spans="1:13" x14ac:dyDescent="0.3">
      <c r="A1590" s="11">
        <v>39295</v>
      </c>
      <c r="B1590" s="14" t="s">
        <v>720</v>
      </c>
      <c r="C1590" s="29">
        <v>2</v>
      </c>
      <c r="D1590">
        <v>21.5</v>
      </c>
      <c r="E1590" s="14" t="s">
        <v>2333</v>
      </c>
      <c r="F1590">
        <v>1</v>
      </c>
      <c r="L1590" s="23" t="s">
        <v>2387</v>
      </c>
      <c r="M1590" s="23" t="s">
        <v>2545</v>
      </c>
    </row>
    <row r="1591" spans="1:13" x14ac:dyDescent="0.3">
      <c r="A1591" s="11">
        <v>39295</v>
      </c>
      <c r="B1591" s="14" t="s">
        <v>720</v>
      </c>
      <c r="C1591" s="29">
        <v>2</v>
      </c>
      <c r="D1591">
        <v>20.9</v>
      </c>
      <c r="E1591" s="14" t="s">
        <v>2333</v>
      </c>
      <c r="F1591">
        <v>0.4</v>
      </c>
      <c r="L1591" s="23" t="s">
        <v>2387</v>
      </c>
      <c r="M1591" s="23" t="s">
        <v>2545</v>
      </c>
    </row>
    <row r="1592" spans="1:13" x14ac:dyDescent="0.3">
      <c r="A1592" s="11">
        <v>39295</v>
      </c>
      <c r="B1592" s="14" t="s">
        <v>720</v>
      </c>
      <c r="C1592" s="29">
        <v>2</v>
      </c>
      <c r="D1592">
        <v>20.7</v>
      </c>
      <c r="E1592" s="14" t="s">
        <v>2333</v>
      </c>
      <c r="F1592">
        <v>0.3</v>
      </c>
      <c r="L1592" s="23" t="s">
        <v>2387</v>
      </c>
      <c r="M1592" s="23" t="s">
        <v>2545</v>
      </c>
    </row>
    <row r="1593" spans="1:13" x14ac:dyDescent="0.3">
      <c r="A1593" s="11">
        <v>39295</v>
      </c>
      <c r="B1593" s="14" t="s">
        <v>720</v>
      </c>
      <c r="C1593" s="29">
        <v>2</v>
      </c>
      <c r="D1593">
        <v>21</v>
      </c>
      <c r="E1593" s="14" t="s">
        <v>2333</v>
      </c>
      <c r="H1593">
        <v>6</v>
      </c>
      <c r="J1593" s="14"/>
      <c r="L1593" s="23" t="s">
        <v>2387</v>
      </c>
      <c r="M1593" s="23" t="s">
        <v>2545</v>
      </c>
    </row>
    <row r="1594" spans="1:13" x14ac:dyDescent="0.3">
      <c r="A1594" s="11">
        <v>39295</v>
      </c>
      <c r="B1594" s="14" t="s">
        <v>720</v>
      </c>
      <c r="C1594" s="29">
        <v>2</v>
      </c>
      <c r="D1594">
        <v>20</v>
      </c>
      <c r="E1594" s="14" t="s">
        <v>2333</v>
      </c>
      <c r="H1594">
        <v>5</v>
      </c>
      <c r="L1594" s="23" t="s">
        <v>2387</v>
      </c>
      <c r="M1594" s="23" t="s">
        <v>2545</v>
      </c>
    </row>
    <row r="1595" spans="1:13" x14ac:dyDescent="0.3">
      <c r="A1595" s="11">
        <v>39295</v>
      </c>
      <c r="B1595" s="14" t="s">
        <v>720</v>
      </c>
      <c r="C1595" s="29">
        <v>2</v>
      </c>
      <c r="D1595">
        <v>20.2</v>
      </c>
      <c r="E1595" s="14" t="s">
        <v>2333</v>
      </c>
      <c r="F1595">
        <v>1.1000000000000001</v>
      </c>
      <c r="L1595" s="23" t="s">
        <v>2387</v>
      </c>
      <c r="M1595" s="23" t="s">
        <v>2545</v>
      </c>
    </row>
    <row r="1596" spans="1:13" x14ac:dyDescent="0.3">
      <c r="A1596" s="11">
        <v>39295</v>
      </c>
      <c r="B1596" s="14" t="s">
        <v>720</v>
      </c>
      <c r="C1596" s="29">
        <v>2</v>
      </c>
      <c r="D1596">
        <v>20</v>
      </c>
      <c r="E1596" s="14" t="s">
        <v>2333</v>
      </c>
      <c r="H1596">
        <v>4</v>
      </c>
      <c r="L1596" s="23" t="s">
        <v>2387</v>
      </c>
      <c r="M1596" s="23" t="s">
        <v>2545</v>
      </c>
    </row>
    <row r="1597" spans="1:13" x14ac:dyDescent="0.3">
      <c r="A1597" s="11">
        <v>39295</v>
      </c>
      <c r="B1597" s="14" t="s">
        <v>720</v>
      </c>
      <c r="C1597" s="29">
        <v>2</v>
      </c>
      <c r="D1597">
        <v>19</v>
      </c>
      <c r="E1597" s="14" t="s">
        <v>2333</v>
      </c>
      <c r="H1597">
        <v>4</v>
      </c>
      <c r="L1597" s="23" t="s">
        <v>2387</v>
      </c>
      <c r="M1597" s="23" t="s">
        <v>2545</v>
      </c>
    </row>
    <row r="1598" spans="1:13" x14ac:dyDescent="0.3">
      <c r="A1598" s="11">
        <v>39295</v>
      </c>
      <c r="B1598" s="14" t="s">
        <v>720</v>
      </c>
      <c r="C1598" s="29">
        <v>2</v>
      </c>
      <c r="D1598">
        <v>19</v>
      </c>
      <c r="E1598" s="14" t="s">
        <v>2333</v>
      </c>
      <c r="H1598">
        <v>5</v>
      </c>
      <c r="L1598" s="23" t="s">
        <v>2387</v>
      </c>
      <c r="M1598" s="23" t="s">
        <v>2545</v>
      </c>
    </row>
    <row r="1599" spans="1:13" x14ac:dyDescent="0.3">
      <c r="A1599" s="11">
        <v>39295</v>
      </c>
      <c r="B1599" s="14" t="s">
        <v>720</v>
      </c>
      <c r="C1599" s="29">
        <v>2</v>
      </c>
      <c r="D1599">
        <v>18</v>
      </c>
      <c r="E1599" s="14" t="s">
        <v>2333</v>
      </c>
      <c r="H1599">
        <v>5</v>
      </c>
      <c r="L1599" s="23" t="s">
        <v>2387</v>
      </c>
      <c r="M1599" s="23" t="s">
        <v>2545</v>
      </c>
    </row>
    <row r="1600" spans="1:13" x14ac:dyDescent="0.3">
      <c r="A1600" s="11">
        <v>39295</v>
      </c>
      <c r="B1600" s="14" t="s">
        <v>720</v>
      </c>
      <c r="C1600" s="29">
        <v>2</v>
      </c>
      <c r="D1600">
        <v>17.5</v>
      </c>
      <c r="E1600" s="14" t="s">
        <v>2333</v>
      </c>
      <c r="F1600">
        <v>1</v>
      </c>
      <c r="L1600" s="23" t="s">
        <v>2387</v>
      </c>
      <c r="M1600" s="23" t="s">
        <v>2545</v>
      </c>
    </row>
    <row r="1601" spans="1:13" x14ac:dyDescent="0.3">
      <c r="A1601" s="11">
        <v>39295</v>
      </c>
      <c r="B1601" s="14" t="s">
        <v>720</v>
      </c>
      <c r="C1601" s="29">
        <v>2</v>
      </c>
      <c r="D1601">
        <v>10.199999999999999</v>
      </c>
      <c r="E1601" s="14" t="s">
        <v>2333</v>
      </c>
      <c r="H1601">
        <v>2</v>
      </c>
      <c r="L1601" s="23" t="s">
        <v>2387</v>
      </c>
      <c r="M1601" s="23" t="s">
        <v>2545</v>
      </c>
    </row>
    <row r="1602" spans="1:13" x14ac:dyDescent="0.3">
      <c r="A1602" s="11">
        <v>39295</v>
      </c>
      <c r="B1602" s="14" t="s">
        <v>720</v>
      </c>
      <c r="C1602" s="29">
        <v>2</v>
      </c>
      <c r="D1602">
        <v>2.8</v>
      </c>
      <c r="E1602" s="14" t="s">
        <v>2333</v>
      </c>
      <c r="H1602">
        <v>2</v>
      </c>
      <c r="L1602" s="23" t="s">
        <v>2387</v>
      </c>
      <c r="M1602" s="24" t="s">
        <v>2545</v>
      </c>
    </row>
    <row r="1603" spans="1:13" x14ac:dyDescent="0.3">
      <c r="A1603" s="11">
        <v>39295</v>
      </c>
      <c r="B1603" s="14" t="s">
        <v>720</v>
      </c>
      <c r="C1603" s="29">
        <v>2</v>
      </c>
      <c r="D1603">
        <v>1</v>
      </c>
      <c r="E1603" s="14" t="s">
        <v>2333</v>
      </c>
      <c r="H1603">
        <v>2</v>
      </c>
      <c r="L1603" s="23" t="s">
        <v>2387</v>
      </c>
      <c r="M1603" s="23" t="s">
        <v>2545</v>
      </c>
    </row>
    <row r="1604" spans="1:13" x14ac:dyDescent="0.3">
      <c r="A1604" s="11">
        <v>39295</v>
      </c>
      <c r="B1604" s="14" t="s">
        <v>720</v>
      </c>
      <c r="C1604" s="29">
        <v>2</v>
      </c>
      <c r="D1604">
        <v>0</v>
      </c>
      <c r="E1604" s="14" t="s">
        <v>2333</v>
      </c>
      <c r="H1604">
        <v>2</v>
      </c>
      <c r="L1604" s="23" t="s">
        <v>2387</v>
      </c>
      <c r="M1604" s="23" t="s">
        <v>2545</v>
      </c>
    </row>
    <row r="1605" spans="1:13" x14ac:dyDescent="0.3">
      <c r="A1605" s="11">
        <v>39288</v>
      </c>
      <c r="B1605" s="14" t="s">
        <v>720</v>
      </c>
      <c r="C1605" s="29">
        <v>1</v>
      </c>
      <c r="D1605">
        <v>20.100000000000001</v>
      </c>
      <c r="E1605" s="14" t="s">
        <v>1631</v>
      </c>
      <c r="F1605">
        <v>10</v>
      </c>
      <c r="J1605" t="s">
        <v>716</v>
      </c>
      <c r="K1605" t="s">
        <v>2393</v>
      </c>
      <c r="L1605" s="23" t="s">
        <v>640</v>
      </c>
      <c r="M1605" s="23" t="s">
        <v>641</v>
      </c>
    </row>
    <row r="1606" spans="1:13" x14ac:dyDescent="0.3">
      <c r="A1606" s="11">
        <v>39288</v>
      </c>
      <c r="B1606" s="14" t="s">
        <v>720</v>
      </c>
      <c r="C1606" s="29">
        <v>1</v>
      </c>
      <c r="D1606">
        <v>13.2</v>
      </c>
      <c r="E1606" s="14" t="s">
        <v>1631</v>
      </c>
      <c r="F1606">
        <v>8</v>
      </c>
      <c r="J1606" t="s">
        <v>1714</v>
      </c>
      <c r="L1606" s="23" t="s">
        <v>640</v>
      </c>
      <c r="M1606" s="23" t="s">
        <v>641</v>
      </c>
    </row>
    <row r="1607" spans="1:13" x14ac:dyDescent="0.3">
      <c r="A1607" s="11">
        <v>39288</v>
      </c>
      <c r="B1607" s="14" t="s">
        <v>720</v>
      </c>
      <c r="C1607" s="29">
        <v>1</v>
      </c>
      <c r="D1607">
        <v>25.5</v>
      </c>
      <c r="E1607" s="14" t="s">
        <v>1637</v>
      </c>
      <c r="F1607">
        <v>3.1</v>
      </c>
      <c r="J1607" t="s">
        <v>1285</v>
      </c>
      <c r="L1607" s="23" t="s">
        <v>33</v>
      </c>
      <c r="M1607" s="23" t="s">
        <v>1242</v>
      </c>
    </row>
    <row r="1608" spans="1:13" x14ac:dyDescent="0.3">
      <c r="A1608" s="11">
        <v>39288</v>
      </c>
      <c r="B1608" s="14" t="s">
        <v>720</v>
      </c>
      <c r="C1608" s="29">
        <v>1</v>
      </c>
      <c r="D1608">
        <v>43.5</v>
      </c>
      <c r="E1608" s="14" t="s">
        <v>1637</v>
      </c>
      <c r="H1608">
        <v>1</v>
      </c>
      <c r="J1608" s="14"/>
      <c r="L1608" s="23" t="s">
        <v>33</v>
      </c>
      <c r="M1608" s="23" t="s">
        <v>1242</v>
      </c>
    </row>
    <row r="1609" spans="1:13" x14ac:dyDescent="0.3">
      <c r="A1609" s="11">
        <v>39288</v>
      </c>
      <c r="B1609" s="14" t="s">
        <v>720</v>
      </c>
      <c r="C1609" s="29">
        <v>1</v>
      </c>
      <c r="D1609">
        <v>41.7</v>
      </c>
      <c r="E1609" s="14" t="s">
        <v>1637</v>
      </c>
      <c r="F1609">
        <v>0.3</v>
      </c>
      <c r="L1609" s="23" t="s">
        <v>33</v>
      </c>
      <c r="M1609" s="23" t="s">
        <v>1242</v>
      </c>
    </row>
    <row r="1610" spans="1:13" x14ac:dyDescent="0.3">
      <c r="A1610" s="11">
        <v>39288</v>
      </c>
      <c r="B1610" s="14" t="s">
        <v>720</v>
      </c>
      <c r="C1610" s="29">
        <v>1</v>
      </c>
      <c r="D1610">
        <v>40.799999999999997</v>
      </c>
      <c r="E1610" s="14" t="s">
        <v>1637</v>
      </c>
      <c r="F1610">
        <v>0.1</v>
      </c>
      <c r="L1610" s="23" t="s">
        <v>33</v>
      </c>
      <c r="M1610" s="23" t="s">
        <v>1242</v>
      </c>
    </row>
    <row r="1611" spans="1:13" x14ac:dyDescent="0.3">
      <c r="A1611" s="11">
        <v>39288</v>
      </c>
      <c r="B1611" s="14" t="s">
        <v>720</v>
      </c>
      <c r="C1611" s="29">
        <v>1</v>
      </c>
      <c r="D1611">
        <v>40.5</v>
      </c>
      <c r="E1611" s="14" t="s">
        <v>1637</v>
      </c>
      <c r="F1611">
        <v>1.4</v>
      </c>
      <c r="L1611" s="23" t="s">
        <v>33</v>
      </c>
      <c r="M1611" s="23" t="s">
        <v>1242</v>
      </c>
    </row>
    <row r="1612" spans="1:13" x14ac:dyDescent="0.3">
      <c r="A1612" s="11">
        <v>39288</v>
      </c>
      <c r="B1612" s="14" t="s">
        <v>720</v>
      </c>
      <c r="C1612" s="29">
        <v>1</v>
      </c>
      <c r="D1612">
        <v>39.9</v>
      </c>
      <c r="E1612" s="14" t="s">
        <v>1637</v>
      </c>
      <c r="F1612">
        <v>0.2</v>
      </c>
      <c r="L1612" s="23" t="s">
        <v>33</v>
      </c>
      <c r="M1612" s="23" t="s">
        <v>1242</v>
      </c>
    </row>
    <row r="1613" spans="1:13" x14ac:dyDescent="0.3">
      <c r="A1613" s="11">
        <v>39288</v>
      </c>
      <c r="B1613" s="14" t="s">
        <v>720</v>
      </c>
      <c r="C1613" s="29">
        <v>1</v>
      </c>
      <c r="D1613">
        <v>39.1</v>
      </c>
      <c r="E1613" s="14" t="s">
        <v>1637</v>
      </c>
      <c r="H1613">
        <v>1</v>
      </c>
      <c r="K1613" s="14"/>
      <c r="L1613" s="23" t="s">
        <v>33</v>
      </c>
      <c r="M1613" s="23" t="s">
        <v>1242</v>
      </c>
    </row>
    <row r="1614" spans="1:13" x14ac:dyDescent="0.3">
      <c r="A1614" s="11">
        <v>39288</v>
      </c>
      <c r="B1614" s="14" t="s">
        <v>720</v>
      </c>
      <c r="C1614" s="29">
        <v>1</v>
      </c>
      <c r="D1614">
        <v>38.799999999999997</v>
      </c>
      <c r="E1614" s="14" t="s">
        <v>1637</v>
      </c>
      <c r="H1614">
        <v>1</v>
      </c>
      <c r="L1614" s="23" t="s">
        <v>33</v>
      </c>
      <c r="M1614" s="23" t="s">
        <v>1242</v>
      </c>
    </row>
    <row r="1615" spans="1:13" x14ac:dyDescent="0.3">
      <c r="A1615" s="11">
        <v>39288</v>
      </c>
      <c r="B1615" s="14" t="s">
        <v>720</v>
      </c>
      <c r="C1615" s="29">
        <v>1</v>
      </c>
      <c r="D1615">
        <v>38.6</v>
      </c>
      <c r="E1615" s="14" t="s">
        <v>1637</v>
      </c>
      <c r="F1615">
        <v>0.7</v>
      </c>
      <c r="L1615" s="23" t="s">
        <v>33</v>
      </c>
      <c r="M1615" s="23" t="s">
        <v>1242</v>
      </c>
    </row>
    <row r="1616" spans="1:13" x14ac:dyDescent="0.3">
      <c r="A1616" s="11">
        <v>39288</v>
      </c>
      <c r="B1616" s="14" t="s">
        <v>720</v>
      </c>
      <c r="C1616" s="29">
        <v>1</v>
      </c>
      <c r="D1616">
        <v>38.200000000000003</v>
      </c>
      <c r="E1616" s="14" t="s">
        <v>1637</v>
      </c>
      <c r="F1616">
        <v>0.5</v>
      </c>
      <c r="L1616" s="23" t="s">
        <v>33</v>
      </c>
      <c r="M1616" s="23" t="s">
        <v>1242</v>
      </c>
    </row>
    <row r="1617" spans="1:13" x14ac:dyDescent="0.3">
      <c r="A1617" s="11">
        <v>39288</v>
      </c>
      <c r="B1617" s="14" t="s">
        <v>720</v>
      </c>
      <c r="C1617" s="29">
        <v>1</v>
      </c>
      <c r="D1617">
        <v>37.6</v>
      </c>
      <c r="E1617" s="14" t="s">
        <v>1637</v>
      </c>
      <c r="F1617">
        <v>0.8</v>
      </c>
      <c r="J1617" s="14"/>
      <c r="L1617" s="23" t="s">
        <v>33</v>
      </c>
      <c r="M1617" s="23" t="s">
        <v>1242</v>
      </c>
    </row>
    <row r="1618" spans="1:13" x14ac:dyDescent="0.3">
      <c r="A1618" s="11">
        <v>39288</v>
      </c>
      <c r="B1618" s="14" t="s">
        <v>720</v>
      </c>
      <c r="C1618" s="29">
        <v>1</v>
      </c>
      <c r="D1618">
        <v>37.5</v>
      </c>
      <c r="E1618" s="14" t="s">
        <v>1637</v>
      </c>
      <c r="F1618">
        <v>0.7</v>
      </c>
      <c r="J1618" s="14"/>
      <c r="L1618" s="23" t="s">
        <v>33</v>
      </c>
      <c r="M1618" s="23" t="s">
        <v>1242</v>
      </c>
    </row>
    <row r="1619" spans="1:13" x14ac:dyDescent="0.3">
      <c r="A1619" s="11">
        <v>39288</v>
      </c>
      <c r="B1619" s="14" t="s">
        <v>720</v>
      </c>
      <c r="C1619" s="29">
        <v>1</v>
      </c>
      <c r="D1619">
        <v>37.5</v>
      </c>
      <c r="E1619" s="14" t="s">
        <v>1637</v>
      </c>
      <c r="F1619">
        <v>0.7</v>
      </c>
      <c r="J1619" s="14"/>
      <c r="L1619" s="23" t="s">
        <v>33</v>
      </c>
      <c r="M1619" s="23" t="s">
        <v>1242</v>
      </c>
    </row>
    <row r="1620" spans="1:13" x14ac:dyDescent="0.3">
      <c r="A1620" s="11">
        <v>39288</v>
      </c>
      <c r="B1620" s="14" t="s">
        <v>720</v>
      </c>
      <c r="C1620" s="29">
        <v>1</v>
      </c>
      <c r="D1620">
        <v>36.4</v>
      </c>
      <c r="E1620" s="14" t="s">
        <v>1637</v>
      </c>
      <c r="H1620">
        <v>1</v>
      </c>
      <c r="J1620" s="14"/>
      <c r="L1620" s="23" t="s">
        <v>33</v>
      </c>
      <c r="M1620" s="23" t="s">
        <v>1242</v>
      </c>
    </row>
    <row r="1621" spans="1:13" x14ac:dyDescent="0.3">
      <c r="A1621" s="11">
        <v>39288</v>
      </c>
      <c r="B1621" s="14" t="s">
        <v>720</v>
      </c>
      <c r="C1621" s="29">
        <v>1</v>
      </c>
      <c r="D1621">
        <v>34.1</v>
      </c>
      <c r="E1621" s="14" t="s">
        <v>1637</v>
      </c>
      <c r="H1621">
        <v>1</v>
      </c>
      <c r="L1621" s="23" t="s">
        <v>33</v>
      </c>
      <c r="M1621" s="23" t="s">
        <v>1242</v>
      </c>
    </row>
    <row r="1622" spans="1:13" x14ac:dyDescent="0.3">
      <c r="A1622" s="11">
        <v>39288</v>
      </c>
      <c r="B1622" s="14" t="s">
        <v>720</v>
      </c>
      <c r="C1622" s="29">
        <v>1</v>
      </c>
      <c r="D1622">
        <v>26.7</v>
      </c>
      <c r="E1622" s="14" t="s">
        <v>1637</v>
      </c>
      <c r="F1622">
        <v>0.6</v>
      </c>
      <c r="L1622" s="23" t="s">
        <v>33</v>
      </c>
      <c r="M1622" s="23" t="s">
        <v>1242</v>
      </c>
    </row>
    <row r="1623" spans="1:13" x14ac:dyDescent="0.3">
      <c r="A1623" s="11">
        <v>39288</v>
      </c>
      <c r="B1623" s="14" t="s">
        <v>720</v>
      </c>
      <c r="C1623" s="29">
        <v>1</v>
      </c>
      <c r="D1623">
        <v>26.7</v>
      </c>
      <c r="E1623" s="14" t="s">
        <v>1637</v>
      </c>
      <c r="H1623">
        <v>1</v>
      </c>
      <c r="L1623" s="23" t="s">
        <v>33</v>
      </c>
      <c r="M1623" s="23" t="s">
        <v>1242</v>
      </c>
    </row>
    <row r="1624" spans="1:13" x14ac:dyDescent="0.3">
      <c r="A1624" s="11">
        <v>39288</v>
      </c>
      <c r="B1624" s="14" t="s">
        <v>720</v>
      </c>
      <c r="C1624" s="29">
        <v>1</v>
      </c>
      <c r="D1624">
        <v>24.3</v>
      </c>
      <c r="E1624" s="14" t="s">
        <v>1637</v>
      </c>
      <c r="F1624">
        <v>1</v>
      </c>
      <c r="L1624" s="23" t="s">
        <v>33</v>
      </c>
      <c r="M1624" s="23" t="s">
        <v>1242</v>
      </c>
    </row>
    <row r="1625" spans="1:13" x14ac:dyDescent="0.3">
      <c r="A1625" s="11">
        <v>39288</v>
      </c>
      <c r="B1625" s="14" t="s">
        <v>720</v>
      </c>
      <c r="C1625" s="29">
        <v>1</v>
      </c>
      <c r="D1625">
        <v>24.2</v>
      </c>
      <c r="E1625" s="14" t="s">
        <v>1536</v>
      </c>
      <c r="H1625">
        <v>1</v>
      </c>
      <c r="K1625" s="14"/>
      <c r="L1625" s="23" t="s">
        <v>33</v>
      </c>
      <c r="M1625" s="23" t="s">
        <v>1242</v>
      </c>
    </row>
    <row r="1626" spans="1:13" x14ac:dyDescent="0.3">
      <c r="A1626" s="11">
        <v>39288</v>
      </c>
      <c r="B1626" s="14" t="s">
        <v>720</v>
      </c>
      <c r="C1626" s="29">
        <v>1</v>
      </c>
      <c r="D1626">
        <v>22.6</v>
      </c>
      <c r="E1626" s="14" t="s">
        <v>1637</v>
      </c>
      <c r="F1626">
        <v>0.2</v>
      </c>
      <c r="L1626" s="23" t="s">
        <v>33</v>
      </c>
      <c r="M1626" s="23" t="s">
        <v>1242</v>
      </c>
    </row>
    <row r="1627" spans="1:13" x14ac:dyDescent="0.3">
      <c r="A1627" s="11">
        <v>39288</v>
      </c>
      <c r="B1627" s="14" t="s">
        <v>720</v>
      </c>
      <c r="C1627" s="29">
        <v>1</v>
      </c>
      <c r="D1627">
        <v>20.8</v>
      </c>
      <c r="E1627" s="14" t="s">
        <v>1637</v>
      </c>
      <c r="H1627">
        <v>1</v>
      </c>
      <c r="L1627" s="23" t="s">
        <v>33</v>
      </c>
      <c r="M1627" s="23" t="s">
        <v>1242</v>
      </c>
    </row>
    <row r="1628" spans="1:13" x14ac:dyDescent="0.3">
      <c r="A1628" s="11">
        <v>39288</v>
      </c>
      <c r="B1628" s="14" t="s">
        <v>720</v>
      </c>
      <c r="C1628" s="29">
        <v>1</v>
      </c>
      <c r="D1628">
        <v>19.7</v>
      </c>
      <c r="E1628" s="14" t="s">
        <v>1637</v>
      </c>
      <c r="H1628">
        <v>1</v>
      </c>
      <c r="K1628" s="14"/>
      <c r="L1628" s="23" t="s">
        <v>33</v>
      </c>
      <c r="M1628" s="23" t="s">
        <v>1242</v>
      </c>
    </row>
    <row r="1629" spans="1:13" x14ac:dyDescent="0.3">
      <c r="A1629" s="11">
        <v>39288</v>
      </c>
      <c r="B1629" s="14" t="s">
        <v>720</v>
      </c>
      <c r="C1629" s="29">
        <v>1</v>
      </c>
      <c r="D1629">
        <v>18.600000000000001</v>
      </c>
      <c r="E1629" s="14" t="s">
        <v>1637</v>
      </c>
      <c r="H1629">
        <v>1</v>
      </c>
      <c r="L1629" s="23" t="s">
        <v>33</v>
      </c>
      <c r="M1629" s="23" t="s">
        <v>1242</v>
      </c>
    </row>
    <row r="1630" spans="1:13" x14ac:dyDescent="0.3">
      <c r="A1630" s="11">
        <v>39288</v>
      </c>
      <c r="B1630" s="14" t="s">
        <v>720</v>
      </c>
      <c r="C1630" s="29">
        <v>1</v>
      </c>
      <c r="D1630">
        <v>17.8</v>
      </c>
      <c r="E1630" s="14" t="s">
        <v>1637</v>
      </c>
      <c r="H1630">
        <v>2</v>
      </c>
      <c r="J1630" s="14"/>
      <c r="L1630" s="23" t="s">
        <v>33</v>
      </c>
      <c r="M1630" s="23" t="s">
        <v>1242</v>
      </c>
    </row>
    <row r="1631" spans="1:13" x14ac:dyDescent="0.3">
      <c r="A1631" s="11">
        <v>39288</v>
      </c>
      <c r="B1631" s="14" t="s">
        <v>720</v>
      </c>
      <c r="C1631" s="29">
        <v>1</v>
      </c>
      <c r="D1631">
        <v>17.3</v>
      </c>
      <c r="E1631" s="14" t="s">
        <v>1637</v>
      </c>
      <c r="H1631">
        <v>1</v>
      </c>
      <c r="L1631" s="23" t="s">
        <v>33</v>
      </c>
      <c r="M1631" s="23" t="s">
        <v>1242</v>
      </c>
    </row>
    <row r="1632" spans="1:13" x14ac:dyDescent="0.3">
      <c r="A1632" s="11">
        <v>39288</v>
      </c>
      <c r="B1632" s="14" t="s">
        <v>720</v>
      </c>
      <c r="C1632" s="29">
        <v>1</v>
      </c>
      <c r="D1632">
        <v>16</v>
      </c>
      <c r="E1632" s="14" t="s">
        <v>1637</v>
      </c>
      <c r="F1632">
        <v>0.3</v>
      </c>
      <c r="K1632" s="14"/>
      <c r="L1632" s="23" t="s">
        <v>33</v>
      </c>
      <c r="M1632" s="23" t="s">
        <v>1242</v>
      </c>
    </row>
    <row r="1633" spans="1:13" x14ac:dyDescent="0.3">
      <c r="A1633" s="11">
        <v>39288</v>
      </c>
      <c r="B1633" s="14" t="s">
        <v>720</v>
      </c>
      <c r="C1633" s="29">
        <v>1</v>
      </c>
      <c r="D1633">
        <v>15.5</v>
      </c>
      <c r="E1633" s="14" t="s">
        <v>1637</v>
      </c>
      <c r="F1633">
        <v>0.3</v>
      </c>
      <c r="L1633" s="23" t="s">
        <v>33</v>
      </c>
      <c r="M1633" s="23" t="s">
        <v>1242</v>
      </c>
    </row>
    <row r="1634" spans="1:13" x14ac:dyDescent="0.3">
      <c r="A1634" s="11">
        <v>39288</v>
      </c>
      <c r="B1634" s="14" t="s">
        <v>720</v>
      </c>
      <c r="C1634" s="29">
        <v>1</v>
      </c>
      <c r="D1634">
        <v>15.5</v>
      </c>
      <c r="E1634" s="14" t="s">
        <v>1637</v>
      </c>
      <c r="H1634">
        <v>1</v>
      </c>
      <c r="K1634" s="14"/>
      <c r="L1634" s="23" t="s">
        <v>33</v>
      </c>
      <c r="M1634" s="23" t="s">
        <v>1242</v>
      </c>
    </row>
    <row r="1635" spans="1:13" x14ac:dyDescent="0.3">
      <c r="A1635" s="11">
        <v>39288</v>
      </c>
      <c r="B1635" s="14" t="s">
        <v>720</v>
      </c>
      <c r="C1635" s="29">
        <v>1</v>
      </c>
      <c r="D1635">
        <v>15.1</v>
      </c>
      <c r="E1635" s="14" t="s">
        <v>1637</v>
      </c>
      <c r="H1635">
        <v>1</v>
      </c>
      <c r="K1635" s="14"/>
      <c r="L1635" s="23" t="s">
        <v>33</v>
      </c>
      <c r="M1635" s="23" t="s">
        <v>1242</v>
      </c>
    </row>
    <row r="1636" spans="1:13" x14ac:dyDescent="0.3">
      <c r="A1636" s="11">
        <v>39288</v>
      </c>
      <c r="B1636" s="14" t="s">
        <v>720</v>
      </c>
      <c r="C1636" s="29">
        <v>1</v>
      </c>
      <c r="D1636">
        <v>13.8</v>
      </c>
      <c r="E1636" s="14" t="s">
        <v>1637</v>
      </c>
      <c r="H1636">
        <v>1</v>
      </c>
      <c r="L1636" s="23" t="s">
        <v>33</v>
      </c>
      <c r="M1636" s="23" t="s">
        <v>1242</v>
      </c>
    </row>
    <row r="1637" spans="1:13" x14ac:dyDescent="0.3">
      <c r="A1637" s="11">
        <v>39288</v>
      </c>
      <c r="B1637" s="29" t="s">
        <v>720</v>
      </c>
      <c r="C1637" s="29">
        <v>1</v>
      </c>
      <c r="D1637">
        <v>11.7</v>
      </c>
      <c r="E1637" s="14" t="s">
        <v>1637</v>
      </c>
      <c r="F1637">
        <v>0.5</v>
      </c>
      <c r="L1637" s="23" t="s">
        <v>33</v>
      </c>
      <c r="M1637" s="23" t="s">
        <v>1242</v>
      </c>
    </row>
    <row r="1638" spans="1:13" x14ac:dyDescent="0.3">
      <c r="A1638" s="11">
        <v>39288</v>
      </c>
      <c r="B1638" s="29" t="s">
        <v>720</v>
      </c>
      <c r="C1638" s="29">
        <v>1</v>
      </c>
      <c r="D1638">
        <v>8.6999999999999993</v>
      </c>
      <c r="E1638" s="14" t="s">
        <v>1637</v>
      </c>
      <c r="H1638">
        <v>2</v>
      </c>
      <c r="J1638" s="29"/>
      <c r="L1638" s="23" t="s">
        <v>33</v>
      </c>
      <c r="M1638" s="23" t="s">
        <v>1242</v>
      </c>
    </row>
    <row r="1639" spans="1:13" x14ac:dyDescent="0.3">
      <c r="A1639" s="11">
        <v>39288</v>
      </c>
      <c r="B1639" s="29" t="s">
        <v>720</v>
      </c>
      <c r="C1639" s="29">
        <v>1</v>
      </c>
      <c r="D1639">
        <v>7.7</v>
      </c>
      <c r="E1639" s="14" t="s">
        <v>1637</v>
      </c>
      <c r="F1639">
        <v>0.2</v>
      </c>
      <c r="L1639" s="23" t="s">
        <v>33</v>
      </c>
      <c r="M1639" s="23" t="s">
        <v>1242</v>
      </c>
    </row>
    <row r="1640" spans="1:13" x14ac:dyDescent="0.3">
      <c r="A1640" s="11">
        <v>39288</v>
      </c>
      <c r="B1640" s="29" t="s">
        <v>720</v>
      </c>
      <c r="C1640" s="29">
        <v>1</v>
      </c>
      <c r="D1640">
        <v>7.3</v>
      </c>
      <c r="E1640" s="14" t="s">
        <v>1637</v>
      </c>
      <c r="H1640">
        <v>1</v>
      </c>
      <c r="L1640" s="23" t="s">
        <v>33</v>
      </c>
      <c r="M1640" s="23" t="s">
        <v>1242</v>
      </c>
    </row>
    <row r="1641" spans="1:13" x14ac:dyDescent="0.3">
      <c r="A1641" s="11">
        <v>39288</v>
      </c>
      <c r="B1641" s="29" t="s">
        <v>720</v>
      </c>
      <c r="C1641" s="29">
        <v>1</v>
      </c>
      <c r="D1641">
        <v>6.7</v>
      </c>
      <c r="E1641" s="14" t="s">
        <v>1637</v>
      </c>
      <c r="H1641">
        <v>1</v>
      </c>
      <c r="K1641" s="14"/>
      <c r="L1641" s="23" t="s">
        <v>33</v>
      </c>
      <c r="M1641" s="23" t="s">
        <v>1242</v>
      </c>
    </row>
    <row r="1642" spans="1:13" x14ac:dyDescent="0.3">
      <c r="A1642" s="11">
        <v>39288</v>
      </c>
      <c r="B1642" s="29" t="s">
        <v>720</v>
      </c>
      <c r="C1642" s="29">
        <v>1</v>
      </c>
      <c r="D1642">
        <v>6.4</v>
      </c>
      <c r="E1642" s="14" t="s">
        <v>1637</v>
      </c>
      <c r="H1642">
        <v>1</v>
      </c>
      <c r="L1642" s="23" t="s">
        <v>33</v>
      </c>
      <c r="M1642" s="23" t="s">
        <v>1242</v>
      </c>
    </row>
    <row r="1643" spans="1:13" x14ac:dyDescent="0.3">
      <c r="A1643" s="11">
        <v>39288</v>
      </c>
      <c r="B1643" s="29" t="s">
        <v>720</v>
      </c>
      <c r="C1643" s="29">
        <v>1</v>
      </c>
      <c r="D1643">
        <v>6.3</v>
      </c>
      <c r="E1643" s="14" t="s">
        <v>1637</v>
      </c>
      <c r="F1643">
        <v>0.5</v>
      </c>
      <c r="L1643" s="23" t="s">
        <v>33</v>
      </c>
      <c r="M1643" s="23" t="s">
        <v>1242</v>
      </c>
    </row>
    <row r="1644" spans="1:13" x14ac:dyDescent="0.3">
      <c r="A1644" s="11">
        <v>39288</v>
      </c>
      <c r="B1644" s="29" t="s">
        <v>720</v>
      </c>
      <c r="C1644" s="29">
        <v>1</v>
      </c>
      <c r="D1644">
        <v>4.2</v>
      </c>
      <c r="E1644" s="14" t="s">
        <v>1637</v>
      </c>
      <c r="H1644">
        <v>2</v>
      </c>
      <c r="L1644" s="23" t="s">
        <v>33</v>
      </c>
      <c r="M1644" s="23" t="s">
        <v>1242</v>
      </c>
    </row>
    <row r="1645" spans="1:13" x14ac:dyDescent="0.3">
      <c r="A1645" s="11">
        <v>39288</v>
      </c>
      <c r="B1645" s="29" t="s">
        <v>720</v>
      </c>
      <c r="C1645" s="29">
        <v>1</v>
      </c>
      <c r="D1645">
        <v>3.8</v>
      </c>
      <c r="E1645" s="14" t="s">
        <v>1637</v>
      </c>
      <c r="H1645">
        <v>2</v>
      </c>
      <c r="L1645" s="23" t="s">
        <v>33</v>
      </c>
      <c r="M1645" s="23" t="s">
        <v>1242</v>
      </c>
    </row>
    <row r="1646" spans="1:13" x14ac:dyDescent="0.3">
      <c r="A1646" s="11">
        <v>39288</v>
      </c>
      <c r="B1646" s="29" t="s">
        <v>720</v>
      </c>
      <c r="C1646" s="29">
        <v>1</v>
      </c>
      <c r="D1646">
        <v>4</v>
      </c>
      <c r="E1646" s="14" t="s">
        <v>1637</v>
      </c>
      <c r="F1646">
        <v>0.2</v>
      </c>
      <c r="J1646" s="14"/>
      <c r="L1646" s="23" t="s">
        <v>33</v>
      </c>
      <c r="M1646" s="23" t="s">
        <v>1242</v>
      </c>
    </row>
    <row r="1647" spans="1:13" x14ac:dyDescent="0.3">
      <c r="A1647" s="11">
        <v>39288</v>
      </c>
      <c r="B1647" s="29" t="s">
        <v>720</v>
      </c>
      <c r="C1647" s="29">
        <v>1</v>
      </c>
      <c r="D1647">
        <v>3.6</v>
      </c>
      <c r="E1647" s="14" t="s">
        <v>1637</v>
      </c>
      <c r="F1647">
        <v>0.4</v>
      </c>
      <c r="L1647" s="23" t="s">
        <v>33</v>
      </c>
      <c r="M1647" s="23" t="s">
        <v>1242</v>
      </c>
    </row>
    <row r="1648" spans="1:13" x14ac:dyDescent="0.3">
      <c r="A1648" s="11">
        <v>39288</v>
      </c>
      <c r="B1648" s="29" t="s">
        <v>720</v>
      </c>
      <c r="C1648" s="29">
        <v>1</v>
      </c>
      <c r="D1648">
        <v>2.5</v>
      </c>
      <c r="E1648" s="14" t="s">
        <v>1637</v>
      </c>
      <c r="F1648">
        <v>0.4</v>
      </c>
      <c r="L1648" s="23" t="s">
        <v>33</v>
      </c>
      <c r="M1648" s="23" t="s">
        <v>1242</v>
      </c>
    </row>
    <row r="1649" spans="1:13" x14ac:dyDescent="0.3">
      <c r="A1649" s="11">
        <v>39295</v>
      </c>
      <c r="B1649" s="29" t="s">
        <v>720</v>
      </c>
      <c r="C1649" s="29">
        <v>2</v>
      </c>
      <c r="D1649">
        <v>49.2</v>
      </c>
      <c r="E1649" s="14" t="s">
        <v>1964</v>
      </c>
      <c r="F1649">
        <v>3.1</v>
      </c>
      <c r="J1649" t="s">
        <v>2337</v>
      </c>
      <c r="L1649" s="23" t="s">
        <v>33</v>
      </c>
      <c r="M1649" s="23" t="s">
        <v>1242</v>
      </c>
    </row>
    <row r="1650" spans="1:13" x14ac:dyDescent="0.3">
      <c r="A1650" s="11">
        <v>39295</v>
      </c>
      <c r="B1650" s="29" t="s">
        <v>720</v>
      </c>
      <c r="C1650" s="29">
        <v>2</v>
      </c>
      <c r="D1650">
        <v>48.9</v>
      </c>
      <c r="E1650" s="14" t="s">
        <v>1964</v>
      </c>
      <c r="F1650">
        <v>3.2</v>
      </c>
      <c r="J1650" t="s">
        <v>1966</v>
      </c>
      <c r="L1650" s="23" t="s">
        <v>33</v>
      </c>
      <c r="M1650" s="23" t="s">
        <v>1242</v>
      </c>
    </row>
    <row r="1651" spans="1:13" x14ac:dyDescent="0.3">
      <c r="A1651" s="11">
        <v>39295</v>
      </c>
      <c r="B1651" s="29" t="s">
        <v>720</v>
      </c>
      <c r="C1651" s="29">
        <v>2</v>
      </c>
      <c r="D1651">
        <v>40.4</v>
      </c>
      <c r="E1651" s="14" t="s">
        <v>1964</v>
      </c>
      <c r="F1651">
        <v>1.4</v>
      </c>
      <c r="J1651" t="s">
        <v>2337</v>
      </c>
      <c r="L1651" s="23" t="s">
        <v>33</v>
      </c>
      <c r="M1651" s="23" t="s">
        <v>1242</v>
      </c>
    </row>
    <row r="1652" spans="1:13" x14ac:dyDescent="0.3">
      <c r="A1652" s="11">
        <v>39295</v>
      </c>
      <c r="B1652" s="29" t="s">
        <v>720</v>
      </c>
      <c r="C1652" s="29">
        <v>2</v>
      </c>
      <c r="D1652">
        <v>32</v>
      </c>
      <c r="E1652" s="14" t="s">
        <v>1964</v>
      </c>
      <c r="F1652">
        <v>4</v>
      </c>
      <c r="J1652" t="s">
        <v>2337</v>
      </c>
      <c r="K1652" s="14" t="s">
        <v>2422</v>
      </c>
      <c r="L1652" s="23" t="s">
        <v>33</v>
      </c>
      <c r="M1652" s="23" t="s">
        <v>1242</v>
      </c>
    </row>
    <row r="1653" spans="1:13" x14ac:dyDescent="0.3">
      <c r="A1653" s="11">
        <v>39295</v>
      </c>
      <c r="B1653" s="29" t="s">
        <v>720</v>
      </c>
      <c r="C1653" s="29">
        <v>2</v>
      </c>
      <c r="D1653">
        <v>31</v>
      </c>
      <c r="E1653" s="14" t="s">
        <v>1964</v>
      </c>
      <c r="F1653">
        <v>0.2</v>
      </c>
      <c r="J1653" t="s">
        <v>2337</v>
      </c>
      <c r="L1653" s="23" t="s">
        <v>33</v>
      </c>
      <c r="M1653" s="23" t="s">
        <v>1242</v>
      </c>
    </row>
    <row r="1654" spans="1:13" x14ac:dyDescent="0.3">
      <c r="A1654" s="11">
        <v>39295</v>
      </c>
      <c r="B1654" s="29" t="s">
        <v>720</v>
      </c>
      <c r="C1654" s="29">
        <v>2</v>
      </c>
      <c r="D1654">
        <v>20.399999999999999</v>
      </c>
      <c r="E1654" s="14" t="s">
        <v>1964</v>
      </c>
      <c r="F1654">
        <v>2.2000000000000002</v>
      </c>
      <c r="J1654" t="s">
        <v>2337</v>
      </c>
      <c r="L1654" s="23" t="s">
        <v>33</v>
      </c>
      <c r="M1654" s="23" t="s">
        <v>1242</v>
      </c>
    </row>
    <row r="1655" spans="1:13" x14ac:dyDescent="0.3">
      <c r="A1655" s="11">
        <v>39295</v>
      </c>
      <c r="B1655" s="29" t="s">
        <v>720</v>
      </c>
      <c r="C1655" s="29">
        <v>2</v>
      </c>
      <c r="D1655">
        <v>16.5</v>
      </c>
      <c r="E1655" s="14" t="s">
        <v>1964</v>
      </c>
      <c r="F1655">
        <v>1.2</v>
      </c>
      <c r="J1655" t="s">
        <v>2337</v>
      </c>
      <c r="K1655" s="14"/>
      <c r="L1655" s="23" t="s">
        <v>33</v>
      </c>
      <c r="M1655" s="23" t="s">
        <v>1242</v>
      </c>
    </row>
    <row r="1656" spans="1:13" x14ac:dyDescent="0.3">
      <c r="A1656" s="11">
        <v>39295</v>
      </c>
      <c r="B1656" s="29" t="s">
        <v>720</v>
      </c>
      <c r="C1656" s="29">
        <v>2</v>
      </c>
      <c r="D1656">
        <v>48.9</v>
      </c>
      <c r="E1656" s="14" t="s">
        <v>1964</v>
      </c>
      <c r="F1656">
        <v>4</v>
      </c>
      <c r="J1656" t="s">
        <v>1965</v>
      </c>
      <c r="K1656" s="14"/>
      <c r="L1656" s="23" t="s">
        <v>33</v>
      </c>
      <c r="M1656" s="23" t="s">
        <v>1242</v>
      </c>
    </row>
    <row r="1657" spans="1:13" x14ac:dyDescent="0.3">
      <c r="A1657" s="11">
        <v>39295</v>
      </c>
      <c r="B1657" s="29" t="s">
        <v>720</v>
      </c>
      <c r="C1657" s="29">
        <v>2</v>
      </c>
      <c r="D1657">
        <v>49.7</v>
      </c>
      <c r="E1657" s="14" t="s">
        <v>1964</v>
      </c>
      <c r="H1657">
        <v>1</v>
      </c>
      <c r="L1657" s="23" t="s">
        <v>33</v>
      </c>
      <c r="M1657" s="23" t="s">
        <v>1242</v>
      </c>
    </row>
    <row r="1658" spans="1:13" x14ac:dyDescent="0.3">
      <c r="A1658" s="11">
        <v>39295</v>
      </c>
      <c r="B1658" s="29" t="s">
        <v>720</v>
      </c>
      <c r="C1658" s="29">
        <v>2</v>
      </c>
      <c r="D1658">
        <v>47</v>
      </c>
      <c r="E1658" s="14" t="s">
        <v>1964</v>
      </c>
      <c r="H1658">
        <v>1</v>
      </c>
      <c r="L1658" s="23" t="s">
        <v>33</v>
      </c>
      <c r="M1658" s="23" t="s">
        <v>1242</v>
      </c>
    </row>
    <row r="1659" spans="1:13" x14ac:dyDescent="0.3">
      <c r="A1659" s="11">
        <v>39295</v>
      </c>
      <c r="B1659" s="29" t="s">
        <v>720</v>
      </c>
      <c r="C1659" s="29">
        <v>2</v>
      </c>
      <c r="D1659">
        <v>46.4</v>
      </c>
      <c r="E1659" s="14" t="s">
        <v>1964</v>
      </c>
      <c r="H1659">
        <v>1</v>
      </c>
      <c r="L1659" s="23" t="s">
        <v>33</v>
      </c>
      <c r="M1659" s="23" t="s">
        <v>1242</v>
      </c>
    </row>
    <row r="1660" spans="1:13" x14ac:dyDescent="0.3">
      <c r="A1660" s="11">
        <v>39295</v>
      </c>
      <c r="B1660" s="29" t="s">
        <v>720</v>
      </c>
      <c r="C1660" s="29">
        <v>2</v>
      </c>
      <c r="D1660">
        <v>45.2</v>
      </c>
      <c r="E1660" s="14" t="s">
        <v>1964</v>
      </c>
      <c r="F1660">
        <v>0.7</v>
      </c>
      <c r="L1660" s="23" t="s">
        <v>33</v>
      </c>
      <c r="M1660" s="23" t="s">
        <v>1242</v>
      </c>
    </row>
    <row r="1661" spans="1:13" x14ac:dyDescent="0.3">
      <c r="A1661" s="11">
        <v>39295</v>
      </c>
      <c r="B1661" s="29" t="s">
        <v>720</v>
      </c>
      <c r="C1661" s="29">
        <v>2</v>
      </c>
      <c r="D1661">
        <v>37.200000000000003</v>
      </c>
      <c r="E1661" s="14" t="s">
        <v>1964</v>
      </c>
      <c r="F1661">
        <v>0.2</v>
      </c>
      <c r="L1661" s="23" t="s">
        <v>33</v>
      </c>
      <c r="M1661" s="23" t="s">
        <v>1242</v>
      </c>
    </row>
    <row r="1662" spans="1:13" x14ac:dyDescent="0.3">
      <c r="A1662" s="11">
        <v>39295</v>
      </c>
      <c r="B1662" s="29" t="s">
        <v>720</v>
      </c>
      <c r="C1662" s="29">
        <v>2</v>
      </c>
      <c r="D1662">
        <v>37</v>
      </c>
      <c r="E1662" s="14" t="s">
        <v>1964</v>
      </c>
      <c r="F1662">
        <v>0.2</v>
      </c>
      <c r="J1662" s="14"/>
      <c r="L1662" s="23" t="s">
        <v>33</v>
      </c>
      <c r="M1662" s="23" t="s">
        <v>1242</v>
      </c>
    </row>
    <row r="1663" spans="1:13" x14ac:dyDescent="0.3">
      <c r="A1663" s="11">
        <v>39295</v>
      </c>
      <c r="B1663" s="29" t="s">
        <v>720</v>
      </c>
      <c r="C1663" s="29">
        <v>2</v>
      </c>
      <c r="D1663">
        <v>37</v>
      </c>
      <c r="E1663" s="14" t="s">
        <v>1964</v>
      </c>
      <c r="H1663">
        <v>2</v>
      </c>
      <c r="K1663" s="14"/>
      <c r="L1663" s="23" t="s">
        <v>33</v>
      </c>
      <c r="M1663" s="23" t="s">
        <v>1242</v>
      </c>
    </row>
    <row r="1664" spans="1:13" x14ac:dyDescent="0.3">
      <c r="A1664" s="11">
        <v>39295</v>
      </c>
      <c r="B1664" s="29" t="s">
        <v>720</v>
      </c>
      <c r="C1664" s="29">
        <v>2</v>
      </c>
      <c r="D1664">
        <v>36.1</v>
      </c>
      <c r="E1664" s="14" t="s">
        <v>1964</v>
      </c>
      <c r="F1664">
        <v>0.2</v>
      </c>
      <c r="L1664" s="23" t="s">
        <v>33</v>
      </c>
      <c r="M1664" s="23" t="s">
        <v>1242</v>
      </c>
    </row>
    <row r="1665" spans="1:13" x14ac:dyDescent="0.3">
      <c r="A1665" s="11">
        <v>39295</v>
      </c>
      <c r="B1665" s="29" t="s">
        <v>720</v>
      </c>
      <c r="C1665" s="29">
        <v>2</v>
      </c>
      <c r="D1665">
        <v>36.1</v>
      </c>
      <c r="E1665" s="14" t="s">
        <v>1964</v>
      </c>
      <c r="F1665">
        <v>0.1</v>
      </c>
      <c r="L1665" s="23" t="s">
        <v>33</v>
      </c>
      <c r="M1665" s="23" t="s">
        <v>1242</v>
      </c>
    </row>
    <row r="1666" spans="1:13" x14ac:dyDescent="0.3">
      <c r="A1666" s="11">
        <v>39295</v>
      </c>
      <c r="B1666" s="29" t="s">
        <v>720</v>
      </c>
      <c r="C1666" s="29">
        <v>2</v>
      </c>
      <c r="D1666">
        <v>35.1</v>
      </c>
      <c r="E1666" s="14" t="s">
        <v>1964</v>
      </c>
      <c r="H1666">
        <v>1</v>
      </c>
      <c r="L1666" s="23" t="s">
        <v>33</v>
      </c>
      <c r="M1666" s="23" t="s">
        <v>1242</v>
      </c>
    </row>
    <row r="1667" spans="1:13" x14ac:dyDescent="0.3">
      <c r="A1667" s="11">
        <v>39295</v>
      </c>
      <c r="B1667" s="29" t="s">
        <v>720</v>
      </c>
      <c r="C1667" s="29">
        <v>2</v>
      </c>
      <c r="D1667">
        <v>33.9</v>
      </c>
      <c r="E1667" s="14" t="s">
        <v>1964</v>
      </c>
      <c r="F1667">
        <v>0.3</v>
      </c>
      <c r="J1667" s="14"/>
      <c r="L1667" s="23" t="s">
        <v>33</v>
      </c>
      <c r="M1667" s="23" t="s">
        <v>1242</v>
      </c>
    </row>
    <row r="1668" spans="1:13" x14ac:dyDescent="0.3">
      <c r="A1668" s="11">
        <v>39295</v>
      </c>
      <c r="B1668" s="29" t="s">
        <v>720</v>
      </c>
      <c r="C1668" s="29">
        <v>2</v>
      </c>
      <c r="D1668">
        <v>32.200000000000003</v>
      </c>
      <c r="E1668" s="14" t="s">
        <v>1964</v>
      </c>
      <c r="F1668">
        <v>0.3</v>
      </c>
      <c r="J1668" s="14"/>
      <c r="L1668" s="23" t="s">
        <v>33</v>
      </c>
      <c r="M1668" s="23" t="s">
        <v>1242</v>
      </c>
    </row>
    <row r="1669" spans="1:13" x14ac:dyDescent="0.3">
      <c r="A1669" s="11">
        <v>39295</v>
      </c>
      <c r="B1669" s="29" t="s">
        <v>720</v>
      </c>
      <c r="C1669" s="29">
        <v>2</v>
      </c>
      <c r="D1669">
        <v>32.200000000000003</v>
      </c>
      <c r="E1669" s="14" t="s">
        <v>1964</v>
      </c>
      <c r="H1669">
        <v>1</v>
      </c>
      <c r="J1669" s="14"/>
      <c r="L1669" s="23" t="s">
        <v>33</v>
      </c>
      <c r="M1669" s="23" t="s">
        <v>1242</v>
      </c>
    </row>
    <row r="1670" spans="1:13" x14ac:dyDescent="0.3">
      <c r="A1670" s="11">
        <v>39295</v>
      </c>
      <c r="B1670" s="29" t="s">
        <v>720</v>
      </c>
      <c r="C1670" s="29">
        <v>2</v>
      </c>
      <c r="D1670">
        <v>31.2</v>
      </c>
      <c r="E1670" s="14" t="s">
        <v>1964</v>
      </c>
      <c r="F1670">
        <v>0.2</v>
      </c>
      <c r="L1670" s="23" t="s">
        <v>33</v>
      </c>
      <c r="M1670" s="23" t="s">
        <v>1242</v>
      </c>
    </row>
    <row r="1671" spans="1:13" x14ac:dyDescent="0.3">
      <c r="A1671" s="11">
        <v>39295</v>
      </c>
      <c r="B1671" s="29" t="s">
        <v>720</v>
      </c>
      <c r="C1671" s="29">
        <v>2</v>
      </c>
      <c r="D1671">
        <v>31</v>
      </c>
      <c r="E1671" s="14" t="s">
        <v>1964</v>
      </c>
      <c r="F1671">
        <v>0.4</v>
      </c>
      <c r="J1671" s="14"/>
      <c r="L1671" s="23" t="s">
        <v>33</v>
      </c>
      <c r="M1671" s="23" t="s">
        <v>1242</v>
      </c>
    </row>
    <row r="1672" spans="1:13" x14ac:dyDescent="0.3">
      <c r="A1672" s="11">
        <v>39295</v>
      </c>
      <c r="B1672" s="29" t="s">
        <v>720</v>
      </c>
      <c r="C1672" s="29">
        <v>2</v>
      </c>
      <c r="D1672">
        <v>30</v>
      </c>
      <c r="E1672" s="14" t="s">
        <v>1964</v>
      </c>
      <c r="F1672">
        <v>0.6</v>
      </c>
      <c r="K1672" s="14"/>
      <c r="L1672" s="23" t="s">
        <v>33</v>
      </c>
      <c r="M1672" s="23" t="s">
        <v>1242</v>
      </c>
    </row>
    <row r="1673" spans="1:13" x14ac:dyDescent="0.3">
      <c r="A1673" s="11">
        <v>39295</v>
      </c>
      <c r="B1673" s="29" t="s">
        <v>720</v>
      </c>
      <c r="C1673" s="29">
        <v>2</v>
      </c>
      <c r="D1673">
        <v>29.2</v>
      </c>
      <c r="E1673" s="14" t="s">
        <v>1964</v>
      </c>
      <c r="H1673">
        <v>1</v>
      </c>
      <c r="L1673" s="23" t="s">
        <v>33</v>
      </c>
      <c r="M1673" s="23" t="s">
        <v>1242</v>
      </c>
    </row>
    <row r="1674" spans="1:13" x14ac:dyDescent="0.3">
      <c r="A1674" s="11">
        <v>39295</v>
      </c>
      <c r="B1674" s="29" t="s">
        <v>720</v>
      </c>
      <c r="C1674" s="29">
        <v>2</v>
      </c>
      <c r="D1674">
        <v>28.8</v>
      </c>
      <c r="E1674" s="14" t="s">
        <v>1964</v>
      </c>
      <c r="F1674">
        <v>0.4</v>
      </c>
      <c r="L1674" s="23" t="s">
        <v>33</v>
      </c>
      <c r="M1674" s="23" t="s">
        <v>1242</v>
      </c>
    </row>
    <row r="1675" spans="1:13" s="15" customFormat="1" x14ac:dyDescent="0.3">
      <c r="A1675" s="11">
        <v>39295</v>
      </c>
      <c r="B1675" s="29" t="s">
        <v>720</v>
      </c>
      <c r="C1675" s="29">
        <v>2</v>
      </c>
      <c r="D1675" s="15">
        <v>28.5</v>
      </c>
      <c r="E1675" s="15" t="s">
        <v>1964</v>
      </c>
      <c r="F1675" s="15">
        <v>0.3</v>
      </c>
      <c r="L1675" s="23" t="s">
        <v>33</v>
      </c>
      <c r="M1675" s="23" t="s">
        <v>1242</v>
      </c>
    </row>
    <row r="1676" spans="1:13" s="15" customFormat="1" x14ac:dyDescent="0.3">
      <c r="A1676" s="11">
        <v>39295</v>
      </c>
      <c r="B1676" s="29" t="s">
        <v>720</v>
      </c>
      <c r="C1676" s="29">
        <v>2</v>
      </c>
      <c r="D1676" s="15">
        <v>28</v>
      </c>
      <c r="E1676" s="15" t="s">
        <v>1964</v>
      </c>
      <c r="F1676" s="15">
        <v>0.5</v>
      </c>
      <c r="L1676" s="23" t="s">
        <v>33</v>
      </c>
      <c r="M1676" s="23" t="s">
        <v>1242</v>
      </c>
    </row>
    <row r="1677" spans="1:13" s="15" customFormat="1" x14ac:dyDescent="0.3">
      <c r="A1677" s="11">
        <v>39295</v>
      </c>
      <c r="B1677" s="29" t="s">
        <v>720</v>
      </c>
      <c r="C1677" s="29">
        <v>2</v>
      </c>
      <c r="D1677" s="15">
        <v>27</v>
      </c>
      <c r="E1677" s="15" t="s">
        <v>1964</v>
      </c>
      <c r="H1677" s="15">
        <v>1</v>
      </c>
      <c r="L1677" s="23" t="s">
        <v>33</v>
      </c>
      <c r="M1677" s="23" t="s">
        <v>1242</v>
      </c>
    </row>
    <row r="1678" spans="1:13" s="15" customFormat="1" x14ac:dyDescent="0.3">
      <c r="A1678" s="11">
        <v>39295</v>
      </c>
      <c r="B1678" s="29" t="s">
        <v>720</v>
      </c>
      <c r="C1678" s="29">
        <v>2</v>
      </c>
      <c r="D1678" s="15">
        <v>27</v>
      </c>
      <c r="E1678" s="15" t="s">
        <v>1964</v>
      </c>
      <c r="F1678" s="15">
        <v>0.3</v>
      </c>
      <c r="L1678" s="23" t="s">
        <v>33</v>
      </c>
      <c r="M1678" s="23" t="s">
        <v>1242</v>
      </c>
    </row>
    <row r="1679" spans="1:13" s="15" customFormat="1" x14ac:dyDescent="0.3">
      <c r="A1679" s="11">
        <v>39295</v>
      </c>
      <c r="B1679" s="29" t="s">
        <v>720</v>
      </c>
      <c r="C1679" s="29">
        <v>2</v>
      </c>
      <c r="D1679" s="15">
        <v>24.6</v>
      </c>
      <c r="E1679" s="15" t="s">
        <v>1964</v>
      </c>
      <c r="F1679" s="15">
        <v>0.3</v>
      </c>
      <c r="L1679" s="23" t="s">
        <v>33</v>
      </c>
      <c r="M1679" s="23" t="s">
        <v>1242</v>
      </c>
    </row>
    <row r="1680" spans="1:13" s="15" customFormat="1" x14ac:dyDescent="0.3">
      <c r="A1680" s="11">
        <v>39295</v>
      </c>
      <c r="B1680" s="29" t="s">
        <v>720</v>
      </c>
      <c r="C1680" s="29">
        <v>2</v>
      </c>
      <c r="D1680" s="15">
        <v>24.2</v>
      </c>
      <c r="E1680" s="15" t="s">
        <v>1964</v>
      </c>
      <c r="F1680" s="15">
        <v>0.4</v>
      </c>
      <c r="L1680" s="23" t="s">
        <v>33</v>
      </c>
      <c r="M1680" s="23" t="s">
        <v>1242</v>
      </c>
    </row>
    <row r="1681" spans="1:13" s="15" customFormat="1" x14ac:dyDescent="0.3">
      <c r="A1681" s="11">
        <v>39295</v>
      </c>
      <c r="B1681" s="29" t="s">
        <v>720</v>
      </c>
      <c r="C1681" s="29">
        <v>2</v>
      </c>
      <c r="D1681" s="15">
        <v>21.7</v>
      </c>
      <c r="E1681" s="15" t="s">
        <v>1964</v>
      </c>
      <c r="F1681" s="15">
        <v>0.2</v>
      </c>
      <c r="L1681" s="23" t="s">
        <v>33</v>
      </c>
      <c r="M1681" s="23" t="s">
        <v>1242</v>
      </c>
    </row>
    <row r="1682" spans="1:13" s="15" customFormat="1" x14ac:dyDescent="0.3">
      <c r="A1682" s="11">
        <v>39295</v>
      </c>
      <c r="B1682" s="29" t="s">
        <v>720</v>
      </c>
      <c r="C1682" s="29">
        <v>2</v>
      </c>
      <c r="D1682" s="15">
        <v>19.3</v>
      </c>
      <c r="E1682" s="15" t="s">
        <v>1964</v>
      </c>
      <c r="F1682" s="15">
        <v>0.3</v>
      </c>
      <c r="L1682" s="23" t="s">
        <v>33</v>
      </c>
      <c r="M1682" s="23" t="s">
        <v>1242</v>
      </c>
    </row>
    <row r="1683" spans="1:13" s="15" customFormat="1" x14ac:dyDescent="0.3">
      <c r="A1683" s="11">
        <v>39295</v>
      </c>
      <c r="B1683" s="29" t="s">
        <v>720</v>
      </c>
      <c r="C1683" s="29">
        <v>2</v>
      </c>
      <c r="D1683" s="15">
        <v>12.3</v>
      </c>
      <c r="E1683" s="15" t="s">
        <v>1964</v>
      </c>
      <c r="F1683" s="15">
        <v>0.4</v>
      </c>
      <c r="L1683" s="23" t="s">
        <v>33</v>
      </c>
      <c r="M1683" s="23" t="s">
        <v>1242</v>
      </c>
    </row>
    <row r="1684" spans="1:13" s="15" customFormat="1" x14ac:dyDescent="0.3">
      <c r="A1684" s="11">
        <v>39295</v>
      </c>
      <c r="B1684" s="29" t="s">
        <v>720</v>
      </c>
      <c r="C1684" s="29">
        <v>2</v>
      </c>
      <c r="D1684" s="15">
        <v>4.9000000000000004</v>
      </c>
      <c r="E1684" s="15" t="s">
        <v>1964</v>
      </c>
      <c r="F1684" s="15">
        <v>0.6</v>
      </c>
      <c r="L1684" s="23" t="s">
        <v>33</v>
      </c>
      <c r="M1684" s="23" t="s">
        <v>1242</v>
      </c>
    </row>
    <row r="1685" spans="1:13" s="15" customFormat="1" x14ac:dyDescent="0.3">
      <c r="A1685" s="11">
        <v>39295</v>
      </c>
      <c r="B1685" s="29" t="s">
        <v>720</v>
      </c>
      <c r="C1685" s="29">
        <v>2</v>
      </c>
      <c r="D1685" s="15">
        <v>0.5</v>
      </c>
      <c r="E1685" s="15" t="s">
        <v>1964</v>
      </c>
      <c r="F1685" s="15">
        <v>0.4</v>
      </c>
      <c r="L1685" s="23" t="s">
        <v>33</v>
      </c>
      <c r="M1685" s="23" t="s">
        <v>1242</v>
      </c>
    </row>
    <row r="1686" spans="1:13" s="15" customFormat="1" x14ac:dyDescent="0.3">
      <c r="A1686" s="11">
        <v>39295</v>
      </c>
      <c r="B1686" s="29" t="s">
        <v>720</v>
      </c>
      <c r="C1686" s="29">
        <v>2</v>
      </c>
      <c r="D1686" s="15">
        <v>0.3</v>
      </c>
      <c r="E1686" s="15" t="s">
        <v>1964</v>
      </c>
      <c r="F1686" s="15">
        <v>2.1</v>
      </c>
      <c r="K1686" s="15" t="s">
        <v>1188</v>
      </c>
      <c r="L1686" s="23" t="s">
        <v>33</v>
      </c>
      <c r="M1686" s="23" t="s">
        <v>1242</v>
      </c>
    </row>
    <row r="1687" spans="1:13" s="15" customFormat="1" x14ac:dyDescent="0.3">
      <c r="A1687" s="11">
        <v>39353</v>
      </c>
      <c r="B1687" s="29" t="s">
        <v>2727</v>
      </c>
      <c r="C1687" s="29">
        <v>1</v>
      </c>
      <c r="D1687" s="15">
        <v>32.200000000000003</v>
      </c>
      <c r="E1687" s="15" t="s">
        <v>2389</v>
      </c>
      <c r="H1687" s="15">
        <v>3</v>
      </c>
      <c r="L1687" s="23" t="s">
        <v>2387</v>
      </c>
      <c r="M1687" s="23" t="s">
        <v>2217</v>
      </c>
    </row>
    <row r="1688" spans="1:13" s="15" customFormat="1" x14ac:dyDescent="0.3">
      <c r="A1688" s="11">
        <v>39353</v>
      </c>
      <c r="B1688" s="29" t="s">
        <v>2727</v>
      </c>
      <c r="C1688" s="29">
        <v>1</v>
      </c>
      <c r="D1688" s="15">
        <v>31.5</v>
      </c>
      <c r="E1688" s="15" t="s">
        <v>2389</v>
      </c>
      <c r="H1688" s="15">
        <v>2</v>
      </c>
      <c r="L1688" s="23" t="s">
        <v>2387</v>
      </c>
      <c r="M1688" s="23" t="s">
        <v>2217</v>
      </c>
    </row>
    <row r="1689" spans="1:13" s="15" customFormat="1" x14ac:dyDescent="0.3">
      <c r="A1689" s="11">
        <v>39353</v>
      </c>
      <c r="B1689" s="29" t="s">
        <v>2727</v>
      </c>
      <c r="C1689" s="29">
        <v>1</v>
      </c>
      <c r="D1689" s="15">
        <v>31</v>
      </c>
      <c r="E1689" s="15" t="s">
        <v>2389</v>
      </c>
      <c r="H1689" s="15">
        <v>2</v>
      </c>
      <c r="L1689" s="23" t="s">
        <v>2387</v>
      </c>
      <c r="M1689" s="23" t="s">
        <v>2217</v>
      </c>
    </row>
    <row r="1690" spans="1:13" s="15" customFormat="1" x14ac:dyDescent="0.3">
      <c r="A1690" s="11">
        <v>39353</v>
      </c>
      <c r="B1690" s="29" t="s">
        <v>2727</v>
      </c>
      <c r="C1690" s="29">
        <v>1</v>
      </c>
      <c r="D1690" s="15">
        <v>31</v>
      </c>
      <c r="E1690" s="15" t="s">
        <v>2389</v>
      </c>
      <c r="H1690" s="15">
        <v>5</v>
      </c>
      <c r="L1690" s="23" t="s">
        <v>2387</v>
      </c>
      <c r="M1690" s="23" t="s">
        <v>2217</v>
      </c>
    </row>
    <row r="1691" spans="1:13" s="15" customFormat="1" x14ac:dyDescent="0.3">
      <c r="A1691" s="11">
        <v>39353</v>
      </c>
      <c r="B1691" s="29" t="s">
        <v>2727</v>
      </c>
      <c r="C1691" s="29">
        <v>1</v>
      </c>
      <c r="D1691" s="15">
        <v>30</v>
      </c>
      <c r="E1691" s="15" t="s">
        <v>2389</v>
      </c>
      <c r="H1691" s="15">
        <v>5</v>
      </c>
      <c r="L1691" s="23" t="s">
        <v>2387</v>
      </c>
      <c r="M1691" s="23" t="s">
        <v>2217</v>
      </c>
    </row>
    <row r="1692" spans="1:13" s="15" customFormat="1" x14ac:dyDescent="0.3">
      <c r="A1692" s="11">
        <v>39353</v>
      </c>
      <c r="B1692" s="29" t="s">
        <v>2727</v>
      </c>
      <c r="C1692" s="29">
        <v>1</v>
      </c>
      <c r="D1692" s="15">
        <v>30</v>
      </c>
      <c r="E1692" s="15" t="s">
        <v>2389</v>
      </c>
      <c r="H1692" s="15">
        <v>2</v>
      </c>
      <c r="L1692" s="23" t="s">
        <v>2387</v>
      </c>
      <c r="M1692" s="23" t="s">
        <v>2217</v>
      </c>
    </row>
    <row r="1693" spans="1:13" s="15" customFormat="1" x14ac:dyDescent="0.3">
      <c r="A1693" s="11">
        <v>39353</v>
      </c>
      <c r="B1693" s="29" t="s">
        <v>2727</v>
      </c>
      <c r="C1693" s="29">
        <v>1</v>
      </c>
      <c r="D1693" s="15">
        <v>29.5</v>
      </c>
      <c r="E1693" s="15" t="s">
        <v>2389</v>
      </c>
      <c r="H1693" s="15">
        <v>2</v>
      </c>
      <c r="L1693" s="23" t="s">
        <v>2387</v>
      </c>
      <c r="M1693" s="23" t="s">
        <v>2217</v>
      </c>
    </row>
    <row r="1694" spans="1:13" s="15" customFormat="1" x14ac:dyDescent="0.3">
      <c r="A1694" s="11">
        <v>39353</v>
      </c>
      <c r="B1694" s="29" t="s">
        <v>2727</v>
      </c>
      <c r="C1694" s="29">
        <v>1</v>
      </c>
      <c r="D1694" s="15">
        <v>27.7</v>
      </c>
      <c r="E1694" s="15" t="s">
        <v>2389</v>
      </c>
      <c r="H1694" s="15">
        <v>1</v>
      </c>
      <c r="L1694" s="23" t="s">
        <v>2387</v>
      </c>
      <c r="M1694" s="23" t="s">
        <v>2217</v>
      </c>
    </row>
    <row r="1695" spans="1:13" s="15" customFormat="1" x14ac:dyDescent="0.3">
      <c r="A1695" s="11">
        <v>39353</v>
      </c>
      <c r="B1695" s="29" t="s">
        <v>2727</v>
      </c>
      <c r="C1695" s="29">
        <v>1</v>
      </c>
      <c r="D1695" s="15">
        <v>26.3</v>
      </c>
      <c r="E1695" s="15" t="s">
        <v>2389</v>
      </c>
      <c r="F1695" s="15">
        <v>0.4</v>
      </c>
      <c r="L1695" s="23" t="s">
        <v>2387</v>
      </c>
      <c r="M1695" s="23" t="s">
        <v>2217</v>
      </c>
    </row>
    <row r="1696" spans="1:13" s="15" customFormat="1" x14ac:dyDescent="0.3">
      <c r="A1696" s="11">
        <v>39353</v>
      </c>
      <c r="B1696" s="29" t="s">
        <v>2727</v>
      </c>
      <c r="C1696" s="29">
        <v>1</v>
      </c>
      <c r="D1696" s="15">
        <v>22.7</v>
      </c>
      <c r="E1696" s="15" t="s">
        <v>2389</v>
      </c>
      <c r="H1696" s="15">
        <v>1</v>
      </c>
      <c r="L1696" s="23" t="s">
        <v>2387</v>
      </c>
      <c r="M1696" s="23" t="s">
        <v>2217</v>
      </c>
    </row>
    <row r="1697" spans="1:13" s="15" customFormat="1" x14ac:dyDescent="0.3">
      <c r="A1697" s="11">
        <v>39353</v>
      </c>
      <c r="B1697" s="29" t="s">
        <v>2727</v>
      </c>
      <c r="C1697" s="29">
        <v>1</v>
      </c>
      <c r="D1697" s="15">
        <v>22.1</v>
      </c>
      <c r="E1697" s="15" t="s">
        <v>2389</v>
      </c>
      <c r="H1697" s="15">
        <v>1</v>
      </c>
      <c r="L1697" s="23" t="s">
        <v>2387</v>
      </c>
      <c r="M1697" s="23" t="s">
        <v>2217</v>
      </c>
    </row>
    <row r="1698" spans="1:13" s="15" customFormat="1" x14ac:dyDescent="0.3">
      <c r="A1698" s="11">
        <v>39353</v>
      </c>
      <c r="B1698" s="29" t="s">
        <v>2727</v>
      </c>
      <c r="C1698" s="29">
        <v>1</v>
      </c>
      <c r="D1698" s="15">
        <v>21</v>
      </c>
      <c r="E1698" s="15" t="s">
        <v>2389</v>
      </c>
      <c r="H1698" s="15">
        <v>4</v>
      </c>
      <c r="L1698" s="23" t="s">
        <v>2387</v>
      </c>
      <c r="M1698" s="23" t="s">
        <v>2217</v>
      </c>
    </row>
    <row r="1699" spans="1:13" s="15" customFormat="1" x14ac:dyDescent="0.3">
      <c r="A1699" s="11">
        <v>39353</v>
      </c>
      <c r="B1699" s="29" t="s">
        <v>2727</v>
      </c>
      <c r="C1699" s="29">
        <v>1</v>
      </c>
      <c r="D1699" s="15">
        <v>20</v>
      </c>
      <c r="E1699" s="15" t="s">
        <v>2389</v>
      </c>
      <c r="H1699" s="15">
        <v>3</v>
      </c>
      <c r="L1699" s="23" t="s">
        <v>2387</v>
      </c>
      <c r="M1699" s="23" t="s">
        <v>2217</v>
      </c>
    </row>
    <row r="1700" spans="1:13" x14ac:dyDescent="0.3">
      <c r="A1700" s="11">
        <v>39353</v>
      </c>
      <c r="B1700" s="29" t="s">
        <v>2727</v>
      </c>
      <c r="C1700" s="29">
        <v>1</v>
      </c>
      <c r="D1700">
        <v>19.8</v>
      </c>
      <c r="E1700" s="14" t="s">
        <v>2389</v>
      </c>
      <c r="H1700">
        <v>2</v>
      </c>
      <c r="L1700" s="23" t="s">
        <v>2387</v>
      </c>
      <c r="M1700" s="23" t="s">
        <v>2217</v>
      </c>
    </row>
    <row r="1701" spans="1:13" x14ac:dyDescent="0.3">
      <c r="A1701" s="11">
        <v>39353</v>
      </c>
      <c r="B1701" s="29" t="s">
        <v>2727</v>
      </c>
      <c r="C1701" s="29">
        <v>1</v>
      </c>
      <c r="D1701">
        <v>16.100000000000001</v>
      </c>
      <c r="E1701" s="14" t="s">
        <v>2389</v>
      </c>
      <c r="F1701">
        <v>8.5</v>
      </c>
      <c r="K1701" s="14"/>
      <c r="L1701" s="23" t="s">
        <v>2387</v>
      </c>
      <c r="M1701" s="23" t="s">
        <v>2217</v>
      </c>
    </row>
    <row r="1702" spans="1:13" x14ac:dyDescent="0.3">
      <c r="A1702" s="11">
        <v>39353</v>
      </c>
      <c r="B1702" s="29" t="s">
        <v>2727</v>
      </c>
      <c r="C1702" s="29">
        <v>1</v>
      </c>
      <c r="D1702">
        <v>11.3</v>
      </c>
      <c r="E1702" s="14" t="s">
        <v>2389</v>
      </c>
      <c r="H1702">
        <v>1</v>
      </c>
      <c r="L1702" s="23" t="s">
        <v>2387</v>
      </c>
      <c r="M1702" s="23" t="s">
        <v>2217</v>
      </c>
    </row>
    <row r="1703" spans="1:13" x14ac:dyDescent="0.3">
      <c r="A1703" s="11">
        <v>39353</v>
      </c>
      <c r="B1703" s="29" t="s">
        <v>547</v>
      </c>
      <c r="C1703" s="29">
        <v>2</v>
      </c>
      <c r="D1703">
        <v>42.6</v>
      </c>
      <c r="E1703" s="14" t="s">
        <v>2389</v>
      </c>
      <c r="H1703">
        <v>2</v>
      </c>
      <c r="L1703" s="23" t="s">
        <v>2387</v>
      </c>
      <c r="M1703" s="23" t="s">
        <v>2217</v>
      </c>
    </row>
    <row r="1704" spans="1:13" x14ac:dyDescent="0.3">
      <c r="A1704" s="11">
        <v>39353</v>
      </c>
      <c r="B1704" s="29" t="s">
        <v>547</v>
      </c>
      <c r="C1704" s="29">
        <v>2</v>
      </c>
      <c r="D1704">
        <v>41.9</v>
      </c>
      <c r="E1704" s="14" t="s">
        <v>2389</v>
      </c>
      <c r="H1704">
        <v>1</v>
      </c>
      <c r="L1704" s="23" t="s">
        <v>2387</v>
      </c>
      <c r="M1704" s="23" t="s">
        <v>2217</v>
      </c>
    </row>
    <row r="1705" spans="1:13" x14ac:dyDescent="0.3">
      <c r="A1705" s="11">
        <v>39353</v>
      </c>
      <c r="B1705" s="29" t="s">
        <v>547</v>
      </c>
      <c r="C1705" s="29">
        <v>2</v>
      </c>
      <c r="D1705">
        <v>41.1</v>
      </c>
      <c r="E1705" s="14" t="s">
        <v>2389</v>
      </c>
      <c r="H1705">
        <v>1</v>
      </c>
      <c r="L1705" s="23" t="s">
        <v>2387</v>
      </c>
      <c r="M1705" s="23" t="s">
        <v>2217</v>
      </c>
    </row>
    <row r="1706" spans="1:13" x14ac:dyDescent="0.3">
      <c r="A1706" s="11">
        <v>39353</v>
      </c>
      <c r="B1706" s="29" t="s">
        <v>547</v>
      </c>
      <c r="C1706" s="29">
        <v>2</v>
      </c>
      <c r="D1706">
        <v>41</v>
      </c>
      <c r="E1706" s="14" t="s">
        <v>2389</v>
      </c>
      <c r="H1706">
        <v>4</v>
      </c>
      <c r="L1706" s="23" t="s">
        <v>2387</v>
      </c>
      <c r="M1706" s="23" t="s">
        <v>2217</v>
      </c>
    </row>
    <row r="1707" spans="1:13" x14ac:dyDescent="0.3">
      <c r="A1707" s="11">
        <v>39353</v>
      </c>
      <c r="B1707" s="29" t="s">
        <v>547</v>
      </c>
      <c r="C1707" s="29">
        <v>2</v>
      </c>
      <c r="D1707">
        <v>40</v>
      </c>
      <c r="E1707" s="14" t="s">
        <v>2389</v>
      </c>
      <c r="H1707">
        <v>3</v>
      </c>
      <c r="L1707" s="23" t="s">
        <v>2387</v>
      </c>
      <c r="M1707" s="23" t="s">
        <v>2217</v>
      </c>
    </row>
    <row r="1708" spans="1:13" x14ac:dyDescent="0.3">
      <c r="A1708" s="11">
        <v>39353</v>
      </c>
      <c r="B1708" s="29" t="s">
        <v>547</v>
      </c>
      <c r="C1708" s="29">
        <v>2</v>
      </c>
      <c r="D1708">
        <v>39.6</v>
      </c>
      <c r="E1708" s="15" t="s">
        <v>2389</v>
      </c>
      <c r="H1708">
        <v>2</v>
      </c>
      <c r="L1708" s="23" t="s">
        <v>2387</v>
      </c>
      <c r="M1708" s="23" t="s">
        <v>2217</v>
      </c>
    </row>
    <row r="1709" spans="1:13" x14ac:dyDescent="0.3">
      <c r="A1709" s="11">
        <v>39353</v>
      </c>
      <c r="B1709" s="29" t="s">
        <v>547</v>
      </c>
      <c r="C1709" s="29">
        <v>2</v>
      </c>
      <c r="D1709">
        <v>30.8</v>
      </c>
      <c r="E1709" s="15" t="s">
        <v>2389</v>
      </c>
      <c r="F1709">
        <v>5.2</v>
      </c>
      <c r="L1709" s="23" t="s">
        <v>2387</v>
      </c>
      <c r="M1709" s="23" t="s">
        <v>2217</v>
      </c>
    </row>
    <row r="1710" spans="1:13" x14ac:dyDescent="0.3">
      <c r="A1710" s="11">
        <v>39353</v>
      </c>
      <c r="B1710" s="29" t="s">
        <v>547</v>
      </c>
      <c r="C1710" s="29">
        <v>2</v>
      </c>
      <c r="D1710">
        <v>30.4</v>
      </c>
      <c r="E1710" s="15" t="s">
        <v>2389</v>
      </c>
      <c r="F1710">
        <v>5.0999999999999996</v>
      </c>
      <c r="L1710" s="23" t="s">
        <v>2387</v>
      </c>
      <c r="M1710" s="23" t="s">
        <v>2217</v>
      </c>
    </row>
    <row r="1711" spans="1:13" x14ac:dyDescent="0.3">
      <c r="A1711" s="11">
        <v>39353</v>
      </c>
      <c r="B1711" s="29" t="s">
        <v>547</v>
      </c>
      <c r="C1711" s="29">
        <v>2</v>
      </c>
      <c r="D1711">
        <v>27.1</v>
      </c>
      <c r="E1711" s="15" t="s">
        <v>2389</v>
      </c>
      <c r="H1711">
        <v>1</v>
      </c>
      <c r="L1711" s="23" t="s">
        <v>2387</v>
      </c>
      <c r="M1711" s="23" t="s">
        <v>2217</v>
      </c>
    </row>
    <row r="1712" spans="1:13" x14ac:dyDescent="0.3">
      <c r="A1712" s="11">
        <v>39353</v>
      </c>
      <c r="B1712" s="29" t="s">
        <v>547</v>
      </c>
      <c r="C1712" s="29">
        <v>2</v>
      </c>
      <c r="D1712">
        <v>23.5</v>
      </c>
      <c r="E1712" s="15" t="s">
        <v>2389</v>
      </c>
      <c r="H1712">
        <v>1</v>
      </c>
      <c r="L1712" s="23" t="s">
        <v>2387</v>
      </c>
      <c r="M1712" s="23" t="s">
        <v>2217</v>
      </c>
    </row>
    <row r="1713" spans="1:13" x14ac:dyDescent="0.3">
      <c r="A1713" s="11">
        <v>39353</v>
      </c>
      <c r="B1713" s="29" t="s">
        <v>547</v>
      </c>
      <c r="C1713" s="29">
        <v>2</v>
      </c>
      <c r="D1713">
        <v>17.3</v>
      </c>
      <c r="E1713" s="15" t="s">
        <v>2389</v>
      </c>
      <c r="H1713">
        <v>1</v>
      </c>
      <c r="L1713" s="23" t="s">
        <v>2387</v>
      </c>
      <c r="M1713" s="23" t="s">
        <v>2217</v>
      </c>
    </row>
    <row r="1714" spans="1:13" x14ac:dyDescent="0.3">
      <c r="A1714" s="11">
        <v>39353</v>
      </c>
      <c r="B1714" s="29" t="s">
        <v>547</v>
      </c>
      <c r="C1714" s="29">
        <v>2</v>
      </c>
      <c r="D1714">
        <v>16.7</v>
      </c>
      <c r="E1714" s="15" t="s">
        <v>2389</v>
      </c>
      <c r="H1714">
        <v>1</v>
      </c>
      <c r="L1714" s="23" t="s">
        <v>2387</v>
      </c>
      <c r="M1714" s="23" t="s">
        <v>2217</v>
      </c>
    </row>
    <row r="1715" spans="1:13" x14ac:dyDescent="0.3">
      <c r="A1715" s="11">
        <v>39353</v>
      </c>
      <c r="B1715" s="29" t="s">
        <v>547</v>
      </c>
      <c r="C1715" s="29">
        <v>2</v>
      </c>
      <c r="D1715">
        <v>16.5</v>
      </c>
      <c r="E1715" s="15" t="s">
        <v>2389</v>
      </c>
      <c r="H1715">
        <v>1</v>
      </c>
      <c r="L1715" s="23" t="s">
        <v>2387</v>
      </c>
      <c r="M1715" s="23" t="s">
        <v>2217</v>
      </c>
    </row>
    <row r="1716" spans="1:13" x14ac:dyDescent="0.3">
      <c r="A1716" s="11">
        <v>39353</v>
      </c>
      <c r="B1716" s="29" t="s">
        <v>547</v>
      </c>
      <c r="C1716" s="29">
        <v>2</v>
      </c>
      <c r="D1716">
        <v>16.2</v>
      </c>
      <c r="E1716" s="15" t="s">
        <v>2389</v>
      </c>
      <c r="H1716">
        <v>2</v>
      </c>
      <c r="L1716" s="23" t="s">
        <v>2387</v>
      </c>
      <c r="M1716" s="23" t="s">
        <v>2217</v>
      </c>
    </row>
    <row r="1717" spans="1:13" x14ac:dyDescent="0.3">
      <c r="A1717" s="11">
        <v>39353</v>
      </c>
      <c r="B1717" s="29" t="s">
        <v>547</v>
      </c>
      <c r="C1717" s="29">
        <v>2</v>
      </c>
      <c r="D1717">
        <v>15.5</v>
      </c>
      <c r="E1717" s="15" t="s">
        <v>2389</v>
      </c>
      <c r="H1717">
        <v>4</v>
      </c>
      <c r="L1717" s="23" t="s">
        <v>2387</v>
      </c>
      <c r="M1717" s="23" t="s">
        <v>2217</v>
      </c>
    </row>
    <row r="1718" spans="1:13" x14ac:dyDescent="0.3">
      <c r="A1718" s="11">
        <v>39353</v>
      </c>
      <c r="B1718" s="29" t="s">
        <v>547</v>
      </c>
      <c r="C1718" s="29">
        <v>2</v>
      </c>
      <c r="D1718">
        <v>15.1</v>
      </c>
      <c r="E1718" s="15" t="s">
        <v>2389</v>
      </c>
      <c r="H1718">
        <v>1</v>
      </c>
      <c r="L1718" s="23" t="s">
        <v>2387</v>
      </c>
      <c r="M1718" s="23" t="s">
        <v>2217</v>
      </c>
    </row>
    <row r="1719" spans="1:13" x14ac:dyDescent="0.3">
      <c r="A1719" s="11">
        <v>39353</v>
      </c>
      <c r="B1719" s="29" t="s">
        <v>547</v>
      </c>
      <c r="C1719" s="29">
        <v>2</v>
      </c>
      <c r="D1719">
        <v>14.9</v>
      </c>
      <c r="E1719" s="15" t="s">
        <v>2389</v>
      </c>
      <c r="H1719">
        <v>1</v>
      </c>
      <c r="L1719" s="23" t="s">
        <v>2387</v>
      </c>
      <c r="M1719" s="23" t="s">
        <v>2217</v>
      </c>
    </row>
    <row r="1720" spans="1:13" x14ac:dyDescent="0.3">
      <c r="A1720" s="11">
        <v>39353</v>
      </c>
      <c r="B1720" s="29" t="s">
        <v>547</v>
      </c>
      <c r="C1720" s="29">
        <v>2</v>
      </c>
      <c r="D1720">
        <v>14.4</v>
      </c>
      <c r="E1720" s="15" t="s">
        <v>2389</v>
      </c>
      <c r="H1720">
        <v>1</v>
      </c>
      <c r="L1720" s="23" t="s">
        <v>2387</v>
      </c>
      <c r="M1720" s="23" t="s">
        <v>2217</v>
      </c>
    </row>
    <row r="1721" spans="1:13" x14ac:dyDescent="0.3">
      <c r="A1721" s="11">
        <v>39353</v>
      </c>
      <c r="B1721" s="29" t="s">
        <v>2727</v>
      </c>
      <c r="C1721" s="29">
        <v>1</v>
      </c>
      <c r="D1721">
        <v>11.8</v>
      </c>
      <c r="E1721" s="15" t="s">
        <v>2549</v>
      </c>
      <c r="F1721">
        <v>4.0999999999999996</v>
      </c>
      <c r="J1721" t="s">
        <v>2736</v>
      </c>
      <c r="L1721" s="23" t="s">
        <v>2387</v>
      </c>
      <c r="M1721" s="23" t="s">
        <v>2217</v>
      </c>
    </row>
    <row r="1722" spans="1:13" x14ac:dyDescent="0.3">
      <c r="A1722" s="11">
        <v>39353</v>
      </c>
      <c r="B1722" s="29" t="s">
        <v>2727</v>
      </c>
      <c r="C1722" s="29">
        <v>1</v>
      </c>
      <c r="D1722">
        <v>15.2</v>
      </c>
      <c r="E1722" s="15" t="s">
        <v>2549</v>
      </c>
      <c r="F1722">
        <v>10</v>
      </c>
      <c r="J1722" t="s">
        <v>461</v>
      </c>
      <c r="L1722" s="23" t="s">
        <v>2387</v>
      </c>
      <c r="M1722" s="23" t="s">
        <v>2217</v>
      </c>
    </row>
    <row r="1723" spans="1:13" x14ac:dyDescent="0.3">
      <c r="A1723" s="11">
        <v>39353</v>
      </c>
      <c r="B1723" s="29" t="s">
        <v>2727</v>
      </c>
      <c r="C1723" s="29">
        <v>1</v>
      </c>
      <c r="D1723">
        <v>46.8</v>
      </c>
      <c r="E1723" s="15" t="s">
        <v>2549</v>
      </c>
      <c r="F1723">
        <v>4.0999999999999996</v>
      </c>
      <c r="J1723" t="s">
        <v>2729</v>
      </c>
      <c r="L1723" s="23" t="s">
        <v>2387</v>
      </c>
      <c r="M1723" s="23" t="s">
        <v>2217</v>
      </c>
    </row>
    <row r="1724" spans="1:13" x14ac:dyDescent="0.3">
      <c r="A1724" s="11">
        <v>39353</v>
      </c>
      <c r="B1724" s="29" t="s">
        <v>2727</v>
      </c>
      <c r="C1724" s="29">
        <v>1</v>
      </c>
      <c r="D1724">
        <v>50</v>
      </c>
      <c r="E1724" s="15" t="s">
        <v>2549</v>
      </c>
      <c r="F1724">
        <v>5</v>
      </c>
      <c r="L1724" s="23" t="s">
        <v>2387</v>
      </c>
      <c r="M1724" s="23" t="s">
        <v>2217</v>
      </c>
    </row>
    <row r="1725" spans="1:13" x14ac:dyDescent="0.3">
      <c r="A1725" s="11">
        <v>39353</v>
      </c>
      <c r="B1725" s="29" t="s">
        <v>2727</v>
      </c>
      <c r="C1725" s="29">
        <v>1</v>
      </c>
      <c r="D1725">
        <v>49.2</v>
      </c>
      <c r="E1725" s="15" t="s">
        <v>2549</v>
      </c>
      <c r="F1725">
        <v>2.1</v>
      </c>
      <c r="L1725" s="23" t="s">
        <v>2387</v>
      </c>
      <c r="M1725" s="23" t="s">
        <v>2217</v>
      </c>
    </row>
    <row r="1726" spans="1:13" x14ac:dyDescent="0.3">
      <c r="A1726" s="11">
        <v>39353</v>
      </c>
      <c r="B1726" s="29" t="s">
        <v>2727</v>
      </c>
      <c r="C1726" s="29">
        <v>1</v>
      </c>
      <c r="D1726">
        <v>47.9</v>
      </c>
      <c r="E1726" s="15" t="s">
        <v>2549</v>
      </c>
      <c r="H1726">
        <v>1</v>
      </c>
      <c r="L1726" s="23" t="s">
        <v>2387</v>
      </c>
      <c r="M1726" s="23" t="s">
        <v>2217</v>
      </c>
    </row>
    <row r="1727" spans="1:13" x14ac:dyDescent="0.3">
      <c r="A1727" s="11">
        <v>39353</v>
      </c>
      <c r="B1727" s="29" t="s">
        <v>2727</v>
      </c>
      <c r="C1727" s="29">
        <v>1</v>
      </c>
      <c r="D1727">
        <v>47.8</v>
      </c>
      <c r="E1727" s="15" t="s">
        <v>2549</v>
      </c>
      <c r="H1727">
        <v>1</v>
      </c>
      <c r="L1727" s="23" t="s">
        <v>2387</v>
      </c>
      <c r="M1727" s="23" t="s">
        <v>2217</v>
      </c>
    </row>
    <row r="1728" spans="1:13" x14ac:dyDescent="0.3">
      <c r="A1728" s="11">
        <v>39353</v>
      </c>
      <c r="B1728" s="29" t="s">
        <v>2727</v>
      </c>
      <c r="C1728" s="29">
        <v>1</v>
      </c>
      <c r="D1728">
        <v>47.5</v>
      </c>
      <c r="E1728" s="15" t="s">
        <v>2549</v>
      </c>
      <c r="F1728">
        <v>3</v>
      </c>
      <c r="L1728" s="23" t="s">
        <v>2387</v>
      </c>
      <c r="M1728" s="23" t="s">
        <v>2217</v>
      </c>
    </row>
    <row r="1729" spans="1:13" x14ac:dyDescent="0.3">
      <c r="A1729" s="11">
        <v>39353</v>
      </c>
      <c r="B1729" s="29" t="s">
        <v>2727</v>
      </c>
      <c r="C1729" s="29">
        <v>1</v>
      </c>
      <c r="D1729">
        <v>44.8</v>
      </c>
      <c r="E1729" s="15" t="s">
        <v>2549</v>
      </c>
      <c r="F1729">
        <v>3.2</v>
      </c>
      <c r="L1729" s="23" t="s">
        <v>2387</v>
      </c>
      <c r="M1729" s="23" t="s">
        <v>2217</v>
      </c>
    </row>
    <row r="1730" spans="1:13" x14ac:dyDescent="0.3">
      <c r="A1730" s="11">
        <v>39353</v>
      </c>
      <c r="B1730" s="29" t="s">
        <v>2727</v>
      </c>
      <c r="C1730" s="29">
        <v>1</v>
      </c>
      <c r="D1730">
        <v>35</v>
      </c>
      <c r="E1730" s="15" t="s">
        <v>2549</v>
      </c>
      <c r="F1730">
        <v>4</v>
      </c>
      <c r="L1730" s="23" t="s">
        <v>2387</v>
      </c>
      <c r="M1730" s="23" t="s">
        <v>2217</v>
      </c>
    </row>
    <row r="1731" spans="1:13" x14ac:dyDescent="0.3">
      <c r="A1731" s="11">
        <v>39353</v>
      </c>
      <c r="B1731" s="29" t="s">
        <v>2727</v>
      </c>
      <c r="C1731" s="29">
        <v>1</v>
      </c>
      <c r="D1731">
        <v>33.200000000000003</v>
      </c>
      <c r="E1731" s="15" t="s">
        <v>2549</v>
      </c>
      <c r="F1731">
        <v>2.2000000000000002</v>
      </c>
      <c r="L1731" s="23" t="s">
        <v>2387</v>
      </c>
      <c r="M1731" s="23" t="s">
        <v>2217</v>
      </c>
    </row>
    <row r="1732" spans="1:13" x14ac:dyDescent="0.3">
      <c r="A1732" s="11">
        <v>39353</v>
      </c>
      <c r="B1732" s="29" t="s">
        <v>2727</v>
      </c>
      <c r="C1732" s="29">
        <v>1</v>
      </c>
      <c r="D1732">
        <v>31.9</v>
      </c>
      <c r="E1732" s="15" t="s">
        <v>2549</v>
      </c>
      <c r="F1732">
        <v>3.9</v>
      </c>
      <c r="L1732" s="23" t="s">
        <v>2387</v>
      </c>
      <c r="M1732" s="23" t="s">
        <v>2217</v>
      </c>
    </row>
    <row r="1733" spans="1:13" x14ac:dyDescent="0.3">
      <c r="A1733" s="11">
        <v>39353</v>
      </c>
      <c r="B1733" s="29" t="s">
        <v>2727</v>
      </c>
      <c r="C1733" s="29">
        <v>1</v>
      </c>
      <c r="D1733">
        <v>30.4</v>
      </c>
      <c r="E1733" s="15" t="s">
        <v>2549</v>
      </c>
      <c r="H1733">
        <v>2</v>
      </c>
      <c r="L1733" s="23" t="s">
        <v>2387</v>
      </c>
      <c r="M1733" s="23" t="s">
        <v>2217</v>
      </c>
    </row>
    <row r="1734" spans="1:13" x14ac:dyDescent="0.3">
      <c r="A1734" s="11">
        <v>39353</v>
      </c>
      <c r="B1734" s="15" t="s">
        <v>2727</v>
      </c>
      <c r="C1734" s="29">
        <v>1</v>
      </c>
      <c r="D1734">
        <v>30</v>
      </c>
      <c r="E1734" s="15" t="s">
        <v>2549</v>
      </c>
      <c r="H1734">
        <v>3</v>
      </c>
      <c r="L1734" s="23" t="s">
        <v>2387</v>
      </c>
      <c r="M1734" s="23" t="s">
        <v>2217</v>
      </c>
    </row>
    <row r="1735" spans="1:13" x14ac:dyDescent="0.3">
      <c r="A1735" s="11">
        <v>39353</v>
      </c>
      <c r="B1735" s="15" t="s">
        <v>2727</v>
      </c>
      <c r="C1735" s="29">
        <v>1</v>
      </c>
      <c r="D1735">
        <v>29</v>
      </c>
      <c r="E1735" s="15" t="s">
        <v>2549</v>
      </c>
      <c r="H1735">
        <v>3</v>
      </c>
      <c r="K1735" s="15"/>
      <c r="L1735" s="23" t="s">
        <v>2387</v>
      </c>
      <c r="M1735" s="23" t="s">
        <v>2217</v>
      </c>
    </row>
    <row r="1736" spans="1:13" x14ac:dyDescent="0.3">
      <c r="A1736" s="11">
        <v>39353</v>
      </c>
      <c r="B1736" s="15" t="s">
        <v>2727</v>
      </c>
      <c r="C1736" s="29">
        <v>1</v>
      </c>
      <c r="D1736">
        <v>29</v>
      </c>
      <c r="E1736" s="15" t="s">
        <v>2549</v>
      </c>
      <c r="H1736">
        <v>4</v>
      </c>
      <c r="L1736" s="23" t="s">
        <v>2387</v>
      </c>
      <c r="M1736" s="23" t="s">
        <v>2217</v>
      </c>
    </row>
    <row r="1737" spans="1:13" x14ac:dyDescent="0.3">
      <c r="A1737" s="11">
        <v>39353</v>
      </c>
      <c r="B1737" s="15" t="s">
        <v>2727</v>
      </c>
      <c r="C1737" s="29">
        <v>1</v>
      </c>
      <c r="D1737">
        <v>28</v>
      </c>
      <c r="E1737" s="15" t="s">
        <v>2549</v>
      </c>
      <c r="H1737">
        <v>4</v>
      </c>
      <c r="L1737" s="23" t="s">
        <v>2387</v>
      </c>
      <c r="M1737" s="23" t="s">
        <v>2217</v>
      </c>
    </row>
    <row r="1738" spans="1:13" x14ac:dyDescent="0.3">
      <c r="A1738" s="11">
        <v>39353</v>
      </c>
      <c r="B1738" s="15" t="s">
        <v>2727</v>
      </c>
      <c r="C1738" s="29">
        <v>1</v>
      </c>
      <c r="D1738">
        <v>26.7</v>
      </c>
      <c r="E1738" s="15" t="s">
        <v>2549</v>
      </c>
      <c r="H1738">
        <v>1</v>
      </c>
      <c r="J1738" s="29"/>
      <c r="L1738" s="23" t="s">
        <v>2387</v>
      </c>
      <c r="M1738" s="23" t="s">
        <v>2217</v>
      </c>
    </row>
    <row r="1739" spans="1:13" x14ac:dyDescent="0.3">
      <c r="A1739" s="11">
        <v>39353</v>
      </c>
      <c r="B1739" s="15" t="s">
        <v>2727</v>
      </c>
      <c r="C1739" s="29">
        <v>1</v>
      </c>
      <c r="D1739">
        <v>26.7</v>
      </c>
      <c r="E1739" s="15" t="s">
        <v>2549</v>
      </c>
      <c r="F1739">
        <v>6.9</v>
      </c>
      <c r="J1739" s="29"/>
      <c r="L1739" s="23" t="s">
        <v>2387</v>
      </c>
      <c r="M1739" s="23" t="s">
        <v>2217</v>
      </c>
    </row>
    <row r="1740" spans="1:13" x14ac:dyDescent="0.3">
      <c r="A1740" s="11">
        <v>39353</v>
      </c>
      <c r="B1740" s="15" t="s">
        <v>2727</v>
      </c>
      <c r="C1740" s="29">
        <v>1</v>
      </c>
      <c r="D1740">
        <v>25.8</v>
      </c>
      <c r="E1740" s="15" t="s">
        <v>2549</v>
      </c>
      <c r="H1740">
        <v>1</v>
      </c>
      <c r="L1740" s="23" t="s">
        <v>2387</v>
      </c>
      <c r="M1740" s="23" t="s">
        <v>2217</v>
      </c>
    </row>
    <row r="1741" spans="1:13" x14ac:dyDescent="0.3">
      <c r="A1741" s="11">
        <v>39353</v>
      </c>
      <c r="B1741" s="15" t="s">
        <v>2727</v>
      </c>
      <c r="C1741" s="29">
        <v>1</v>
      </c>
      <c r="D1741">
        <v>24.6</v>
      </c>
      <c r="E1741" s="15" t="s">
        <v>2549</v>
      </c>
      <c r="F1741">
        <v>0.6</v>
      </c>
      <c r="L1741" s="23" t="s">
        <v>2387</v>
      </c>
      <c r="M1741" s="23" t="s">
        <v>2217</v>
      </c>
    </row>
    <row r="1742" spans="1:13" x14ac:dyDescent="0.3">
      <c r="A1742" s="11">
        <v>39353</v>
      </c>
      <c r="B1742" s="15" t="s">
        <v>2727</v>
      </c>
      <c r="C1742" s="29">
        <v>1</v>
      </c>
      <c r="D1742">
        <v>24.6</v>
      </c>
      <c r="E1742" s="15" t="s">
        <v>2549</v>
      </c>
      <c r="F1742">
        <v>3</v>
      </c>
      <c r="L1742" s="23" t="s">
        <v>2387</v>
      </c>
      <c r="M1742" s="23" t="s">
        <v>2217</v>
      </c>
    </row>
    <row r="1743" spans="1:13" x14ac:dyDescent="0.3">
      <c r="A1743" s="11">
        <v>39353</v>
      </c>
      <c r="B1743" s="15" t="s">
        <v>2727</v>
      </c>
      <c r="C1743" s="29">
        <v>1</v>
      </c>
      <c r="D1743">
        <v>23.9</v>
      </c>
      <c r="E1743" s="15" t="s">
        <v>2549</v>
      </c>
      <c r="F1743">
        <v>6.5</v>
      </c>
      <c r="L1743" s="23" t="s">
        <v>2387</v>
      </c>
      <c r="M1743" s="23" t="s">
        <v>2217</v>
      </c>
    </row>
    <row r="1744" spans="1:13" x14ac:dyDescent="0.3">
      <c r="A1744" s="11">
        <v>39353</v>
      </c>
      <c r="B1744" s="15" t="s">
        <v>2727</v>
      </c>
      <c r="C1744" s="29">
        <v>1</v>
      </c>
      <c r="D1744">
        <v>21.9</v>
      </c>
      <c r="E1744" s="15" t="s">
        <v>2549</v>
      </c>
      <c r="F1744">
        <v>0.4</v>
      </c>
      <c r="L1744" s="23" t="s">
        <v>2387</v>
      </c>
      <c r="M1744" s="23" t="s">
        <v>2217</v>
      </c>
    </row>
    <row r="1745" spans="1:13" x14ac:dyDescent="0.3">
      <c r="A1745" s="11">
        <v>39353</v>
      </c>
      <c r="B1745" s="15" t="s">
        <v>2727</v>
      </c>
      <c r="C1745" s="29">
        <v>1</v>
      </c>
      <c r="D1745">
        <v>21.2</v>
      </c>
      <c r="E1745" s="15" t="s">
        <v>2549</v>
      </c>
      <c r="H1745">
        <v>3</v>
      </c>
      <c r="L1745" s="23" t="s">
        <v>2387</v>
      </c>
      <c r="M1745" s="23" t="s">
        <v>2217</v>
      </c>
    </row>
    <row r="1746" spans="1:13" x14ac:dyDescent="0.3">
      <c r="A1746" s="11">
        <v>39353</v>
      </c>
      <c r="B1746" s="15" t="s">
        <v>2727</v>
      </c>
      <c r="C1746" s="29">
        <v>1</v>
      </c>
      <c r="D1746">
        <v>20.6</v>
      </c>
      <c r="E1746" s="15" t="s">
        <v>2549</v>
      </c>
      <c r="F1746">
        <v>5.8</v>
      </c>
      <c r="L1746" s="23" t="s">
        <v>2387</v>
      </c>
      <c r="M1746" s="23" t="s">
        <v>2217</v>
      </c>
    </row>
    <row r="1747" spans="1:13" x14ac:dyDescent="0.3">
      <c r="A1747" s="11">
        <v>39353</v>
      </c>
      <c r="B1747" s="15" t="s">
        <v>2727</v>
      </c>
      <c r="C1747" s="29">
        <v>1</v>
      </c>
      <c r="D1747">
        <v>20</v>
      </c>
      <c r="E1747" s="15" t="s">
        <v>2549</v>
      </c>
      <c r="F1747">
        <v>2.9</v>
      </c>
      <c r="L1747" s="23" t="s">
        <v>2387</v>
      </c>
      <c r="M1747" s="23" t="s">
        <v>2217</v>
      </c>
    </row>
    <row r="1748" spans="1:13" x14ac:dyDescent="0.3">
      <c r="A1748" s="11">
        <v>39353</v>
      </c>
      <c r="B1748" s="15" t="s">
        <v>2727</v>
      </c>
      <c r="C1748" s="29">
        <v>1</v>
      </c>
      <c r="D1748">
        <v>19.5</v>
      </c>
      <c r="E1748" s="15" t="s">
        <v>2486</v>
      </c>
      <c r="F1748">
        <v>2.2000000000000002</v>
      </c>
      <c r="L1748" s="23" t="s">
        <v>2387</v>
      </c>
      <c r="M1748" s="23" t="s">
        <v>2217</v>
      </c>
    </row>
    <row r="1749" spans="1:13" x14ac:dyDescent="0.3">
      <c r="A1749" s="11">
        <v>39353</v>
      </c>
      <c r="B1749" s="15" t="s">
        <v>2727</v>
      </c>
      <c r="C1749" s="29">
        <v>1</v>
      </c>
      <c r="D1749">
        <v>19.100000000000001</v>
      </c>
      <c r="E1749" s="15" t="s">
        <v>2549</v>
      </c>
      <c r="F1749">
        <v>2.2000000000000002</v>
      </c>
      <c r="L1749" s="23" t="s">
        <v>2387</v>
      </c>
      <c r="M1749" s="23" t="s">
        <v>2217</v>
      </c>
    </row>
    <row r="1750" spans="1:13" x14ac:dyDescent="0.3">
      <c r="A1750" s="11">
        <v>39353</v>
      </c>
      <c r="B1750" s="15" t="s">
        <v>2727</v>
      </c>
      <c r="C1750" s="29">
        <v>1</v>
      </c>
      <c r="D1750">
        <v>17.100000000000001</v>
      </c>
      <c r="E1750" s="15" t="s">
        <v>2549</v>
      </c>
      <c r="H1750">
        <v>1</v>
      </c>
      <c r="L1750" s="23" t="s">
        <v>2387</v>
      </c>
      <c r="M1750" s="23" t="s">
        <v>2217</v>
      </c>
    </row>
    <row r="1751" spans="1:13" x14ac:dyDescent="0.3">
      <c r="A1751" s="11">
        <v>39353</v>
      </c>
      <c r="B1751" s="15" t="s">
        <v>2727</v>
      </c>
      <c r="C1751" s="29">
        <v>1</v>
      </c>
      <c r="D1751">
        <v>14.2</v>
      </c>
      <c r="E1751" s="15" t="s">
        <v>2549</v>
      </c>
      <c r="F1751">
        <v>1</v>
      </c>
      <c r="L1751" s="23" t="s">
        <v>2387</v>
      </c>
      <c r="M1751" s="23" t="s">
        <v>2217</v>
      </c>
    </row>
    <row r="1752" spans="1:13" x14ac:dyDescent="0.3">
      <c r="A1752" s="11">
        <v>39353</v>
      </c>
      <c r="B1752" s="15" t="s">
        <v>2727</v>
      </c>
      <c r="C1752" s="29">
        <v>1</v>
      </c>
      <c r="D1752">
        <v>13.7</v>
      </c>
      <c r="E1752" s="15" t="s">
        <v>2549</v>
      </c>
      <c r="F1752">
        <v>1.5</v>
      </c>
      <c r="L1752" s="23" t="s">
        <v>2387</v>
      </c>
      <c r="M1752" s="23" t="s">
        <v>2217</v>
      </c>
    </row>
    <row r="1753" spans="1:13" x14ac:dyDescent="0.3">
      <c r="A1753" s="11">
        <v>39353</v>
      </c>
      <c r="B1753" s="15" t="s">
        <v>2727</v>
      </c>
      <c r="C1753" s="29">
        <v>1</v>
      </c>
      <c r="D1753">
        <v>13.7</v>
      </c>
      <c r="E1753" s="15" t="s">
        <v>2549</v>
      </c>
      <c r="H1753">
        <v>1</v>
      </c>
      <c r="L1753" s="23" t="s">
        <v>2387</v>
      </c>
      <c r="M1753" s="23" t="s">
        <v>2217</v>
      </c>
    </row>
    <row r="1754" spans="1:13" x14ac:dyDescent="0.3">
      <c r="A1754" s="11">
        <v>39353</v>
      </c>
      <c r="B1754" s="15" t="s">
        <v>2727</v>
      </c>
      <c r="C1754" s="29">
        <v>1</v>
      </c>
      <c r="D1754">
        <v>13.5</v>
      </c>
      <c r="E1754" s="15" t="s">
        <v>2549</v>
      </c>
      <c r="H1754">
        <v>3</v>
      </c>
      <c r="L1754" s="23" t="s">
        <v>2387</v>
      </c>
      <c r="M1754" s="23" t="s">
        <v>2217</v>
      </c>
    </row>
    <row r="1755" spans="1:13" x14ac:dyDescent="0.3">
      <c r="A1755" s="11">
        <v>39353</v>
      </c>
      <c r="B1755" s="15" t="s">
        <v>2727</v>
      </c>
      <c r="C1755" s="29">
        <v>1</v>
      </c>
      <c r="D1755">
        <v>12.5</v>
      </c>
      <c r="E1755" s="15" t="s">
        <v>2549</v>
      </c>
      <c r="H1755">
        <v>3</v>
      </c>
      <c r="L1755" s="23" t="s">
        <v>2387</v>
      </c>
      <c r="M1755" s="23" t="s">
        <v>2217</v>
      </c>
    </row>
    <row r="1756" spans="1:13" x14ac:dyDescent="0.3">
      <c r="A1756" s="11">
        <v>39353</v>
      </c>
      <c r="B1756" s="15" t="s">
        <v>2727</v>
      </c>
      <c r="C1756" s="29">
        <v>1</v>
      </c>
      <c r="D1756">
        <v>12.9</v>
      </c>
      <c r="E1756" s="15" t="s">
        <v>2549</v>
      </c>
      <c r="F1756">
        <v>3.9</v>
      </c>
      <c r="L1756" s="23" t="s">
        <v>2387</v>
      </c>
      <c r="M1756" s="23" t="s">
        <v>2217</v>
      </c>
    </row>
    <row r="1757" spans="1:13" x14ac:dyDescent="0.3">
      <c r="A1757" s="11">
        <v>39353</v>
      </c>
      <c r="B1757" s="15" t="s">
        <v>2727</v>
      </c>
      <c r="C1757" s="29">
        <v>1</v>
      </c>
      <c r="D1757">
        <v>12.4</v>
      </c>
      <c r="E1757" s="15" t="s">
        <v>2549</v>
      </c>
      <c r="F1757">
        <v>0.5</v>
      </c>
      <c r="L1757" s="23" t="s">
        <v>2387</v>
      </c>
      <c r="M1757" s="23" t="s">
        <v>2217</v>
      </c>
    </row>
    <row r="1758" spans="1:13" x14ac:dyDescent="0.3">
      <c r="A1758" s="11">
        <v>39353</v>
      </c>
      <c r="B1758" s="15" t="s">
        <v>2727</v>
      </c>
      <c r="C1758" s="29">
        <v>1</v>
      </c>
      <c r="D1758">
        <v>6.8</v>
      </c>
      <c r="E1758" s="15" t="s">
        <v>2549</v>
      </c>
      <c r="F1758">
        <v>3.9</v>
      </c>
      <c r="L1758" s="23" t="s">
        <v>2387</v>
      </c>
      <c r="M1758" s="23" t="s">
        <v>2217</v>
      </c>
    </row>
    <row r="1759" spans="1:13" x14ac:dyDescent="0.3">
      <c r="A1759" s="11">
        <v>39353</v>
      </c>
      <c r="B1759" s="15" t="s">
        <v>2727</v>
      </c>
      <c r="C1759" s="29">
        <v>1</v>
      </c>
      <c r="D1759">
        <v>6.2</v>
      </c>
      <c r="E1759" s="15" t="s">
        <v>2549</v>
      </c>
      <c r="F1759">
        <v>1.2</v>
      </c>
      <c r="L1759" s="23" t="s">
        <v>2387</v>
      </c>
      <c r="M1759" s="23" t="s">
        <v>2217</v>
      </c>
    </row>
    <row r="1760" spans="1:13" x14ac:dyDescent="0.3">
      <c r="A1760" s="11">
        <v>39353</v>
      </c>
      <c r="B1760" s="15" t="s">
        <v>547</v>
      </c>
      <c r="C1760" s="29">
        <v>2</v>
      </c>
      <c r="D1760">
        <v>49.8</v>
      </c>
      <c r="E1760" s="15" t="s">
        <v>2549</v>
      </c>
      <c r="F1760">
        <v>4.0999999999999996</v>
      </c>
      <c r="L1760" s="23" t="s">
        <v>2387</v>
      </c>
      <c r="M1760" s="23" t="s">
        <v>2217</v>
      </c>
    </row>
    <row r="1761" spans="1:13" x14ac:dyDescent="0.3">
      <c r="A1761" s="11">
        <v>39353</v>
      </c>
      <c r="B1761" s="15" t="s">
        <v>547</v>
      </c>
      <c r="C1761" s="29">
        <v>2</v>
      </c>
      <c r="D1761">
        <v>45</v>
      </c>
      <c r="E1761" s="15" t="s">
        <v>2644</v>
      </c>
      <c r="F1761">
        <v>6</v>
      </c>
      <c r="L1761" s="23" t="s">
        <v>2387</v>
      </c>
      <c r="M1761" s="23" t="s">
        <v>2217</v>
      </c>
    </row>
    <row r="1762" spans="1:13" x14ac:dyDescent="0.3">
      <c r="A1762" s="11">
        <v>39353</v>
      </c>
      <c r="B1762" s="15" t="s">
        <v>547</v>
      </c>
      <c r="C1762" s="29">
        <v>2</v>
      </c>
      <c r="D1762">
        <v>44.8</v>
      </c>
      <c r="E1762" s="15" t="s">
        <v>2549</v>
      </c>
      <c r="F1762">
        <v>6.1</v>
      </c>
      <c r="L1762" s="23" t="s">
        <v>2387</v>
      </c>
      <c r="M1762" s="23" t="s">
        <v>2217</v>
      </c>
    </row>
    <row r="1763" spans="1:13" x14ac:dyDescent="0.3">
      <c r="A1763" s="11">
        <v>39353</v>
      </c>
      <c r="B1763" s="15" t="s">
        <v>547</v>
      </c>
      <c r="C1763" s="29">
        <v>2</v>
      </c>
      <c r="D1763">
        <v>44</v>
      </c>
      <c r="E1763" s="15" t="s">
        <v>2549</v>
      </c>
      <c r="F1763">
        <v>2.7</v>
      </c>
      <c r="L1763" s="23" t="s">
        <v>2387</v>
      </c>
      <c r="M1763" s="23" t="s">
        <v>2217</v>
      </c>
    </row>
    <row r="1764" spans="1:13" x14ac:dyDescent="0.3">
      <c r="A1764" s="11">
        <v>39353</v>
      </c>
      <c r="B1764" s="15" t="s">
        <v>547</v>
      </c>
      <c r="C1764" s="29">
        <v>2</v>
      </c>
      <c r="D1764">
        <v>43.9</v>
      </c>
      <c r="E1764" s="15" t="s">
        <v>2549</v>
      </c>
      <c r="F1764">
        <v>1.1000000000000001</v>
      </c>
      <c r="J1764" s="15"/>
      <c r="K1764" s="15"/>
      <c r="L1764" s="23" t="s">
        <v>2387</v>
      </c>
      <c r="M1764" s="23" t="s">
        <v>2217</v>
      </c>
    </row>
    <row r="1765" spans="1:13" x14ac:dyDescent="0.3">
      <c r="A1765" s="11">
        <v>39353</v>
      </c>
      <c r="B1765" s="15" t="s">
        <v>547</v>
      </c>
      <c r="C1765" s="29">
        <v>2</v>
      </c>
      <c r="D1765">
        <v>42.9</v>
      </c>
      <c r="E1765" s="15" t="s">
        <v>2549</v>
      </c>
      <c r="F1765">
        <v>2.7</v>
      </c>
      <c r="L1765" s="23" t="s">
        <v>2387</v>
      </c>
      <c r="M1765" s="23" t="s">
        <v>2217</v>
      </c>
    </row>
    <row r="1766" spans="1:13" x14ac:dyDescent="0.3">
      <c r="A1766" s="11">
        <v>39353</v>
      </c>
      <c r="B1766" s="15" t="s">
        <v>547</v>
      </c>
      <c r="C1766" s="29">
        <v>2</v>
      </c>
      <c r="D1766">
        <v>42.4</v>
      </c>
      <c r="E1766" s="15" t="s">
        <v>2549</v>
      </c>
      <c r="F1766">
        <v>3.1</v>
      </c>
      <c r="L1766" s="23" t="s">
        <v>2387</v>
      </c>
      <c r="M1766" s="23" t="s">
        <v>2217</v>
      </c>
    </row>
    <row r="1767" spans="1:13" x14ac:dyDescent="0.3">
      <c r="A1767" s="11">
        <v>39353</v>
      </c>
      <c r="B1767" s="15" t="s">
        <v>547</v>
      </c>
      <c r="C1767" s="29">
        <v>2</v>
      </c>
      <c r="D1767">
        <v>42</v>
      </c>
      <c r="E1767" s="15" t="s">
        <v>2549</v>
      </c>
      <c r="F1767">
        <v>4</v>
      </c>
      <c r="L1767" s="23" t="s">
        <v>2387</v>
      </c>
      <c r="M1767" s="23" t="s">
        <v>2217</v>
      </c>
    </row>
    <row r="1768" spans="1:13" x14ac:dyDescent="0.3">
      <c r="A1768" s="11">
        <v>39353</v>
      </c>
      <c r="B1768" s="15" t="s">
        <v>547</v>
      </c>
      <c r="C1768" s="29">
        <v>2</v>
      </c>
      <c r="D1768">
        <v>41</v>
      </c>
      <c r="E1768" s="15" t="s">
        <v>2549</v>
      </c>
      <c r="F1768">
        <v>5.5</v>
      </c>
      <c r="L1768" s="23" t="s">
        <v>2387</v>
      </c>
      <c r="M1768" s="23" t="s">
        <v>2217</v>
      </c>
    </row>
    <row r="1769" spans="1:13" x14ac:dyDescent="0.3">
      <c r="A1769" s="11">
        <v>39353</v>
      </c>
      <c r="B1769" s="15" t="s">
        <v>547</v>
      </c>
      <c r="C1769" s="29">
        <v>2</v>
      </c>
      <c r="D1769">
        <v>37.9</v>
      </c>
      <c r="E1769" s="15" t="s">
        <v>2549</v>
      </c>
      <c r="H1769">
        <v>1</v>
      </c>
      <c r="L1769" s="23" t="s">
        <v>2387</v>
      </c>
      <c r="M1769" s="23" t="s">
        <v>2217</v>
      </c>
    </row>
    <row r="1770" spans="1:13" x14ac:dyDescent="0.3">
      <c r="A1770" s="11">
        <v>39353</v>
      </c>
      <c r="B1770" s="15" t="s">
        <v>547</v>
      </c>
      <c r="C1770" s="29">
        <v>2</v>
      </c>
      <c r="D1770">
        <v>37.299999999999997</v>
      </c>
      <c r="E1770" s="15" t="s">
        <v>2549</v>
      </c>
      <c r="F1770" t="s">
        <v>2239</v>
      </c>
      <c r="K1770" t="s">
        <v>2418</v>
      </c>
      <c r="L1770" s="23" t="s">
        <v>2387</v>
      </c>
      <c r="M1770" s="23" t="s">
        <v>2217</v>
      </c>
    </row>
    <row r="1771" spans="1:13" x14ac:dyDescent="0.3">
      <c r="A1771" s="11">
        <v>39353</v>
      </c>
      <c r="B1771" s="15" t="s">
        <v>547</v>
      </c>
      <c r="C1771" s="29">
        <v>2</v>
      </c>
      <c r="D1771">
        <v>35.799999999999997</v>
      </c>
      <c r="E1771" s="15" t="s">
        <v>2549</v>
      </c>
      <c r="F1771">
        <v>4.2</v>
      </c>
      <c r="L1771" s="23" t="s">
        <v>2387</v>
      </c>
      <c r="M1771" s="23" t="s">
        <v>2217</v>
      </c>
    </row>
    <row r="1772" spans="1:13" x14ac:dyDescent="0.3">
      <c r="A1772" s="11">
        <v>39353</v>
      </c>
      <c r="B1772" s="15" t="s">
        <v>547</v>
      </c>
      <c r="C1772" s="29">
        <v>2</v>
      </c>
      <c r="D1772">
        <v>34.9</v>
      </c>
      <c r="E1772" s="15" t="s">
        <v>2549</v>
      </c>
      <c r="F1772">
        <v>5</v>
      </c>
      <c r="K1772" s="15"/>
      <c r="L1772" s="23" t="s">
        <v>2387</v>
      </c>
      <c r="M1772" s="23" t="s">
        <v>2217</v>
      </c>
    </row>
    <row r="1773" spans="1:13" x14ac:dyDescent="0.3">
      <c r="A1773" s="11">
        <v>39353</v>
      </c>
      <c r="B1773" s="15" t="s">
        <v>547</v>
      </c>
      <c r="C1773" s="29">
        <v>2</v>
      </c>
      <c r="D1773">
        <v>32.799999999999997</v>
      </c>
      <c r="E1773" s="15" t="s">
        <v>2549</v>
      </c>
      <c r="F1773">
        <v>2.2000000000000002</v>
      </c>
      <c r="L1773" s="23" t="s">
        <v>2387</v>
      </c>
      <c r="M1773" s="23" t="s">
        <v>2217</v>
      </c>
    </row>
    <row r="1774" spans="1:13" x14ac:dyDescent="0.3">
      <c r="A1774" s="11">
        <v>39353</v>
      </c>
      <c r="B1774" s="15" t="s">
        <v>547</v>
      </c>
      <c r="C1774" s="29">
        <v>2</v>
      </c>
      <c r="D1774">
        <v>31.1</v>
      </c>
      <c r="E1774" s="15" t="s">
        <v>2549</v>
      </c>
      <c r="F1774">
        <v>1.6</v>
      </c>
      <c r="L1774" s="23" t="s">
        <v>2387</v>
      </c>
      <c r="M1774" s="23" t="s">
        <v>2217</v>
      </c>
    </row>
    <row r="1775" spans="1:13" x14ac:dyDescent="0.3">
      <c r="A1775" s="11">
        <v>39353</v>
      </c>
      <c r="B1775" s="15" t="s">
        <v>547</v>
      </c>
      <c r="C1775" s="29">
        <v>2</v>
      </c>
      <c r="D1775">
        <v>31.7</v>
      </c>
      <c r="E1775" s="15" t="s">
        <v>2549</v>
      </c>
      <c r="F1775">
        <v>2</v>
      </c>
      <c r="L1775" s="23" t="s">
        <v>2387</v>
      </c>
      <c r="M1775" s="23" t="s">
        <v>2217</v>
      </c>
    </row>
    <row r="1776" spans="1:13" x14ac:dyDescent="0.3">
      <c r="A1776" s="11">
        <v>39353</v>
      </c>
      <c r="B1776" s="15" t="s">
        <v>547</v>
      </c>
      <c r="C1776" s="29">
        <v>2</v>
      </c>
      <c r="D1776">
        <v>30.9</v>
      </c>
      <c r="E1776" s="15" t="s">
        <v>2549</v>
      </c>
      <c r="F1776">
        <v>3.1</v>
      </c>
      <c r="L1776" s="23" t="s">
        <v>2387</v>
      </c>
      <c r="M1776" s="23" t="s">
        <v>2217</v>
      </c>
    </row>
    <row r="1777" spans="1:13" x14ac:dyDescent="0.3">
      <c r="A1777" s="11">
        <v>39353</v>
      </c>
      <c r="B1777" s="15" t="s">
        <v>547</v>
      </c>
      <c r="C1777" s="29">
        <v>2</v>
      </c>
      <c r="D1777">
        <v>30.9</v>
      </c>
      <c r="E1777" s="15" t="s">
        <v>2549</v>
      </c>
      <c r="H1777">
        <v>1</v>
      </c>
      <c r="K1777" s="15"/>
      <c r="L1777" s="23" t="s">
        <v>2387</v>
      </c>
      <c r="M1777" s="23" t="s">
        <v>2217</v>
      </c>
    </row>
    <row r="1778" spans="1:13" x14ac:dyDescent="0.3">
      <c r="A1778" s="11">
        <v>39353</v>
      </c>
      <c r="B1778" s="15" t="s">
        <v>547</v>
      </c>
      <c r="C1778" s="29">
        <v>2</v>
      </c>
      <c r="D1778">
        <v>30.4</v>
      </c>
      <c r="E1778" s="15" t="s">
        <v>2549</v>
      </c>
      <c r="F1778">
        <v>1.3</v>
      </c>
      <c r="K1778" s="15"/>
      <c r="L1778" s="23" t="s">
        <v>2387</v>
      </c>
      <c r="M1778" s="23" t="s">
        <v>2217</v>
      </c>
    </row>
    <row r="1779" spans="1:13" x14ac:dyDescent="0.3">
      <c r="A1779" s="11">
        <v>39353</v>
      </c>
      <c r="B1779" s="15" t="s">
        <v>547</v>
      </c>
      <c r="C1779" s="29">
        <v>2</v>
      </c>
      <c r="D1779">
        <v>29.8</v>
      </c>
      <c r="E1779" s="15" t="s">
        <v>2549</v>
      </c>
      <c r="L1779" s="23" t="s">
        <v>2387</v>
      </c>
      <c r="M1779" s="23" t="s">
        <v>2217</v>
      </c>
    </row>
    <row r="1780" spans="1:13" x14ac:dyDescent="0.3">
      <c r="A1780" s="11">
        <v>39353</v>
      </c>
      <c r="B1780" s="15" t="s">
        <v>547</v>
      </c>
      <c r="C1780" s="29">
        <v>2</v>
      </c>
      <c r="D1780">
        <v>29.5</v>
      </c>
      <c r="E1780" s="15" t="s">
        <v>2549</v>
      </c>
      <c r="F1780">
        <v>2.1</v>
      </c>
      <c r="K1780" s="15"/>
      <c r="L1780" s="23" t="s">
        <v>2387</v>
      </c>
      <c r="M1780" s="23" t="s">
        <v>2217</v>
      </c>
    </row>
    <row r="1781" spans="1:13" x14ac:dyDescent="0.3">
      <c r="A1781" s="11">
        <v>39353</v>
      </c>
      <c r="B1781" s="15" t="s">
        <v>547</v>
      </c>
      <c r="C1781" s="29">
        <v>2</v>
      </c>
      <c r="D1781">
        <v>29.4</v>
      </c>
      <c r="E1781" s="15" t="s">
        <v>2549</v>
      </c>
      <c r="F1781">
        <v>0.6</v>
      </c>
      <c r="L1781" s="23" t="s">
        <v>2387</v>
      </c>
      <c r="M1781" s="23" t="s">
        <v>2217</v>
      </c>
    </row>
    <row r="1782" spans="1:13" x14ac:dyDescent="0.3">
      <c r="A1782" s="11">
        <v>39353</v>
      </c>
      <c r="B1782" s="15" t="s">
        <v>547</v>
      </c>
      <c r="C1782" s="29">
        <v>2</v>
      </c>
      <c r="D1782">
        <v>29</v>
      </c>
      <c r="E1782" s="15" t="s">
        <v>2549</v>
      </c>
      <c r="F1782">
        <v>1.4</v>
      </c>
      <c r="L1782" s="23" t="s">
        <v>2387</v>
      </c>
      <c r="M1782" s="23" t="s">
        <v>2217</v>
      </c>
    </row>
    <row r="1783" spans="1:13" x14ac:dyDescent="0.3">
      <c r="A1783" s="11">
        <v>39353</v>
      </c>
      <c r="B1783" s="15" t="s">
        <v>547</v>
      </c>
      <c r="C1783" s="29">
        <v>2</v>
      </c>
      <c r="D1783">
        <v>28.3</v>
      </c>
      <c r="E1783" s="15" t="s">
        <v>2549</v>
      </c>
      <c r="H1783">
        <v>1</v>
      </c>
      <c r="L1783" s="23" t="s">
        <v>2387</v>
      </c>
      <c r="M1783" s="23" t="s">
        <v>2217</v>
      </c>
    </row>
    <row r="1784" spans="1:13" x14ac:dyDescent="0.3">
      <c r="A1784" s="11">
        <v>39353</v>
      </c>
      <c r="B1784" s="15" t="s">
        <v>547</v>
      </c>
      <c r="C1784" s="29">
        <v>2</v>
      </c>
      <c r="D1784">
        <v>23.6</v>
      </c>
      <c r="E1784" s="15" t="s">
        <v>2549</v>
      </c>
      <c r="F1784">
        <v>4.7</v>
      </c>
      <c r="L1784" s="23" t="s">
        <v>2387</v>
      </c>
      <c r="M1784" s="23" t="s">
        <v>2217</v>
      </c>
    </row>
    <row r="1785" spans="1:13" x14ac:dyDescent="0.3">
      <c r="A1785" s="11">
        <v>39353</v>
      </c>
      <c r="B1785" s="15" t="s">
        <v>547</v>
      </c>
      <c r="C1785" s="29">
        <v>2</v>
      </c>
      <c r="D1785">
        <v>23.3</v>
      </c>
      <c r="E1785" s="15" t="s">
        <v>2549</v>
      </c>
      <c r="F1785">
        <v>4.9000000000000004</v>
      </c>
      <c r="L1785" s="23" t="s">
        <v>2387</v>
      </c>
      <c r="M1785" s="23" t="s">
        <v>2217</v>
      </c>
    </row>
    <row r="1786" spans="1:13" x14ac:dyDescent="0.3">
      <c r="A1786" s="11">
        <v>39353</v>
      </c>
      <c r="B1786" s="15" t="s">
        <v>547</v>
      </c>
      <c r="C1786" s="29">
        <v>2</v>
      </c>
      <c r="D1786">
        <v>21.5</v>
      </c>
      <c r="E1786" s="15" t="s">
        <v>2549</v>
      </c>
      <c r="F1786">
        <v>3.3</v>
      </c>
      <c r="L1786" s="23" t="s">
        <v>2387</v>
      </c>
      <c r="M1786" s="23" t="s">
        <v>2217</v>
      </c>
    </row>
    <row r="1787" spans="1:13" x14ac:dyDescent="0.3">
      <c r="A1787" s="11">
        <v>39353</v>
      </c>
      <c r="B1787" s="15" t="s">
        <v>547</v>
      </c>
      <c r="C1787" s="29">
        <v>2</v>
      </c>
      <c r="D1787">
        <v>20.3</v>
      </c>
      <c r="E1787" s="15" t="s">
        <v>2549</v>
      </c>
      <c r="F1787">
        <v>5.4</v>
      </c>
      <c r="L1787" s="23" t="s">
        <v>2387</v>
      </c>
      <c r="M1787" s="23" t="s">
        <v>2217</v>
      </c>
    </row>
    <row r="1788" spans="1:13" x14ac:dyDescent="0.3">
      <c r="A1788" s="11">
        <v>39353</v>
      </c>
      <c r="B1788" s="15" t="s">
        <v>547</v>
      </c>
      <c r="C1788" s="29">
        <v>2</v>
      </c>
      <c r="D1788">
        <v>18.5</v>
      </c>
      <c r="E1788" s="15" t="s">
        <v>2549</v>
      </c>
      <c r="F1788">
        <v>4.0999999999999996</v>
      </c>
      <c r="L1788" s="23" t="s">
        <v>2387</v>
      </c>
      <c r="M1788" s="23" t="s">
        <v>2217</v>
      </c>
    </row>
    <row r="1789" spans="1:13" x14ac:dyDescent="0.3">
      <c r="A1789" s="11">
        <v>39353</v>
      </c>
      <c r="B1789" s="15" t="s">
        <v>547</v>
      </c>
      <c r="C1789" s="29">
        <v>2</v>
      </c>
      <c r="D1789">
        <v>16.399999999999999</v>
      </c>
      <c r="E1789" s="15" t="s">
        <v>2549</v>
      </c>
      <c r="F1789">
        <v>8</v>
      </c>
      <c r="L1789" s="23" t="s">
        <v>2387</v>
      </c>
      <c r="M1789" s="23" t="s">
        <v>2217</v>
      </c>
    </row>
    <row r="1790" spans="1:13" x14ac:dyDescent="0.3">
      <c r="A1790" s="11">
        <v>39353</v>
      </c>
      <c r="B1790" s="15" t="s">
        <v>547</v>
      </c>
      <c r="C1790" s="29">
        <v>2</v>
      </c>
      <c r="D1790">
        <v>15.5</v>
      </c>
      <c r="E1790" s="15" t="s">
        <v>2549</v>
      </c>
      <c r="H1790">
        <v>1</v>
      </c>
      <c r="L1790" s="23" t="s">
        <v>2387</v>
      </c>
      <c r="M1790" s="23" t="s">
        <v>2217</v>
      </c>
    </row>
    <row r="1791" spans="1:13" x14ac:dyDescent="0.3">
      <c r="A1791" s="11">
        <v>39353</v>
      </c>
      <c r="B1791" s="15" t="s">
        <v>547</v>
      </c>
      <c r="C1791" s="29">
        <v>2</v>
      </c>
      <c r="D1791">
        <v>15.3</v>
      </c>
      <c r="E1791" s="15" t="s">
        <v>2549</v>
      </c>
      <c r="F1791">
        <v>3.9</v>
      </c>
      <c r="L1791" s="23" t="s">
        <v>2387</v>
      </c>
      <c r="M1791" s="23" t="s">
        <v>2217</v>
      </c>
    </row>
    <row r="1792" spans="1:13" x14ac:dyDescent="0.3">
      <c r="A1792" s="11">
        <v>39353</v>
      </c>
      <c r="B1792" s="15" t="s">
        <v>547</v>
      </c>
      <c r="C1792" s="29">
        <v>2</v>
      </c>
      <c r="D1792">
        <v>14.5</v>
      </c>
      <c r="E1792" s="15" t="s">
        <v>2549</v>
      </c>
      <c r="F1792">
        <v>6</v>
      </c>
      <c r="L1792" s="23" t="s">
        <v>2387</v>
      </c>
      <c r="M1792" s="23" t="s">
        <v>2217</v>
      </c>
    </row>
    <row r="1793" spans="1:13" x14ac:dyDescent="0.3">
      <c r="A1793" s="11">
        <v>39353</v>
      </c>
      <c r="B1793" s="15" t="s">
        <v>547</v>
      </c>
      <c r="C1793" s="29">
        <v>2</v>
      </c>
      <c r="D1793">
        <v>12.7</v>
      </c>
      <c r="E1793" s="15" t="s">
        <v>2320</v>
      </c>
      <c r="H1793">
        <v>1</v>
      </c>
      <c r="L1793" s="23" t="s">
        <v>2387</v>
      </c>
      <c r="M1793" s="23" t="s">
        <v>2217</v>
      </c>
    </row>
    <row r="1794" spans="1:13" x14ac:dyDescent="0.3">
      <c r="A1794" s="11">
        <v>39353</v>
      </c>
      <c r="B1794" s="15" t="s">
        <v>547</v>
      </c>
      <c r="C1794" s="29">
        <v>2</v>
      </c>
      <c r="D1794">
        <v>10.7</v>
      </c>
      <c r="E1794" s="15" t="s">
        <v>2549</v>
      </c>
      <c r="H1794">
        <v>1</v>
      </c>
      <c r="L1794" s="23" t="s">
        <v>2387</v>
      </c>
      <c r="M1794" s="23" t="s">
        <v>2217</v>
      </c>
    </row>
    <row r="1795" spans="1:13" x14ac:dyDescent="0.3">
      <c r="A1795" s="11">
        <v>39353</v>
      </c>
      <c r="B1795" s="15" t="s">
        <v>547</v>
      </c>
      <c r="C1795" s="29">
        <v>2</v>
      </c>
      <c r="D1795">
        <v>10.199999999999999</v>
      </c>
      <c r="E1795" s="15" t="s">
        <v>2549</v>
      </c>
      <c r="F1795">
        <v>1.3</v>
      </c>
      <c r="L1795" s="23" t="s">
        <v>2387</v>
      </c>
      <c r="M1795" s="23" t="s">
        <v>2217</v>
      </c>
    </row>
    <row r="1796" spans="1:13" x14ac:dyDescent="0.3">
      <c r="A1796" s="11">
        <v>39353</v>
      </c>
      <c r="B1796" s="15" t="s">
        <v>547</v>
      </c>
      <c r="C1796" s="29">
        <v>2</v>
      </c>
      <c r="D1796">
        <v>9.6999999999999993</v>
      </c>
      <c r="E1796" s="15" t="s">
        <v>2549</v>
      </c>
      <c r="F1796">
        <v>7.9</v>
      </c>
      <c r="L1796" s="23" t="s">
        <v>2387</v>
      </c>
      <c r="M1796" s="23" t="s">
        <v>2217</v>
      </c>
    </row>
    <row r="1797" spans="1:13" x14ac:dyDescent="0.3">
      <c r="A1797" s="11">
        <v>39353</v>
      </c>
      <c r="B1797" s="15" t="s">
        <v>547</v>
      </c>
      <c r="C1797" s="29">
        <v>2</v>
      </c>
      <c r="D1797">
        <v>9</v>
      </c>
      <c r="E1797" s="15" t="s">
        <v>2549</v>
      </c>
      <c r="H1797">
        <v>1</v>
      </c>
      <c r="L1797" s="23" t="s">
        <v>2387</v>
      </c>
      <c r="M1797" s="23" t="s">
        <v>2217</v>
      </c>
    </row>
    <row r="1798" spans="1:13" x14ac:dyDescent="0.3">
      <c r="A1798" s="11">
        <v>39353</v>
      </c>
      <c r="B1798" s="15" t="s">
        <v>547</v>
      </c>
      <c r="C1798" s="29">
        <v>2</v>
      </c>
      <c r="D1798">
        <v>8.8000000000000007</v>
      </c>
      <c r="E1798" s="15" t="s">
        <v>2549</v>
      </c>
      <c r="F1798">
        <v>6</v>
      </c>
      <c r="L1798" s="23" t="s">
        <v>2387</v>
      </c>
      <c r="M1798" s="23" t="s">
        <v>2217</v>
      </c>
    </row>
    <row r="1799" spans="1:13" x14ac:dyDescent="0.3">
      <c r="A1799" s="11">
        <v>39353</v>
      </c>
      <c r="B1799" s="15" t="s">
        <v>547</v>
      </c>
      <c r="C1799" s="29">
        <v>2</v>
      </c>
      <c r="D1799">
        <v>8.6999999999999993</v>
      </c>
      <c r="E1799" s="15" t="s">
        <v>2549</v>
      </c>
      <c r="F1799">
        <v>7.2</v>
      </c>
      <c r="L1799" s="23" t="s">
        <v>2387</v>
      </c>
      <c r="M1799" s="23" t="s">
        <v>2217</v>
      </c>
    </row>
    <row r="1800" spans="1:13" x14ac:dyDescent="0.3">
      <c r="A1800" s="11">
        <v>39353</v>
      </c>
      <c r="B1800" s="15" t="s">
        <v>547</v>
      </c>
      <c r="C1800" s="29">
        <v>2</v>
      </c>
      <c r="D1800">
        <v>39.4</v>
      </c>
      <c r="E1800" s="15" t="s">
        <v>2234</v>
      </c>
      <c r="F1800">
        <v>10</v>
      </c>
      <c r="J1800" t="s">
        <v>125</v>
      </c>
      <c r="L1800" s="23" t="s">
        <v>2546</v>
      </c>
      <c r="M1800" s="23" t="s">
        <v>2545</v>
      </c>
    </row>
    <row r="1801" spans="1:13" x14ac:dyDescent="0.3">
      <c r="A1801" s="11">
        <v>39353</v>
      </c>
      <c r="B1801" s="15" t="s">
        <v>547</v>
      </c>
      <c r="C1801" s="29">
        <v>2</v>
      </c>
      <c r="D1801">
        <v>44.6</v>
      </c>
      <c r="E1801" s="15" t="s">
        <v>2234</v>
      </c>
      <c r="F1801">
        <v>9.8000000000000007</v>
      </c>
      <c r="K1801" t="s">
        <v>2237</v>
      </c>
      <c r="L1801" s="23" t="s">
        <v>2546</v>
      </c>
      <c r="M1801" s="23" t="s">
        <v>2545</v>
      </c>
    </row>
    <row r="1802" spans="1:13" x14ac:dyDescent="0.3">
      <c r="A1802" s="11">
        <v>39353</v>
      </c>
      <c r="B1802" s="15" t="s">
        <v>547</v>
      </c>
      <c r="C1802" s="29">
        <v>2</v>
      </c>
      <c r="D1802">
        <v>42.8</v>
      </c>
      <c r="E1802" s="15" t="s">
        <v>2234</v>
      </c>
      <c r="F1802">
        <v>0.2</v>
      </c>
      <c r="L1802" s="23" t="s">
        <v>2546</v>
      </c>
      <c r="M1802" s="23" t="s">
        <v>2545</v>
      </c>
    </row>
    <row r="1803" spans="1:13" x14ac:dyDescent="0.3">
      <c r="A1803" s="11">
        <v>39353</v>
      </c>
      <c r="B1803" s="15" t="s">
        <v>547</v>
      </c>
      <c r="C1803" s="29">
        <v>2</v>
      </c>
      <c r="D1803">
        <v>42.3</v>
      </c>
      <c r="E1803" s="15" t="s">
        <v>2234</v>
      </c>
      <c r="F1803">
        <v>0.2</v>
      </c>
      <c r="L1803" s="23" t="s">
        <v>2546</v>
      </c>
      <c r="M1803" s="23" t="s">
        <v>2545</v>
      </c>
    </row>
    <row r="1804" spans="1:13" x14ac:dyDescent="0.3">
      <c r="A1804" s="11">
        <v>39353</v>
      </c>
      <c r="B1804" s="15" t="s">
        <v>547</v>
      </c>
      <c r="C1804" s="29">
        <v>2</v>
      </c>
      <c r="D1804">
        <v>41.7</v>
      </c>
      <c r="E1804" s="15" t="s">
        <v>2234</v>
      </c>
      <c r="F1804">
        <v>0.2</v>
      </c>
      <c r="L1804" s="23" t="s">
        <v>2546</v>
      </c>
      <c r="M1804" s="23" t="s">
        <v>2545</v>
      </c>
    </row>
    <row r="1805" spans="1:13" x14ac:dyDescent="0.3">
      <c r="A1805" s="11">
        <v>39353</v>
      </c>
      <c r="B1805" s="15" t="s">
        <v>547</v>
      </c>
      <c r="C1805" s="29">
        <v>2</v>
      </c>
      <c r="D1805">
        <v>40.799999999999997</v>
      </c>
      <c r="E1805" s="15" t="s">
        <v>2238</v>
      </c>
      <c r="F1805">
        <v>0.1</v>
      </c>
      <c r="L1805" s="23" t="s">
        <v>2546</v>
      </c>
      <c r="M1805" s="23" t="s">
        <v>2545</v>
      </c>
    </row>
    <row r="1806" spans="1:13" x14ac:dyDescent="0.3">
      <c r="A1806" s="11">
        <v>39353</v>
      </c>
      <c r="B1806" s="15" t="s">
        <v>547</v>
      </c>
      <c r="C1806" s="29">
        <v>2</v>
      </c>
      <c r="D1806">
        <v>35.6</v>
      </c>
      <c r="E1806" s="15" t="s">
        <v>2234</v>
      </c>
      <c r="H1806">
        <v>1</v>
      </c>
      <c r="L1806" s="23" t="s">
        <v>2546</v>
      </c>
      <c r="M1806" s="23" t="s">
        <v>2545</v>
      </c>
    </row>
    <row r="1807" spans="1:13" x14ac:dyDescent="0.3">
      <c r="A1807" s="11">
        <v>39353</v>
      </c>
      <c r="B1807" s="15" t="s">
        <v>2727</v>
      </c>
      <c r="C1807" s="29">
        <v>1</v>
      </c>
      <c r="D1807">
        <v>4</v>
      </c>
      <c r="E1807" s="15" t="s">
        <v>2630</v>
      </c>
      <c r="H1807">
        <v>1</v>
      </c>
      <c r="K1807" s="15"/>
      <c r="L1807" s="23" t="s">
        <v>2387</v>
      </c>
      <c r="M1807" s="23" t="s">
        <v>2545</v>
      </c>
    </row>
    <row r="1808" spans="1:13" x14ac:dyDescent="0.3">
      <c r="A1808" s="11">
        <v>39353</v>
      </c>
      <c r="B1808" s="15" t="s">
        <v>2727</v>
      </c>
      <c r="C1808" s="29">
        <v>1</v>
      </c>
      <c r="D1808">
        <v>2.1</v>
      </c>
      <c r="E1808" s="15" t="s">
        <v>2630</v>
      </c>
      <c r="H1808">
        <v>1</v>
      </c>
      <c r="L1808" s="23" t="s">
        <v>2387</v>
      </c>
      <c r="M1808" s="23" t="s">
        <v>2545</v>
      </c>
    </row>
    <row r="1809" spans="1:13" x14ac:dyDescent="0.3">
      <c r="A1809" s="11">
        <v>39353</v>
      </c>
      <c r="B1809" s="15" t="s">
        <v>547</v>
      </c>
      <c r="C1809" s="29">
        <v>2</v>
      </c>
      <c r="D1809">
        <v>31.9</v>
      </c>
      <c r="E1809" s="15" t="s">
        <v>2500</v>
      </c>
      <c r="F1809">
        <v>12</v>
      </c>
      <c r="J1809" t="s">
        <v>2736</v>
      </c>
      <c r="L1809" s="23" t="s">
        <v>640</v>
      </c>
      <c r="M1809" s="23" t="s">
        <v>641</v>
      </c>
    </row>
    <row r="1810" spans="1:13" x14ac:dyDescent="0.3">
      <c r="A1810" s="11">
        <v>39353</v>
      </c>
      <c r="B1810" s="15" t="s">
        <v>547</v>
      </c>
      <c r="C1810" s="29">
        <v>2</v>
      </c>
      <c r="D1810">
        <v>13.1</v>
      </c>
      <c r="E1810" s="15" t="s">
        <v>2500</v>
      </c>
      <c r="F1810">
        <v>11</v>
      </c>
      <c r="K1810" t="s">
        <v>2417</v>
      </c>
      <c r="L1810" s="23" t="s">
        <v>640</v>
      </c>
      <c r="M1810" s="23" t="s">
        <v>641</v>
      </c>
    </row>
    <row r="1811" spans="1:13" x14ac:dyDescent="0.3">
      <c r="A1811" s="11">
        <v>39353</v>
      </c>
      <c r="B1811" s="15" t="s">
        <v>2727</v>
      </c>
      <c r="C1811" s="29">
        <v>1</v>
      </c>
      <c r="D1811">
        <v>49.8</v>
      </c>
      <c r="E1811" s="15" t="s">
        <v>2145</v>
      </c>
      <c r="H1811">
        <v>1</v>
      </c>
      <c r="L1811" s="23" t="s">
        <v>33</v>
      </c>
      <c r="M1811" s="23" t="s">
        <v>1242</v>
      </c>
    </row>
    <row r="1812" spans="1:13" x14ac:dyDescent="0.3">
      <c r="A1812" s="11">
        <v>39353</v>
      </c>
      <c r="B1812" s="15" t="s">
        <v>2727</v>
      </c>
      <c r="C1812" s="29">
        <v>1</v>
      </c>
      <c r="D1812">
        <v>46.1</v>
      </c>
      <c r="E1812" s="15" t="s">
        <v>2145</v>
      </c>
      <c r="H1812">
        <v>1</v>
      </c>
      <c r="L1812" s="23" t="s">
        <v>33</v>
      </c>
      <c r="M1812" s="23" t="s">
        <v>1242</v>
      </c>
    </row>
    <row r="1813" spans="1:13" x14ac:dyDescent="0.3">
      <c r="A1813" s="11">
        <v>39353</v>
      </c>
      <c r="B1813" s="15" t="s">
        <v>2727</v>
      </c>
      <c r="C1813" s="29">
        <v>1</v>
      </c>
      <c r="D1813">
        <v>42.6</v>
      </c>
      <c r="E1813" s="15" t="s">
        <v>2145</v>
      </c>
      <c r="F1813">
        <v>2</v>
      </c>
      <c r="K1813" t="s">
        <v>2406</v>
      </c>
      <c r="L1813" s="23" t="s">
        <v>33</v>
      </c>
      <c r="M1813" s="23" t="s">
        <v>1242</v>
      </c>
    </row>
    <row r="1814" spans="1:13" x14ac:dyDescent="0.3">
      <c r="A1814" s="11">
        <v>39353</v>
      </c>
      <c r="B1814" s="15" t="s">
        <v>2727</v>
      </c>
      <c r="C1814" s="29">
        <v>1</v>
      </c>
      <c r="D1814">
        <v>48.2</v>
      </c>
      <c r="E1814" s="15" t="s">
        <v>2728</v>
      </c>
      <c r="F1814">
        <v>10</v>
      </c>
      <c r="J1814" t="s">
        <v>2736</v>
      </c>
      <c r="L1814" s="23" t="s">
        <v>640</v>
      </c>
      <c r="M1814" s="23" t="s">
        <v>1242</v>
      </c>
    </row>
    <row r="1815" spans="1:13" x14ac:dyDescent="0.3">
      <c r="A1815" s="11">
        <v>39353</v>
      </c>
      <c r="B1815" s="15" t="s">
        <v>2727</v>
      </c>
      <c r="C1815" s="29">
        <v>1</v>
      </c>
      <c r="D1815">
        <v>42.5</v>
      </c>
      <c r="E1815" s="15" t="s">
        <v>2728</v>
      </c>
      <c r="F1815">
        <v>9</v>
      </c>
      <c r="J1815" t="s">
        <v>2405</v>
      </c>
      <c r="L1815" s="23" t="s">
        <v>640</v>
      </c>
      <c r="M1815" s="23" t="s">
        <v>1242</v>
      </c>
    </row>
    <row r="1816" spans="1:13" x14ac:dyDescent="0.3">
      <c r="A1816" s="11">
        <v>39353</v>
      </c>
      <c r="B1816" s="15" t="s">
        <v>2727</v>
      </c>
      <c r="C1816" s="29">
        <v>1</v>
      </c>
      <c r="D1816">
        <v>39.299999999999997</v>
      </c>
      <c r="E1816" s="15" t="s">
        <v>2728</v>
      </c>
      <c r="F1816">
        <v>10</v>
      </c>
      <c r="J1816" t="s">
        <v>2627</v>
      </c>
      <c r="L1816" s="23" t="s">
        <v>640</v>
      </c>
      <c r="M1816" s="23" t="s">
        <v>1242</v>
      </c>
    </row>
    <row r="1817" spans="1:13" x14ac:dyDescent="0.3">
      <c r="A1817" s="11">
        <v>39353</v>
      </c>
      <c r="B1817" s="15" t="s">
        <v>2727</v>
      </c>
      <c r="C1817" s="29">
        <v>1</v>
      </c>
      <c r="D1817">
        <v>44.5</v>
      </c>
      <c r="E1817" s="15" t="s">
        <v>2728</v>
      </c>
      <c r="H1817">
        <v>3</v>
      </c>
      <c r="L1817" s="23" t="s">
        <v>640</v>
      </c>
      <c r="M1817" s="23" t="s">
        <v>1242</v>
      </c>
    </row>
    <row r="1818" spans="1:13" x14ac:dyDescent="0.3">
      <c r="A1818" s="11">
        <v>39353</v>
      </c>
      <c r="B1818" s="15" t="s">
        <v>2727</v>
      </c>
      <c r="C1818" s="29">
        <v>1</v>
      </c>
      <c r="D1818">
        <v>44.1</v>
      </c>
      <c r="E1818" s="15" t="s">
        <v>2728</v>
      </c>
      <c r="H1818">
        <v>1</v>
      </c>
      <c r="L1818" s="23" t="s">
        <v>640</v>
      </c>
      <c r="M1818" s="23" t="s">
        <v>1242</v>
      </c>
    </row>
    <row r="1819" spans="1:13" x14ac:dyDescent="0.3">
      <c r="A1819" s="11">
        <v>39353</v>
      </c>
      <c r="B1819" s="15" t="s">
        <v>2727</v>
      </c>
      <c r="C1819" s="29">
        <v>1</v>
      </c>
      <c r="D1819">
        <v>43.7</v>
      </c>
      <c r="E1819" s="15" t="s">
        <v>2728</v>
      </c>
      <c r="H1819">
        <v>4</v>
      </c>
      <c r="L1819" s="23" t="s">
        <v>640</v>
      </c>
      <c r="M1819" s="23" t="s">
        <v>1242</v>
      </c>
    </row>
    <row r="1820" spans="1:13" x14ac:dyDescent="0.3">
      <c r="A1820" s="11">
        <v>39353</v>
      </c>
      <c r="B1820" s="15" t="s">
        <v>2727</v>
      </c>
      <c r="C1820" s="29">
        <v>1</v>
      </c>
      <c r="D1820">
        <v>42.7</v>
      </c>
      <c r="E1820" s="15" t="s">
        <v>2397</v>
      </c>
      <c r="H1820">
        <v>2</v>
      </c>
      <c r="L1820" s="23" t="s">
        <v>640</v>
      </c>
      <c r="M1820" s="23" t="s">
        <v>1242</v>
      </c>
    </row>
    <row r="1821" spans="1:13" x14ac:dyDescent="0.3">
      <c r="A1821" s="11">
        <v>39353</v>
      </c>
      <c r="B1821" s="15" t="s">
        <v>2727</v>
      </c>
      <c r="C1821" s="29">
        <v>1</v>
      </c>
      <c r="D1821">
        <v>41.3</v>
      </c>
      <c r="E1821" s="15" t="s">
        <v>2728</v>
      </c>
      <c r="H1821">
        <v>1</v>
      </c>
      <c r="L1821" s="23" t="s">
        <v>640</v>
      </c>
      <c r="M1821" s="23" t="s">
        <v>1242</v>
      </c>
    </row>
    <row r="1822" spans="1:13" x14ac:dyDescent="0.3">
      <c r="A1822" s="11">
        <v>39353</v>
      </c>
      <c r="B1822" s="15" t="s">
        <v>2727</v>
      </c>
      <c r="C1822" s="29">
        <v>1</v>
      </c>
      <c r="D1822">
        <v>40.299999999999997</v>
      </c>
      <c r="E1822" s="15" t="s">
        <v>2728</v>
      </c>
      <c r="H1822">
        <v>1</v>
      </c>
      <c r="L1822" s="23" t="s">
        <v>640</v>
      </c>
      <c r="M1822" s="23" t="s">
        <v>1242</v>
      </c>
    </row>
    <row r="1823" spans="1:13" x14ac:dyDescent="0.3">
      <c r="A1823" s="11">
        <v>39353</v>
      </c>
      <c r="B1823" s="15" t="s">
        <v>2727</v>
      </c>
      <c r="C1823" s="29">
        <v>1</v>
      </c>
      <c r="D1823">
        <v>39.299999999999997</v>
      </c>
      <c r="E1823" s="15" t="s">
        <v>2728</v>
      </c>
      <c r="H1823">
        <v>2</v>
      </c>
      <c r="L1823" s="23" t="s">
        <v>640</v>
      </c>
      <c r="M1823" s="23" t="s">
        <v>1242</v>
      </c>
    </row>
    <row r="1824" spans="1:13" x14ac:dyDescent="0.3">
      <c r="A1824" s="11">
        <v>39353</v>
      </c>
      <c r="B1824" s="15" t="s">
        <v>2727</v>
      </c>
      <c r="C1824" s="29">
        <v>1</v>
      </c>
      <c r="D1824">
        <v>37.1</v>
      </c>
      <c r="E1824" s="15" t="s">
        <v>2728</v>
      </c>
      <c r="F1824">
        <v>7.8</v>
      </c>
      <c r="L1824" s="23" t="s">
        <v>640</v>
      </c>
      <c r="M1824" s="23" t="s">
        <v>1242</v>
      </c>
    </row>
    <row r="1825" spans="1:13" x14ac:dyDescent="0.3">
      <c r="A1825" s="11">
        <v>39353</v>
      </c>
      <c r="B1825" s="15" t="s">
        <v>2727</v>
      </c>
      <c r="C1825" s="29">
        <v>1</v>
      </c>
      <c r="D1825">
        <v>25</v>
      </c>
      <c r="E1825" s="15" t="s">
        <v>2728</v>
      </c>
      <c r="F1825">
        <v>9</v>
      </c>
      <c r="L1825" s="23" t="s">
        <v>640</v>
      </c>
      <c r="M1825" s="23" t="s">
        <v>1242</v>
      </c>
    </row>
    <row r="1826" spans="1:13" x14ac:dyDescent="0.3">
      <c r="A1826" s="11">
        <v>39353</v>
      </c>
      <c r="B1826" s="15" t="s">
        <v>2727</v>
      </c>
      <c r="C1826" s="29">
        <v>1</v>
      </c>
      <c r="D1826">
        <v>23.4</v>
      </c>
      <c r="E1826" s="15" t="s">
        <v>2728</v>
      </c>
      <c r="F1826">
        <v>8</v>
      </c>
      <c r="I1826" s="15"/>
      <c r="K1826" t="s">
        <v>2319</v>
      </c>
      <c r="L1826" s="23" t="s">
        <v>640</v>
      </c>
      <c r="M1826" s="23" t="s">
        <v>1242</v>
      </c>
    </row>
    <row r="1827" spans="1:13" x14ac:dyDescent="0.3">
      <c r="A1827" s="11">
        <v>39353</v>
      </c>
      <c r="B1827" s="15" t="s">
        <v>2727</v>
      </c>
      <c r="C1827" s="29">
        <v>1</v>
      </c>
      <c r="D1827">
        <v>16.5</v>
      </c>
      <c r="E1827" s="15" t="s">
        <v>2728</v>
      </c>
      <c r="F1827">
        <v>8</v>
      </c>
      <c r="L1827" s="23" t="s">
        <v>640</v>
      </c>
      <c r="M1827" s="23" t="s">
        <v>1242</v>
      </c>
    </row>
    <row r="1828" spans="1:13" x14ac:dyDescent="0.3">
      <c r="A1828" s="11">
        <v>39353</v>
      </c>
      <c r="B1828" s="15" t="s">
        <v>547</v>
      </c>
      <c r="C1828" s="29">
        <v>2</v>
      </c>
      <c r="D1828">
        <v>50</v>
      </c>
      <c r="E1828" s="15" t="s">
        <v>2728</v>
      </c>
      <c r="H1828">
        <v>1</v>
      </c>
      <c r="K1828" s="15"/>
      <c r="L1828" s="23" t="s">
        <v>640</v>
      </c>
      <c r="M1828" s="23" t="s">
        <v>1242</v>
      </c>
    </row>
    <row r="1829" spans="1:13" x14ac:dyDescent="0.3">
      <c r="A1829" s="11">
        <v>39318</v>
      </c>
      <c r="B1829" s="15" t="s">
        <v>2135</v>
      </c>
      <c r="C1829" s="29">
        <v>1</v>
      </c>
      <c r="D1829">
        <v>49.5</v>
      </c>
      <c r="E1829" s="15" t="s">
        <v>644</v>
      </c>
      <c r="F1829">
        <v>3.9</v>
      </c>
      <c r="L1829" s="23" t="s">
        <v>2387</v>
      </c>
      <c r="M1829" s="23" t="s">
        <v>2217</v>
      </c>
    </row>
    <row r="1830" spans="1:13" x14ac:dyDescent="0.3">
      <c r="A1830" s="11">
        <v>39318</v>
      </c>
      <c r="B1830" s="15" t="s">
        <v>2135</v>
      </c>
      <c r="C1830" s="29">
        <v>1</v>
      </c>
      <c r="D1830">
        <v>49.5</v>
      </c>
      <c r="E1830" s="15" t="s">
        <v>644</v>
      </c>
      <c r="F1830">
        <v>2.8</v>
      </c>
      <c r="L1830" s="23" t="s">
        <v>2387</v>
      </c>
      <c r="M1830" s="23" t="s">
        <v>2217</v>
      </c>
    </row>
    <row r="1831" spans="1:13" x14ac:dyDescent="0.3">
      <c r="A1831" s="11">
        <v>39318</v>
      </c>
      <c r="B1831" s="15" t="s">
        <v>2135</v>
      </c>
      <c r="C1831" s="29">
        <v>1</v>
      </c>
      <c r="D1831">
        <v>49.2</v>
      </c>
      <c r="E1831" s="15" t="s">
        <v>644</v>
      </c>
      <c r="F1831">
        <v>3.8</v>
      </c>
      <c r="K1831" s="15"/>
      <c r="L1831" s="23" t="s">
        <v>2387</v>
      </c>
      <c r="M1831" s="23" t="s">
        <v>2217</v>
      </c>
    </row>
    <row r="1832" spans="1:13" x14ac:dyDescent="0.3">
      <c r="A1832" s="11">
        <v>39318</v>
      </c>
      <c r="B1832" s="15" t="s">
        <v>2135</v>
      </c>
      <c r="C1832" s="29">
        <v>1</v>
      </c>
      <c r="D1832">
        <v>48.6</v>
      </c>
      <c r="E1832" s="15" t="s">
        <v>644</v>
      </c>
      <c r="F1832">
        <v>2.2000000000000002</v>
      </c>
      <c r="L1832" s="23" t="s">
        <v>2387</v>
      </c>
      <c r="M1832" s="23" t="s">
        <v>2217</v>
      </c>
    </row>
    <row r="1833" spans="1:13" x14ac:dyDescent="0.3">
      <c r="A1833" s="11">
        <v>39318</v>
      </c>
      <c r="B1833" s="15" t="s">
        <v>2135</v>
      </c>
      <c r="C1833" s="29">
        <v>1</v>
      </c>
      <c r="D1833">
        <v>47.7</v>
      </c>
      <c r="E1833" s="15" t="s">
        <v>644</v>
      </c>
      <c r="F1833">
        <v>3.5</v>
      </c>
      <c r="L1833" s="23" t="s">
        <v>2387</v>
      </c>
      <c r="M1833" s="23" t="s">
        <v>2217</v>
      </c>
    </row>
    <row r="1834" spans="1:13" x14ac:dyDescent="0.3">
      <c r="A1834" s="11">
        <v>39318</v>
      </c>
      <c r="B1834" s="15" t="s">
        <v>2135</v>
      </c>
      <c r="C1834" s="29">
        <v>1</v>
      </c>
      <c r="D1834">
        <v>29.8</v>
      </c>
      <c r="E1834" s="15" t="s">
        <v>644</v>
      </c>
      <c r="F1834">
        <v>6</v>
      </c>
      <c r="L1834" s="23" t="s">
        <v>2387</v>
      </c>
      <c r="M1834" s="23" t="s">
        <v>2217</v>
      </c>
    </row>
    <row r="1835" spans="1:13" x14ac:dyDescent="0.3">
      <c r="A1835" s="11">
        <v>39318</v>
      </c>
      <c r="B1835" s="15" t="s">
        <v>2135</v>
      </c>
      <c r="C1835" s="29">
        <v>1</v>
      </c>
      <c r="D1835">
        <v>21.7</v>
      </c>
      <c r="E1835" s="15" t="s">
        <v>2553</v>
      </c>
      <c r="H1835">
        <v>1</v>
      </c>
      <c r="L1835" s="23" t="s">
        <v>2387</v>
      </c>
      <c r="M1835" s="23" t="s">
        <v>2217</v>
      </c>
    </row>
    <row r="1836" spans="1:13" x14ac:dyDescent="0.3">
      <c r="A1836" s="11">
        <v>39318</v>
      </c>
      <c r="B1836" s="15" t="s">
        <v>2135</v>
      </c>
      <c r="C1836" s="29">
        <v>1</v>
      </c>
      <c r="D1836">
        <v>10.6</v>
      </c>
      <c r="E1836" s="15" t="s">
        <v>2553</v>
      </c>
      <c r="F1836">
        <v>6</v>
      </c>
      <c r="L1836" s="23" t="s">
        <v>2387</v>
      </c>
      <c r="M1836" s="23" t="s">
        <v>2217</v>
      </c>
    </row>
    <row r="1837" spans="1:13" x14ac:dyDescent="0.3">
      <c r="A1837" s="11">
        <v>39318</v>
      </c>
      <c r="B1837" s="15" t="s">
        <v>2135</v>
      </c>
      <c r="C1837" s="29">
        <v>1</v>
      </c>
      <c r="D1837">
        <v>6.3</v>
      </c>
      <c r="E1837" s="15" t="s">
        <v>2553</v>
      </c>
      <c r="F1837">
        <v>3.5</v>
      </c>
      <c r="L1837" s="23" t="s">
        <v>2387</v>
      </c>
      <c r="M1837" s="23" t="s">
        <v>2217</v>
      </c>
    </row>
    <row r="1838" spans="1:13" x14ac:dyDescent="0.3">
      <c r="A1838" s="11">
        <v>39318</v>
      </c>
      <c r="B1838" s="15" t="s">
        <v>2135</v>
      </c>
      <c r="C1838" s="29">
        <v>1</v>
      </c>
      <c r="D1838">
        <v>5</v>
      </c>
      <c r="E1838" s="15" t="s">
        <v>2553</v>
      </c>
      <c r="F1838">
        <v>4.5</v>
      </c>
      <c r="L1838" s="23" t="s">
        <v>2387</v>
      </c>
      <c r="M1838" s="23" t="s">
        <v>2217</v>
      </c>
    </row>
    <row r="1839" spans="1:13" x14ac:dyDescent="0.3">
      <c r="A1839" s="11">
        <v>39318</v>
      </c>
      <c r="B1839" s="15" t="s">
        <v>2135</v>
      </c>
      <c r="C1839" s="29">
        <v>1</v>
      </c>
      <c r="D1839">
        <v>2.8</v>
      </c>
      <c r="E1839" s="15" t="s">
        <v>2553</v>
      </c>
      <c r="F1839">
        <v>7.5</v>
      </c>
      <c r="L1839" s="23" t="s">
        <v>2387</v>
      </c>
      <c r="M1839" s="23" t="s">
        <v>2217</v>
      </c>
    </row>
    <row r="1840" spans="1:13" x14ac:dyDescent="0.3">
      <c r="A1840" s="11">
        <v>39318</v>
      </c>
      <c r="B1840" s="15" t="s">
        <v>2135</v>
      </c>
      <c r="C1840" s="29">
        <v>1</v>
      </c>
      <c r="D1840">
        <v>1.3</v>
      </c>
      <c r="E1840" s="15" t="s">
        <v>2553</v>
      </c>
      <c r="F1840">
        <v>6.2</v>
      </c>
      <c r="L1840" s="23" t="s">
        <v>2387</v>
      </c>
      <c r="M1840" s="23" t="s">
        <v>2217</v>
      </c>
    </row>
    <row r="1841" spans="1:13" x14ac:dyDescent="0.3">
      <c r="A1841" s="11">
        <v>39318</v>
      </c>
      <c r="B1841" s="15" t="s">
        <v>367</v>
      </c>
      <c r="C1841" s="29">
        <v>2</v>
      </c>
      <c r="D1841">
        <v>36.799999999999997</v>
      </c>
      <c r="E1841" s="15" t="s">
        <v>2553</v>
      </c>
      <c r="F1841">
        <v>7</v>
      </c>
      <c r="J1841" t="s">
        <v>718</v>
      </c>
      <c r="L1841" s="23" t="s">
        <v>2387</v>
      </c>
      <c r="M1841" s="23" t="s">
        <v>2217</v>
      </c>
    </row>
    <row r="1842" spans="1:13" x14ac:dyDescent="0.3">
      <c r="A1842" s="11">
        <v>39318</v>
      </c>
      <c r="B1842" s="15" t="s">
        <v>367</v>
      </c>
      <c r="C1842" s="29">
        <v>2</v>
      </c>
      <c r="D1842">
        <v>46.2</v>
      </c>
      <c r="E1842" s="15" t="s">
        <v>2553</v>
      </c>
      <c r="H1842">
        <v>1</v>
      </c>
      <c r="L1842" s="23" t="s">
        <v>2387</v>
      </c>
      <c r="M1842" s="23" t="s">
        <v>2217</v>
      </c>
    </row>
    <row r="1843" spans="1:13" x14ac:dyDescent="0.3">
      <c r="A1843" s="11">
        <v>39318</v>
      </c>
      <c r="B1843" s="15" t="s">
        <v>367</v>
      </c>
      <c r="C1843" s="29">
        <v>2</v>
      </c>
      <c r="D1843">
        <v>46</v>
      </c>
      <c r="E1843" s="15" t="s">
        <v>2553</v>
      </c>
      <c r="H1843">
        <v>1</v>
      </c>
      <c r="J1843" s="15"/>
      <c r="L1843" s="23" t="s">
        <v>2387</v>
      </c>
      <c r="M1843" s="23" t="s">
        <v>2217</v>
      </c>
    </row>
    <row r="1844" spans="1:13" x14ac:dyDescent="0.3">
      <c r="A1844" s="11">
        <v>39318</v>
      </c>
      <c r="B1844" s="15" t="s">
        <v>367</v>
      </c>
      <c r="C1844" s="29">
        <v>2</v>
      </c>
      <c r="D1844">
        <v>45.3</v>
      </c>
      <c r="E1844" s="15" t="s">
        <v>2553</v>
      </c>
      <c r="H1844">
        <v>1</v>
      </c>
      <c r="L1844" s="23" t="s">
        <v>2387</v>
      </c>
      <c r="M1844" s="23" t="s">
        <v>2217</v>
      </c>
    </row>
    <row r="1845" spans="1:13" x14ac:dyDescent="0.3">
      <c r="A1845" s="11">
        <v>39318</v>
      </c>
      <c r="B1845" s="15" t="s">
        <v>367</v>
      </c>
      <c r="C1845" s="29">
        <v>2</v>
      </c>
      <c r="D1845">
        <v>45</v>
      </c>
      <c r="E1845" s="15" t="s">
        <v>2553</v>
      </c>
      <c r="H1845">
        <v>1</v>
      </c>
      <c r="L1845" s="23" t="s">
        <v>2387</v>
      </c>
      <c r="M1845" s="23" t="s">
        <v>2217</v>
      </c>
    </row>
    <row r="1846" spans="1:13" x14ac:dyDescent="0.3">
      <c r="A1846" s="11">
        <v>39318</v>
      </c>
      <c r="B1846" s="15" t="s">
        <v>367</v>
      </c>
      <c r="C1846" s="29">
        <v>2</v>
      </c>
      <c r="D1846">
        <v>45</v>
      </c>
      <c r="E1846" s="15" t="s">
        <v>2553</v>
      </c>
      <c r="H1846">
        <v>5</v>
      </c>
      <c r="L1846" s="23" t="s">
        <v>2387</v>
      </c>
      <c r="M1846" s="23" t="s">
        <v>2217</v>
      </c>
    </row>
    <row r="1847" spans="1:13" x14ac:dyDescent="0.3">
      <c r="A1847" s="11">
        <v>39318</v>
      </c>
      <c r="B1847" s="15" t="s">
        <v>367</v>
      </c>
      <c r="C1847" s="29">
        <v>2</v>
      </c>
      <c r="D1847">
        <v>44</v>
      </c>
      <c r="E1847" s="15" t="s">
        <v>2553</v>
      </c>
      <c r="H1847">
        <v>6</v>
      </c>
      <c r="L1847" s="23" t="s">
        <v>2387</v>
      </c>
      <c r="M1847" s="23" t="s">
        <v>2217</v>
      </c>
    </row>
    <row r="1848" spans="1:13" x14ac:dyDescent="0.3">
      <c r="A1848" s="11">
        <v>39318</v>
      </c>
      <c r="B1848" s="15" t="s">
        <v>367</v>
      </c>
      <c r="C1848" s="29">
        <v>2</v>
      </c>
      <c r="D1848">
        <v>43.7</v>
      </c>
      <c r="E1848" s="15" t="s">
        <v>2553</v>
      </c>
      <c r="F1848">
        <v>7.2</v>
      </c>
      <c r="L1848" s="23" t="s">
        <v>2387</v>
      </c>
      <c r="M1848" s="23" t="s">
        <v>2217</v>
      </c>
    </row>
    <row r="1849" spans="1:13" x14ac:dyDescent="0.3">
      <c r="A1849" s="11">
        <v>39318</v>
      </c>
      <c r="B1849" s="15" t="s">
        <v>367</v>
      </c>
      <c r="C1849" s="29">
        <v>2</v>
      </c>
      <c r="D1849">
        <v>44</v>
      </c>
      <c r="E1849" s="15" t="s">
        <v>2553</v>
      </c>
      <c r="H1849">
        <v>2</v>
      </c>
      <c r="L1849" s="23" t="s">
        <v>2387</v>
      </c>
      <c r="M1849" s="23" t="s">
        <v>2217</v>
      </c>
    </row>
    <row r="1850" spans="1:13" x14ac:dyDescent="0.3">
      <c r="A1850" s="11">
        <v>39318</v>
      </c>
      <c r="B1850" s="15" t="s">
        <v>367</v>
      </c>
      <c r="C1850" s="29">
        <v>2</v>
      </c>
      <c r="D1850">
        <v>43</v>
      </c>
      <c r="E1850" s="15" t="s">
        <v>2553</v>
      </c>
      <c r="H1850">
        <v>2</v>
      </c>
      <c r="L1850" s="23" t="s">
        <v>2387</v>
      </c>
      <c r="M1850" s="23" t="s">
        <v>2217</v>
      </c>
    </row>
    <row r="1851" spans="1:13" x14ac:dyDescent="0.3">
      <c r="A1851" s="11">
        <v>39318</v>
      </c>
      <c r="B1851" s="15" t="s">
        <v>367</v>
      </c>
      <c r="C1851" s="29">
        <v>2</v>
      </c>
      <c r="D1851">
        <v>42.7</v>
      </c>
      <c r="E1851" s="15" t="s">
        <v>2553</v>
      </c>
      <c r="H1851">
        <v>1</v>
      </c>
      <c r="L1851" s="23" t="s">
        <v>2387</v>
      </c>
      <c r="M1851" s="23" t="s">
        <v>2217</v>
      </c>
    </row>
    <row r="1852" spans="1:13" x14ac:dyDescent="0.3">
      <c r="A1852" s="11">
        <v>39318</v>
      </c>
      <c r="B1852" s="29" t="s">
        <v>367</v>
      </c>
      <c r="C1852" s="29">
        <v>2</v>
      </c>
      <c r="D1852">
        <v>41.7</v>
      </c>
      <c r="E1852" s="15" t="s">
        <v>2553</v>
      </c>
      <c r="H1852">
        <v>1</v>
      </c>
      <c r="J1852" s="29"/>
      <c r="L1852" s="23" t="s">
        <v>2387</v>
      </c>
      <c r="M1852" s="23" t="s">
        <v>2217</v>
      </c>
    </row>
    <row r="1853" spans="1:13" x14ac:dyDescent="0.3">
      <c r="A1853" s="11">
        <v>39318</v>
      </c>
      <c r="B1853" s="29" t="s">
        <v>367</v>
      </c>
      <c r="C1853" s="29">
        <v>2</v>
      </c>
      <c r="D1853">
        <v>34.299999999999997</v>
      </c>
      <c r="E1853" s="15" t="s">
        <v>2553</v>
      </c>
      <c r="H1853">
        <v>1</v>
      </c>
      <c r="J1853" s="29"/>
      <c r="L1853" s="23" t="s">
        <v>2387</v>
      </c>
      <c r="M1853" s="23" t="s">
        <v>2217</v>
      </c>
    </row>
    <row r="1854" spans="1:13" x14ac:dyDescent="0.3">
      <c r="A1854" s="11">
        <v>39318</v>
      </c>
      <c r="B1854" s="29" t="s">
        <v>367</v>
      </c>
      <c r="C1854" s="29">
        <v>2</v>
      </c>
      <c r="D1854">
        <v>32.799999999999997</v>
      </c>
      <c r="E1854" s="15" t="s">
        <v>2553</v>
      </c>
      <c r="F1854">
        <v>0.4</v>
      </c>
      <c r="L1854" s="23" t="s">
        <v>2387</v>
      </c>
      <c r="M1854" s="23" t="s">
        <v>2217</v>
      </c>
    </row>
    <row r="1855" spans="1:13" x14ac:dyDescent="0.3">
      <c r="A1855" s="11">
        <v>39318</v>
      </c>
      <c r="B1855" s="29" t="s">
        <v>367</v>
      </c>
      <c r="C1855" s="29">
        <v>2</v>
      </c>
      <c r="D1855">
        <v>22.9</v>
      </c>
      <c r="E1855" s="15" t="s">
        <v>2553</v>
      </c>
      <c r="H1855">
        <v>2</v>
      </c>
      <c r="L1855" s="23" t="s">
        <v>2387</v>
      </c>
      <c r="M1855" s="23" t="s">
        <v>2217</v>
      </c>
    </row>
    <row r="1856" spans="1:13" x14ac:dyDescent="0.3">
      <c r="A1856" s="11">
        <v>39318</v>
      </c>
      <c r="B1856" s="29" t="s">
        <v>367</v>
      </c>
      <c r="C1856" s="29">
        <v>2</v>
      </c>
      <c r="D1856">
        <v>17.399999999999999</v>
      </c>
      <c r="E1856" s="15" t="s">
        <v>2553</v>
      </c>
      <c r="H1856">
        <v>1</v>
      </c>
      <c r="L1856" s="23" t="s">
        <v>2387</v>
      </c>
      <c r="M1856" s="23" t="s">
        <v>2217</v>
      </c>
    </row>
    <row r="1857" spans="1:13" x14ac:dyDescent="0.3">
      <c r="A1857" s="11">
        <v>39318</v>
      </c>
      <c r="B1857" s="29" t="s">
        <v>367</v>
      </c>
      <c r="C1857" s="29">
        <v>2</v>
      </c>
      <c r="D1857">
        <v>16.8</v>
      </c>
      <c r="E1857" s="15" t="s">
        <v>2553</v>
      </c>
      <c r="H1857">
        <v>1</v>
      </c>
      <c r="K1857" s="15"/>
      <c r="L1857" s="23" t="s">
        <v>2387</v>
      </c>
      <c r="M1857" s="23" t="s">
        <v>2217</v>
      </c>
    </row>
    <row r="1858" spans="1:13" x14ac:dyDescent="0.3">
      <c r="A1858" s="11">
        <v>39318</v>
      </c>
      <c r="B1858" s="29" t="s">
        <v>367</v>
      </c>
      <c r="C1858" s="29">
        <v>2</v>
      </c>
      <c r="D1858">
        <v>14</v>
      </c>
      <c r="E1858" s="15" t="s">
        <v>2553</v>
      </c>
      <c r="H1858">
        <v>1</v>
      </c>
      <c r="J1858" s="29"/>
      <c r="K1858" s="15"/>
      <c r="L1858" s="23" t="s">
        <v>2387</v>
      </c>
      <c r="M1858" s="23" t="s">
        <v>2217</v>
      </c>
    </row>
    <row r="1859" spans="1:13" x14ac:dyDescent="0.3">
      <c r="A1859" s="11">
        <v>39318</v>
      </c>
      <c r="B1859" s="29" t="s">
        <v>367</v>
      </c>
      <c r="C1859" s="29">
        <v>2</v>
      </c>
      <c r="D1859">
        <v>13.3</v>
      </c>
      <c r="E1859" s="15" t="s">
        <v>2553</v>
      </c>
      <c r="H1859">
        <v>1</v>
      </c>
      <c r="L1859" s="23" t="s">
        <v>2387</v>
      </c>
      <c r="M1859" s="23" t="s">
        <v>2217</v>
      </c>
    </row>
    <row r="1860" spans="1:13" x14ac:dyDescent="0.3">
      <c r="A1860" s="11">
        <v>39318</v>
      </c>
      <c r="B1860" s="29" t="s">
        <v>367</v>
      </c>
      <c r="C1860" s="29">
        <v>2</v>
      </c>
      <c r="D1860">
        <v>13</v>
      </c>
      <c r="E1860" s="15" t="s">
        <v>2553</v>
      </c>
      <c r="H1860">
        <v>2</v>
      </c>
      <c r="L1860" s="23" t="s">
        <v>2387</v>
      </c>
      <c r="M1860" s="23" t="s">
        <v>2217</v>
      </c>
    </row>
    <row r="1861" spans="1:13" x14ac:dyDescent="0.3">
      <c r="A1861" s="11">
        <v>39318</v>
      </c>
      <c r="B1861" s="29" t="s">
        <v>367</v>
      </c>
      <c r="C1861" s="29">
        <v>2</v>
      </c>
      <c r="D1861">
        <v>11.6</v>
      </c>
      <c r="E1861" s="15" t="s">
        <v>2553</v>
      </c>
      <c r="H1861">
        <v>1</v>
      </c>
      <c r="L1861" s="23" t="s">
        <v>2387</v>
      </c>
      <c r="M1861" s="23" t="s">
        <v>2217</v>
      </c>
    </row>
    <row r="1862" spans="1:13" x14ac:dyDescent="0.3">
      <c r="A1862" s="11">
        <v>39318</v>
      </c>
      <c r="B1862" s="29" t="s">
        <v>367</v>
      </c>
      <c r="C1862" s="29">
        <v>2</v>
      </c>
      <c r="D1862">
        <v>7</v>
      </c>
      <c r="E1862" s="15" t="s">
        <v>2553</v>
      </c>
      <c r="H1862">
        <v>1</v>
      </c>
      <c r="L1862" s="23" t="s">
        <v>2387</v>
      </c>
      <c r="M1862" s="23" t="s">
        <v>2217</v>
      </c>
    </row>
    <row r="1863" spans="1:13" x14ac:dyDescent="0.3">
      <c r="A1863" s="11">
        <v>39318</v>
      </c>
      <c r="B1863" s="29" t="s">
        <v>367</v>
      </c>
      <c r="C1863" s="29">
        <v>2</v>
      </c>
      <c r="D1863">
        <v>6.2</v>
      </c>
      <c r="E1863" s="15" t="s">
        <v>2553</v>
      </c>
      <c r="F1863">
        <v>5.8</v>
      </c>
      <c r="L1863" s="23" t="s">
        <v>2387</v>
      </c>
      <c r="M1863" s="23" t="s">
        <v>2217</v>
      </c>
    </row>
    <row r="1864" spans="1:13" x14ac:dyDescent="0.3">
      <c r="A1864" s="11">
        <v>39318</v>
      </c>
      <c r="B1864" s="29" t="s">
        <v>367</v>
      </c>
      <c r="C1864" s="29">
        <v>2</v>
      </c>
      <c r="D1864">
        <v>4.5999999999999996</v>
      </c>
      <c r="E1864" s="15" t="s">
        <v>2553</v>
      </c>
      <c r="F1864">
        <v>5</v>
      </c>
      <c r="H1864" s="15"/>
      <c r="L1864" s="23" t="s">
        <v>2387</v>
      </c>
      <c r="M1864" s="23" t="s">
        <v>2217</v>
      </c>
    </row>
    <row r="1865" spans="1:13" x14ac:dyDescent="0.3">
      <c r="A1865" s="11">
        <v>39318</v>
      </c>
      <c r="B1865" s="29" t="s">
        <v>367</v>
      </c>
      <c r="C1865" s="29">
        <v>2</v>
      </c>
      <c r="D1865">
        <v>2.5</v>
      </c>
      <c r="E1865" s="15" t="s">
        <v>2553</v>
      </c>
      <c r="H1865">
        <v>1</v>
      </c>
      <c r="L1865" s="23" t="s">
        <v>2387</v>
      </c>
      <c r="M1865" s="23" t="s">
        <v>2217</v>
      </c>
    </row>
    <row r="1866" spans="1:13" x14ac:dyDescent="0.3">
      <c r="A1866" s="11">
        <v>39318</v>
      </c>
      <c r="B1866" s="29" t="s">
        <v>367</v>
      </c>
      <c r="C1866" s="29">
        <v>2</v>
      </c>
      <c r="D1866">
        <v>2</v>
      </c>
      <c r="E1866" s="15" t="s">
        <v>2553</v>
      </c>
      <c r="H1866">
        <v>3</v>
      </c>
      <c r="L1866" s="23" t="s">
        <v>2387</v>
      </c>
      <c r="M1866" s="23" t="s">
        <v>2217</v>
      </c>
    </row>
    <row r="1867" spans="1:13" x14ac:dyDescent="0.3">
      <c r="A1867" s="11">
        <v>39318</v>
      </c>
      <c r="B1867" s="29" t="s">
        <v>367</v>
      </c>
      <c r="C1867" s="29">
        <v>2</v>
      </c>
      <c r="D1867">
        <v>1</v>
      </c>
      <c r="E1867" s="15" t="s">
        <v>2553</v>
      </c>
      <c r="H1867">
        <v>3</v>
      </c>
      <c r="L1867" s="23" t="s">
        <v>2387</v>
      </c>
      <c r="M1867" s="23" t="s">
        <v>2217</v>
      </c>
    </row>
    <row r="1868" spans="1:13" x14ac:dyDescent="0.3">
      <c r="A1868" s="11">
        <v>39318</v>
      </c>
      <c r="B1868" s="29" t="s">
        <v>2135</v>
      </c>
      <c r="C1868" s="29">
        <v>1</v>
      </c>
      <c r="D1868">
        <v>31.1</v>
      </c>
      <c r="E1868" s="16" t="s">
        <v>1064</v>
      </c>
      <c r="F1868">
        <v>2.8</v>
      </c>
      <c r="J1868" t="s">
        <v>299</v>
      </c>
      <c r="K1868" s="16"/>
      <c r="L1868" s="23" t="s">
        <v>2546</v>
      </c>
      <c r="M1868" s="23" t="s">
        <v>2217</v>
      </c>
    </row>
    <row r="1869" spans="1:13" x14ac:dyDescent="0.3">
      <c r="A1869" s="11">
        <v>39318</v>
      </c>
      <c r="B1869" s="29" t="s">
        <v>2135</v>
      </c>
      <c r="C1869" s="29">
        <v>1</v>
      </c>
      <c r="D1869">
        <v>39.4</v>
      </c>
      <c r="E1869" s="16" t="s">
        <v>1064</v>
      </c>
      <c r="F1869">
        <v>2.4</v>
      </c>
      <c r="J1869" t="s">
        <v>462</v>
      </c>
      <c r="K1869" t="s">
        <v>886</v>
      </c>
      <c r="L1869" s="23" t="s">
        <v>2546</v>
      </c>
      <c r="M1869" s="23" t="s">
        <v>2217</v>
      </c>
    </row>
    <row r="1870" spans="1:13" x14ac:dyDescent="0.3">
      <c r="A1870" s="11">
        <v>39318</v>
      </c>
      <c r="B1870" s="29" t="s">
        <v>2135</v>
      </c>
      <c r="C1870" s="29">
        <v>1</v>
      </c>
      <c r="D1870">
        <v>28.2</v>
      </c>
      <c r="E1870" s="16" t="s">
        <v>1064</v>
      </c>
      <c r="F1870">
        <v>1.6</v>
      </c>
      <c r="K1870" t="s">
        <v>300</v>
      </c>
      <c r="L1870" s="23" t="s">
        <v>2546</v>
      </c>
      <c r="M1870" s="23" t="s">
        <v>2217</v>
      </c>
    </row>
    <row r="1871" spans="1:13" x14ac:dyDescent="0.3">
      <c r="A1871" s="11">
        <v>39318</v>
      </c>
      <c r="B1871" s="29" t="s">
        <v>367</v>
      </c>
      <c r="C1871" s="29">
        <v>2</v>
      </c>
      <c r="D1871">
        <v>1.1000000000000001</v>
      </c>
      <c r="E1871" s="16" t="s">
        <v>2595</v>
      </c>
      <c r="F1871">
        <v>2.1</v>
      </c>
      <c r="J1871" t="s">
        <v>2308</v>
      </c>
      <c r="K1871" t="s">
        <v>1276</v>
      </c>
      <c r="L1871" s="23" t="s">
        <v>2546</v>
      </c>
      <c r="M1871" s="23" t="s">
        <v>2217</v>
      </c>
    </row>
    <row r="1872" spans="1:13" x14ac:dyDescent="0.3">
      <c r="A1872" s="11">
        <v>39318</v>
      </c>
      <c r="B1872" s="29" t="s">
        <v>367</v>
      </c>
      <c r="C1872" s="29">
        <v>2</v>
      </c>
      <c r="D1872" t="s">
        <v>2594</v>
      </c>
      <c r="E1872" s="16" t="s">
        <v>2595</v>
      </c>
      <c r="J1872" s="16"/>
      <c r="K1872" t="s">
        <v>1956</v>
      </c>
      <c r="L1872" s="23" t="s">
        <v>2546</v>
      </c>
      <c r="M1872" s="23" t="s">
        <v>2217</v>
      </c>
    </row>
    <row r="1873" spans="1:13" x14ac:dyDescent="0.3">
      <c r="A1873" s="11">
        <v>39318</v>
      </c>
      <c r="B1873" s="29" t="s">
        <v>2135</v>
      </c>
      <c r="C1873" s="29">
        <v>1</v>
      </c>
      <c r="D1873">
        <v>15.2</v>
      </c>
      <c r="E1873" s="16" t="s">
        <v>2303</v>
      </c>
      <c r="F1873">
        <v>5.0999999999999996</v>
      </c>
      <c r="J1873" t="s">
        <v>2304</v>
      </c>
      <c r="L1873" s="23" t="s">
        <v>2387</v>
      </c>
      <c r="M1873" s="23" t="s">
        <v>2545</v>
      </c>
    </row>
    <row r="1874" spans="1:13" x14ac:dyDescent="0.3">
      <c r="A1874" s="11">
        <v>39318</v>
      </c>
      <c r="B1874" s="29" t="s">
        <v>367</v>
      </c>
      <c r="C1874" s="29">
        <v>2</v>
      </c>
      <c r="D1874">
        <v>19.8</v>
      </c>
      <c r="E1874" s="16" t="s">
        <v>2303</v>
      </c>
      <c r="F1874">
        <v>3.5</v>
      </c>
      <c r="L1874" s="23" t="s">
        <v>2387</v>
      </c>
      <c r="M1874" s="23" t="s">
        <v>2545</v>
      </c>
    </row>
    <row r="1875" spans="1:13" x14ac:dyDescent="0.3">
      <c r="A1875" s="11">
        <v>39318</v>
      </c>
      <c r="B1875" s="29" t="s">
        <v>367</v>
      </c>
      <c r="C1875" s="29">
        <v>2</v>
      </c>
      <c r="D1875">
        <v>13.8</v>
      </c>
      <c r="E1875" s="16" t="s">
        <v>2303</v>
      </c>
      <c r="F1875">
        <v>4.8</v>
      </c>
      <c r="L1875" s="23" t="s">
        <v>2387</v>
      </c>
      <c r="M1875" s="23" t="s">
        <v>2545</v>
      </c>
    </row>
    <row r="1876" spans="1:13" x14ac:dyDescent="0.3">
      <c r="A1876" s="11">
        <v>39318</v>
      </c>
      <c r="B1876" s="29" t="s">
        <v>2135</v>
      </c>
      <c r="C1876" s="29">
        <v>1</v>
      </c>
      <c r="D1876">
        <v>43.8</v>
      </c>
      <c r="E1876" s="16" t="s">
        <v>1247</v>
      </c>
      <c r="F1876">
        <v>1.7</v>
      </c>
      <c r="K1876" s="16"/>
      <c r="L1876" s="23" t="s">
        <v>2387</v>
      </c>
      <c r="M1876" s="23" t="s">
        <v>2545</v>
      </c>
    </row>
    <row r="1877" spans="1:13" x14ac:dyDescent="0.3">
      <c r="A1877" s="11">
        <v>39318</v>
      </c>
      <c r="B1877" s="29" t="s">
        <v>2135</v>
      </c>
      <c r="C1877" s="29">
        <v>1</v>
      </c>
      <c r="D1877">
        <v>43.1</v>
      </c>
      <c r="E1877" s="16" t="s">
        <v>1247</v>
      </c>
      <c r="F1877">
        <v>0.1</v>
      </c>
      <c r="L1877" s="23" t="s">
        <v>2387</v>
      </c>
      <c r="M1877" s="23" t="s">
        <v>2545</v>
      </c>
    </row>
    <row r="1878" spans="1:13" x14ac:dyDescent="0.3">
      <c r="A1878" s="11">
        <v>39318</v>
      </c>
      <c r="B1878" s="29" t="s">
        <v>2135</v>
      </c>
      <c r="C1878" s="29">
        <v>1</v>
      </c>
      <c r="D1878">
        <v>42.3</v>
      </c>
      <c r="E1878" s="16" t="s">
        <v>1247</v>
      </c>
      <c r="F1878">
        <v>0.5</v>
      </c>
      <c r="L1878" s="23" t="s">
        <v>2387</v>
      </c>
      <c r="M1878" s="23" t="s">
        <v>2545</v>
      </c>
    </row>
    <row r="1879" spans="1:13" x14ac:dyDescent="0.3">
      <c r="A1879" s="11">
        <v>39318</v>
      </c>
      <c r="B1879" s="29" t="s">
        <v>2135</v>
      </c>
      <c r="C1879" s="29">
        <v>1</v>
      </c>
      <c r="D1879">
        <v>36.4</v>
      </c>
      <c r="E1879" s="16" t="s">
        <v>1247</v>
      </c>
      <c r="F1879">
        <v>2.1</v>
      </c>
      <c r="I1879" s="16"/>
      <c r="K1879" s="16"/>
      <c r="L1879" s="23" t="s">
        <v>2387</v>
      </c>
      <c r="M1879" s="23" t="s">
        <v>2545</v>
      </c>
    </row>
    <row r="1880" spans="1:13" x14ac:dyDescent="0.3">
      <c r="A1880" s="11">
        <v>39318</v>
      </c>
      <c r="B1880" s="29" t="s">
        <v>2135</v>
      </c>
      <c r="C1880" s="29">
        <v>1</v>
      </c>
      <c r="D1880">
        <v>36.299999999999997</v>
      </c>
      <c r="E1880" s="16" t="s">
        <v>1247</v>
      </c>
      <c r="H1880">
        <v>1</v>
      </c>
      <c r="L1880" s="23" t="s">
        <v>2387</v>
      </c>
      <c r="M1880" s="23" t="s">
        <v>2545</v>
      </c>
    </row>
    <row r="1881" spans="1:13" x14ac:dyDescent="0.3">
      <c r="A1881" s="11">
        <v>39318</v>
      </c>
      <c r="B1881" s="29" t="s">
        <v>2135</v>
      </c>
      <c r="C1881" s="29">
        <v>1</v>
      </c>
      <c r="D1881">
        <v>6.1</v>
      </c>
      <c r="E1881" s="16" t="s">
        <v>2550</v>
      </c>
      <c r="F1881">
        <v>0.2</v>
      </c>
      <c r="L1881" s="23" t="s">
        <v>2387</v>
      </c>
      <c r="M1881" s="23" t="s">
        <v>2545</v>
      </c>
    </row>
    <row r="1882" spans="1:13" x14ac:dyDescent="0.3">
      <c r="A1882" s="11">
        <v>39318</v>
      </c>
      <c r="B1882" s="29" t="s">
        <v>2135</v>
      </c>
      <c r="C1882" s="29">
        <v>1</v>
      </c>
      <c r="D1882">
        <v>4.2</v>
      </c>
      <c r="E1882" s="16" t="s">
        <v>2550</v>
      </c>
      <c r="H1882">
        <v>3</v>
      </c>
      <c r="L1882" s="23" t="s">
        <v>2387</v>
      </c>
      <c r="M1882" s="23" t="s">
        <v>2545</v>
      </c>
    </row>
    <row r="1883" spans="1:13" x14ac:dyDescent="0.3">
      <c r="A1883" s="11">
        <v>39318</v>
      </c>
      <c r="B1883" s="29" t="s">
        <v>2135</v>
      </c>
      <c r="C1883" s="29">
        <v>1</v>
      </c>
      <c r="D1883">
        <v>3.8</v>
      </c>
      <c r="E1883" s="16" t="s">
        <v>2550</v>
      </c>
      <c r="F1883">
        <v>1.3</v>
      </c>
      <c r="L1883" s="23" t="s">
        <v>2387</v>
      </c>
      <c r="M1883" s="23" t="s">
        <v>2545</v>
      </c>
    </row>
    <row r="1884" spans="1:13" x14ac:dyDescent="0.3">
      <c r="A1884" s="11">
        <v>39318</v>
      </c>
      <c r="B1884" s="29" t="s">
        <v>2135</v>
      </c>
      <c r="C1884" s="29">
        <v>1</v>
      </c>
      <c r="D1884">
        <v>3.7</v>
      </c>
      <c r="E1884" s="16" t="s">
        <v>2550</v>
      </c>
      <c r="H1884">
        <v>1</v>
      </c>
      <c r="L1884" s="23" t="s">
        <v>2387</v>
      </c>
      <c r="M1884" s="23" t="s">
        <v>2545</v>
      </c>
    </row>
    <row r="1885" spans="1:13" x14ac:dyDescent="0.3">
      <c r="A1885" s="11">
        <v>39318</v>
      </c>
      <c r="B1885" s="29" t="s">
        <v>367</v>
      </c>
      <c r="C1885" s="29">
        <v>2</v>
      </c>
      <c r="D1885">
        <v>38.799999999999997</v>
      </c>
      <c r="E1885" s="16" t="s">
        <v>2550</v>
      </c>
      <c r="F1885">
        <v>0.4</v>
      </c>
      <c r="L1885" s="23" t="s">
        <v>2387</v>
      </c>
      <c r="M1885" s="23" t="s">
        <v>2545</v>
      </c>
    </row>
    <row r="1886" spans="1:13" x14ac:dyDescent="0.3">
      <c r="A1886" s="11">
        <v>39318</v>
      </c>
      <c r="B1886" s="29" t="s">
        <v>367</v>
      </c>
      <c r="C1886" s="29">
        <v>2</v>
      </c>
      <c r="D1886">
        <v>37.9</v>
      </c>
      <c r="E1886" s="16" t="s">
        <v>2550</v>
      </c>
      <c r="H1886">
        <v>1</v>
      </c>
      <c r="L1886" s="23" t="s">
        <v>2387</v>
      </c>
      <c r="M1886" s="23" t="s">
        <v>2545</v>
      </c>
    </row>
    <row r="1887" spans="1:13" x14ac:dyDescent="0.3">
      <c r="A1887" s="11">
        <v>39318</v>
      </c>
      <c r="B1887" s="29" t="s">
        <v>367</v>
      </c>
      <c r="C1887" s="29">
        <v>2</v>
      </c>
      <c r="D1887">
        <v>19</v>
      </c>
      <c r="E1887" s="16" t="s">
        <v>2550</v>
      </c>
      <c r="H1887">
        <v>5</v>
      </c>
      <c r="K1887" s="16"/>
      <c r="L1887" s="23" t="s">
        <v>2387</v>
      </c>
      <c r="M1887" s="23" t="s">
        <v>2545</v>
      </c>
    </row>
    <row r="1888" spans="1:13" x14ac:dyDescent="0.3">
      <c r="A1888" s="11">
        <v>39318</v>
      </c>
      <c r="B1888" s="29" t="s">
        <v>367</v>
      </c>
      <c r="C1888" s="29">
        <v>2</v>
      </c>
      <c r="D1888">
        <v>19</v>
      </c>
      <c r="E1888" s="16" t="s">
        <v>2550</v>
      </c>
      <c r="F1888">
        <v>2</v>
      </c>
      <c r="L1888" s="23" t="s">
        <v>2387</v>
      </c>
      <c r="M1888" s="23" t="s">
        <v>2545</v>
      </c>
    </row>
    <row r="1889" spans="1:13" x14ac:dyDescent="0.3">
      <c r="A1889" s="11">
        <v>39318</v>
      </c>
      <c r="B1889" s="29" t="s">
        <v>367</v>
      </c>
      <c r="C1889" s="29">
        <v>2</v>
      </c>
      <c r="D1889">
        <v>18.100000000000001</v>
      </c>
      <c r="E1889" s="16" t="s">
        <v>2550</v>
      </c>
      <c r="H1889">
        <v>1</v>
      </c>
      <c r="L1889" s="23" t="s">
        <v>2387</v>
      </c>
      <c r="M1889" s="23" t="s">
        <v>2545</v>
      </c>
    </row>
    <row r="1890" spans="1:13" x14ac:dyDescent="0.3">
      <c r="A1890" s="11">
        <v>39318</v>
      </c>
      <c r="B1890" s="29" t="s">
        <v>367</v>
      </c>
      <c r="C1890" s="29">
        <v>2</v>
      </c>
      <c r="D1890">
        <v>17.8</v>
      </c>
      <c r="E1890" s="16" t="s">
        <v>2550</v>
      </c>
      <c r="F1890">
        <v>2</v>
      </c>
      <c r="K1890" t="s">
        <v>2578</v>
      </c>
      <c r="L1890" s="23" t="s">
        <v>2387</v>
      </c>
      <c r="M1890" s="23" t="s">
        <v>2545</v>
      </c>
    </row>
    <row r="1891" spans="1:13" x14ac:dyDescent="0.3">
      <c r="A1891" s="11">
        <v>39318</v>
      </c>
      <c r="B1891" s="29" t="s">
        <v>367</v>
      </c>
      <c r="C1891" s="29">
        <v>2</v>
      </c>
      <c r="D1891">
        <v>17.399999999999999</v>
      </c>
      <c r="E1891" s="16" t="s">
        <v>2550</v>
      </c>
      <c r="H1891">
        <v>1</v>
      </c>
      <c r="L1891" s="23" t="s">
        <v>2387</v>
      </c>
      <c r="M1891" s="23" t="s">
        <v>2545</v>
      </c>
    </row>
    <row r="1892" spans="1:13" x14ac:dyDescent="0.3">
      <c r="A1892" s="11">
        <v>39318</v>
      </c>
      <c r="B1892" s="29" t="s">
        <v>367</v>
      </c>
      <c r="C1892" s="29">
        <v>2</v>
      </c>
      <c r="D1892">
        <v>14</v>
      </c>
      <c r="E1892" s="16" t="s">
        <v>2550</v>
      </c>
      <c r="F1892">
        <v>0.8</v>
      </c>
      <c r="L1892" s="23" t="s">
        <v>2387</v>
      </c>
      <c r="M1892" s="23" t="s">
        <v>2545</v>
      </c>
    </row>
    <row r="1893" spans="1:13" x14ac:dyDescent="0.3">
      <c r="A1893" s="11">
        <v>39318</v>
      </c>
      <c r="B1893" s="29" t="s">
        <v>367</v>
      </c>
      <c r="C1893" s="29">
        <v>2</v>
      </c>
      <c r="D1893">
        <v>13.2</v>
      </c>
      <c r="E1893" s="16" t="s">
        <v>2550</v>
      </c>
      <c r="H1893">
        <v>2</v>
      </c>
      <c r="L1893" s="23" t="s">
        <v>2387</v>
      </c>
      <c r="M1893" s="23" t="s">
        <v>2545</v>
      </c>
    </row>
    <row r="1894" spans="1:13" x14ac:dyDescent="0.3">
      <c r="A1894" s="11">
        <v>39318</v>
      </c>
      <c r="B1894" s="29" t="s">
        <v>367</v>
      </c>
      <c r="C1894" s="29">
        <v>2</v>
      </c>
      <c r="D1894">
        <v>12.2</v>
      </c>
      <c r="E1894" s="16" t="s">
        <v>2550</v>
      </c>
      <c r="H1894">
        <v>1</v>
      </c>
      <c r="L1894" s="23" t="s">
        <v>2387</v>
      </c>
      <c r="M1894" s="23" t="s">
        <v>2545</v>
      </c>
    </row>
    <row r="1895" spans="1:13" x14ac:dyDescent="0.3">
      <c r="A1895" s="11">
        <v>39318</v>
      </c>
      <c r="B1895" s="29" t="s">
        <v>367</v>
      </c>
      <c r="C1895" s="29">
        <v>2</v>
      </c>
      <c r="D1895">
        <v>11.1</v>
      </c>
      <c r="E1895" s="16" t="s">
        <v>2550</v>
      </c>
      <c r="H1895">
        <v>1</v>
      </c>
      <c r="L1895" s="23" t="s">
        <v>2387</v>
      </c>
      <c r="M1895" s="23" t="s">
        <v>2545</v>
      </c>
    </row>
    <row r="1896" spans="1:13" x14ac:dyDescent="0.3">
      <c r="A1896" s="11">
        <v>39318</v>
      </c>
      <c r="B1896" s="29" t="s">
        <v>367</v>
      </c>
      <c r="C1896" s="29">
        <v>2</v>
      </c>
      <c r="D1896">
        <v>10.5</v>
      </c>
      <c r="E1896" s="16" t="s">
        <v>2550</v>
      </c>
      <c r="H1896">
        <v>1</v>
      </c>
      <c r="L1896" s="23" t="s">
        <v>2387</v>
      </c>
      <c r="M1896" s="23" t="s">
        <v>2545</v>
      </c>
    </row>
    <row r="1897" spans="1:13" x14ac:dyDescent="0.3">
      <c r="A1897" s="11">
        <v>39318</v>
      </c>
      <c r="B1897" s="29" t="s">
        <v>367</v>
      </c>
      <c r="C1897" s="29">
        <v>2</v>
      </c>
      <c r="D1897">
        <v>9.6999999999999993</v>
      </c>
      <c r="E1897" s="16" t="s">
        <v>2550</v>
      </c>
      <c r="H1897">
        <v>1</v>
      </c>
      <c r="L1897" s="23" t="s">
        <v>2387</v>
      </c>
      <c r="M1897" s="23" t="s">
        <v>2545</v>
      </c>
    </row>
    <row r="1898" spans="1:13" x14ac:dyDescent="0.3">
      <c r="A1898" s="11">
        <v>39318</v>
      </c>
      <c r="B1898" s="29" t="s">
        <v>367</v>
      </c>
      <c r="C1898" s="29">
        <v>2</v>
      </c>
      <c r="D1898">
        <v>8</v>
      </c>
      <c r="E1898" s="16" t="s">
        <v>2550</v>
      </c>
      <c r="H1898">
        <v>1</v>
      </c>
      <c r="J1898" s="16"/>
      <c r="K1898" s="16"/>
      <c r="L1898" s="23" t="s">
        <v>2387</v>
      </c>
      <c r="M1898" s="23" t="s">
        <v>2545</v>
      </c>
    </row>
    <row r="1899" spans="1:13" x14ac:dyDescent="0.3">
      <c r="A1899" s="11">
        <v>39318</v>
      </c>
      <c r="B1899" s="29" t="s">
        <v>2135</v>
      </c>
      <c r="C1899" s="29">
        <v>1</v>
      </c>
      <c r="D1899">
        <v>9</v>
      </c>
      <c r="E1899" s="16" t="s">
        <v>2718</v>
      </c>
      <c r="F1899">
        <v>7.2</v>
      </c>
      <c r="J1899" t="s">
        <v>2308</v>
      </c>
      <c r="L1899" s="23" t="s">
        <v>2387</v>
      </c>
      <c r="M1899" s="23" t="s">
        <v>2545</v>
      </c>
    </row>
    <row r="1900" spans="1:13" x14ac:dyDescent="0.3">
      <c r="A1900" s="11">
        <v>39318</v>
      </c>
      <c r="B1900" s="29" t="s">
        <v>2135</v>
      </c>
      <c r="C1900" s="29">
        <v>1</v>
      </c>
      <c r="D1900">
        <v>7</v>
      </c>
      <c r="E1900" s="16" t="s">
        <v>2720</v>
      </c>
      <c r="F1900">
        <v>0.4</v>
      </c>
      <c r="L1900" s="23" t="s">
        <v>2387</v>
      </c>
      <c r="M1900" s="23" t="s">
        <v>2545</v>
      </c>
    </row>
    <row r="1901" spans="1:13" x14ac:dyDescent="0.3">
      <c r="A1901" s="11">
        <v>39318</v>
      </c>
      <c r="B1901" s="29" t="s">
        <v>2135</v>
      </c>
      <c r="C1901" s="29">
        <v>1</v>
      </c>
      <c r="D1901">
        <v>38.6</v>
      </c>
      <c r="E1901" s="16" t="s">
        <v>472</v>
      </c>
      <c r="F1901">
        <v>6.1</v>
      </c>
      <c r="L1901" s="23" t="s">
        <v>2387</v>
      </c>
      <c r="M1901" s="23" t="s">
        <v>2217</v>
      </c>
    </row>
    <row r="1902" spans="1:13" x14ac:dyDescent="0.3">
      <c r="A1902" s="11">
        <v>39318</v>
      </c>
      <c r="B1902" s="29" t="s">
        <v>2135</v>
      </c>
      <c r="C1902" s="29">
        <v>1</v>
      </c>
      <c r="D1902">
        <v>38.6</v>
      </c>
      <c r="E1902" s="16" t="s">
        <v>472</v>
      </c>
      <c r="H1902">
        <v>1</v>
      </c>
      <c r="K1902" s="16"/>
      <c r="L1902" s="23" t="s">
        <v>2387</v>
      </c>
      <c r="M1902" s="23" t="s">
        <v>2217</v>
      </c>
    </row>
    <row r="1903" spans="1:13" x14ac:dyDescent="0.3">
      <c r="A1903" s="11">
        <v>39318</v>
      </c>
      <c r="B1903" s="29" t="s">
        <v>2135</v>
      </c>
      <c r="C1903" s="29">
        <v>1</v>
      </c>
      <c r="D1903">
        <v>38</v>
      </c>
      <c r="E1903" s="16" t="s">
        <v>472</v>
      </c>
      <c r="H1903">
        <v>2</v>
      </c>
      <c r="L1903" s="23" t="s">
        <v>2387</v>
      </c>
      <c r="M1903" s="23" t="s">
        <v>2217</v>
      </c>
    </row>
    <row r="1904" spans="1:13" x14ac:dyDescent="0.3">
      <c r="A1904" s="11">
        <v>39318</v>
      </c>
      <c r="B1904" s="29" t="s">
        <v>2135</v>
      </c>
      <c r="C1904" s="29">
        <v>1</v>
      </c>
      <c r="D1904">
        <v>37.799999999999997</v>
      </c>
      <c r="E1904" s="16" t="s">
        <v>472</v>
      </c>
      <c r="H1904">
        <v>2</v>
      </c>
      <c r="L1904" s="23" t="s">
        <v>2387</v>
      </c>
      <c r="M1904" s="23" t="s">
        <v>2217</v>
      </c>
    </row>
    <row r="1905" spans="1:13" x14ac:dyDescent="0.3">
      <c r="A1905" s="11">
        <v>39318</v>
      </c>
      <c r="B1905" s="29" t="s">
        <v>2135</v>
      </c>
      <c r="C1905" s="29">
        <v>1</v>
      </c>
      <c r="D1905">
        <v>36.799999999999997</v>
      </c>
      <c r="E1905" s="16" t="s">
        <v>472</v>
      </c>
      <c r="F1905">
        <v>4.7</v>
      </c>
      <c r="L1905" s="23" t="s">
        <v>2387</v>
      </c>
      <c r="M1905" s="23" t="s">
        <v>2217</v>
      </c>
    </row>
    <row r="1906" spans="1:13" x14ac:dyDescent="0.3">
      <c r="A1906" s="11">
        <v>39318</v>
      </c>
      <c r="B1906" s="29" t="s">
        <v>2135</v>
      </c>
      <c r="C1906" s="29">
        <v>1</v>
      </c>
      <c r="D1906" s="16">
        <v>35.299999999999997</v>
      </c>
      <c r="E1906" s="16" t="s">
        <v>472</v>
      </c>
      <c r="F1906" s="16">
        <v>2.1</v>
      </c>
      <c r="L1906" s="23" t="s">
        <v>2387</v>
      </c>
      <c r="M1906" s="23" t="s">
        <v>2217</v>
      </c>
    </row>
    <row r="1907" spans="1:13" x14ac:dyDescent="0.3">
      <c r="A1907" s="11">
        <v>39318</v>
      </c>
      <c r="B1907" s="29" t="s">
        <v>2135</v>
      </c>
      <c r="C1907" s="29">
        <v>1</v>
      </c>
      <c r="D1907">
        <v>35.299999999999997</v>
      </c>
      <c r="E1907" s="16" t="s">
        <v>472</v>
      </c>
      <c r="F1907">
        <v>2.1</v>
      </c>
      <c r="J1907" s="16"/>
      <c r="L1907" s="23" t="s">
        <v>2387</v>
      </c>
      <c r="M1907" s="23" t="s">
        <v>2217</v>
      </c>
    </row>
    <row r="1908" spans="1:13" x14ac:dyDescent="0.3">
      <c r="A1908" s="11">
        <v>39318</v>
      </c>
      <c r="B1908" s="29" t="s">
        <v>2135</v>
      </c>
      <c r="C1908" s="29">
        <v>1</v>
      </c>
      <c r="D1908">
        <v>26.1</v>
      </c>
      <c r="E1908" s="16" t="s">
        <v>2137</v>
      </c>
      <c r="H1908">
        <v>1</v>
      </c>
      <c r="L1908" s="23" t="s">
        <v>2387</v>
      </c>
      <c r="M1908" s="23" t="s">
        <v>2217</v>
      </c>
    </row>
    <row r="1909" spans="1:13" x14ac:dyDescent="0.3">
      <c r="A1909" s="11">
        <v>39318</v>
      </c>
      <c r="B1909" s="29" t="s">
        <v>2135</v>
      </c>
      <c r="C1909" s="29">
        <v>1</v>
      </c>
      <c r="D1909">
        <v>25.9</v>
      </c>
      <c r="E1909" s="16" t="s">
        <v>2137</v>
      </c>
      <c r="F1909">
        <v>7</v>
      </c>
      <c r="K1909" s="16"/>
      <c r="L1909" s="23" t="s">
        <v>2387</v>
      </c>
      <c r="M1909" s="23" t="s">
        <v>2217</v>
      </c>
    </row>
    <row r="1910" spans="1:13" x14ac:dyDescent="0.3">
      <c r="A1910" s="11">
        <v>39318</v>
      </c>
      <c r="B1910" s="29" t="s">
        <v>2135</v>
      </c>
      <c r="C1910" s="29">
        <v>1</v>
      </c>
      <c r="D1910">
        <v>25.8</v>
      </c>
      <c r="E1910" s="16" t="s">
        <v>2137</v>
      </c>
      <c r="H1910">
        <v>1</v>
      </c>
      <c r="L1910" s="23" t="s">
        <v>2387</v>
      </c>
      <c r="M1910" s="23" t="s">
        <v>2217</v>
      </c>
    </row>
    <row r="1911" spans="1:13" x14ac:dyDescent="0.3">
      <c r="A1911" s="11">
        <v>39318</v>
      </c>
      <c r="B1911" s="29" t="s">
        <v>2135</v>
      </c>
      <c r="C1911" s="29">
        <v>1</v>
      </c>
      <c r="D1911">
        <v>25.5</v>
      </c>
      <c r="E1911" s="16" t="s">
        <v>2137</v>
      </c>
      <c r="F1911">
        <v>0.5</v>
      </c>
      <c r="I1911" s="16"/>
      <c r="L1911" s="23" t="s">
        <v>2387</v>
      </c>
      <c r="M1911" s="23" t="s">
        <v>2217</v>
      </c>
    </row>
    <row r="1912" spans="1:13" x14ac:dyDescent="0.3">
      <c r="A1912" s="11">
        <v>39318</v>
      </c>
      <c r="B1912" s="29" t="s">
        <v>2135</v>
      </c>
      <c r="C1912" s="29">
        <v>1</v>
      </c>
      <c r="D1912">
        <v>25.5</v>
      </c>
      <c r="E1912" s="16" t="s">
        <v>2137</v>
      </c>
      <c r="F1912">
        <v>1.3</v>
      </c>
      <c r="L1912" s="23" t="s">
        <v>2387</v>
      </c>
      <c r="M1912" s="23" t="s">
        <v>2217</v>
      </c>
    </row>
    <row r="1913" spans="1:13" x14ac:dyDescent="0.3">
      <c r="A1913" s="11">
        <v>39318</v>
      </c>
      <c r="B1913" s="29" t="s">
        <v>2135</v>
      </c>
      <c r="C1913" s="29">
        <v>1</v>
      </c>
      <c r="D1913">
        <v>24.8</v>
      </c>
      <c r="E1913" s="16" t="s">
        <v>2137</v>
      </c>
      <c r="F1913">
        <v>6</v>
      </c>
      <c r="L1913" s="23" t="s">
        <v>2387</v>
      </c>
      <c r="M1913" s="23" t="s">
        <v>2217</v>
      </c>
    </row>
    <row r="1914" spans="1:13" x14ac:dyDescent="0.3">
      <c r="A1914" s="11">
        <v>39318</v>
      </c>
      <c r="B1914" s="29" t="s">
        <v>2135</v>
      </c>
      <c r="C1914" s="29">
        <v>1</v>
      </c>
      <c r="D1914">
        <v>24.4</v>
      </c>
      <c r="E1914" s="16" t="s">
        <v>2137</v>
      </c>
      <c r="H1914">
        <v>1</v>
      </c>
      <c r="I1914" s="16"/>
      <c r="L1914" s="23" t="s">
        <v>2387</v>
      </c>
      <c r="M1914" s="23" t="s">
        <v>2217</v>
      </c>
    </row>
    <row r="1915" spans="1:13" x14ac:dyDescent="0.3">
      <c r="A1915" s="11">
        <v>39318</v>
      </c>
      <c r="B1915" s="29" t="s">
        <v>2135</v>
      </c>
      <c r="C1915" s="29">
        <v>1</v>
      </c>
      <c r="D1915">
        <v>24</v>
      </c>
      <c r="E1915" s="16" t="s">
        <v>2137</v>
      </c>
      <c r="F1915">
        <v>8</v>
      </c>
      <c r="L1915" s="23" t="s">
        <v>2387</v>
      </c>
      <c r="M1915" s="23" t="s">
        <v>2217</v>
      </c>
    </row>
    <row r="1916" spans="1:13" x14ac:dyDescent="0.3">
      <c r="A1916" s="11">
        <v>39318</v>
      </c>
      <c r="B1916" s="29" t="s">
        <v>2135</v>
      </c>
      <c r="C1916" s="29">
        <v>1</v>
      </c>
      <c r="D1916">
        <v>24</v>
      </c>
      <c r="E1916" s="16" t="s">
        <v>2137</v>
      </c>
      <c r="H1916">
        <v>2</v>
      </c>
      <c r="L1916" s="23" t="s">
        <v>2387</v>
      </c>
      <c r="M1916" s="23" t="s">
        <v>2217</v>
      </c>
    </row>
    <row r="1917" spans="1:13" x14ac:dyDescent="0.3">
      <c r="A1917" s="11">
        <v>39318</v>
      </c>
      <c r="B1917" s="29" t="s">
        <v>2135</v>
      </c>
      <c r="C1917" s="29">
        <v>1</v>
      </c>
      <c r="D1917">
        <v>23.6</v>
      </c>
      <c r="E1917" s="16" t="s">
        <v>2137</v>
      </c>
      <c r="H1917">
        <v>4</v>
      </c>
      <c r="L1917" s="23" t="s">
        <v>2387</v>
      </c>
      <c r="M1917" s="23" t="s">
        <v>2217</v>
      </c>
    </row>
    <row r="1918" spans="1:13" x14ac:dyDescent="0.3">
      <c r="A1918" s="11">
        <v>39318</v>
      </c>
      <c r="B1918" s="29" t="s">
        <v>2135</v>
      </c>
      <c r="C1918" s="29">
        <v>1</v>
      </c>
      <c r="D1918">
        <v>22.6</v>
      </c>
      <c r="E1918" s="16" t="s">
        <v>2137</v>
      </c>
      <c r="H1918">
        <v>3</v>
      </c>
      <c r="L1918" s="23" t="s">
        <v>2387</v>
      </c>
      <c r="M1918" s="23" t="s">
        <v>2217</v>
      </c>
    </row>
    <row r="1919" spans="1:13" x14ac:dyDescent="0.3">
      <c r="A1919" s="11">
        <v>39318</v>
      </c>
      <c r="B1919" s="29" t="s">
        <v>2135</v>
      </c>
      <c r="C1919" s="29">
        <v>1</v>
      </c>
      <c r="D1919">
        <v>22</v>
      </c>
      <c r="E1919" s="16" t="s">
        <v>2137</v>
      </c>
      <c r="H1919">
        <v>1</v>
      </c>
      <c r="L1919" s="23" t="s">
        <v>2387</v>
      </c>
      <c r="M1919" s="23" t="s">
        <v>2217</v>
      </c>
    </row>
    <row r="1920" spans="1:13" x14ac:dyDescent="0.3">
      <c r="A1920" s="11">
        <v>39318</v>
      </c>
      <c r="B1920" s="29" t="s">
        <v>2135</v>
      </c>
      <c r="C1920" s="29">
        <v>1</v>
      </c>
      <c r="D1920">
        <v>21.2</v>
      </c>
      <c r="E1920" s="16" t="s">
        <v>2137</v>
      </c>
      <c r="F1920">
        <v>5.5</v>
      </c>
      <c r="L1920" s="23" t="s">
        <v>2387</v>
      </c>
      <c r="M1920" s="23" t="s">
        <v>2217</v>
      </c>
    </row>
    <row r="1921" spans="1:13" x14ac:dyDescent="0.3">
      <c r="A1921" s="11">
        <v>39318</v>
      </c>
      <c r="B1921" s="29" t="s">
        <v>2135</v>
      </c>
      <c r="C1921" s="29">
        <v>1</v>
      </c>
      <c r="D1921">
        <v>21.1</v>
      </c>
      <c r="E1921" s="16" t="s">
        <v>2137</v>
      </c>
      <c r="H1921">
        <v>5</v>
      </c>
      <c r="J1921" s="16"/>
      <c r="L1921" s="23" t="s">
        <v>2387</v>
      </c>
      <c r="M1921" s="23" t="s">
        <v>2217</v>
      </c>
    </row>
    <row r="1922" spans="1:13" x14ac:dyDescent="0.3">
      <c r="A1922" s="11">
        <v>39318</v>
      </c>
      <c r="B1922" s="29" t="s">
        <v>2135</v>
      </c>
      <c r="C1922" s="29">
        <v>1</v>
      </c>
      <c r="D1922">
        <v>20.100000000000001</v>
      </c>
      <c r="E1922" s="16" t="s">
        <v>2137</v>
      </c>
      <c r="H1922">
        <v>5</v>
      </c>
      <c r="K1922" s="16"/>
      <c r="L1922" s="23" t="s">
        <v>2387</v>
      </c>
      <c r="M1922" s="23" t="s">
        <v>2217</v>
      </c>
    </row>
    <row r="1923" spans="1:13" x14ac:dyDescent="0.3">
      <c r="A1923" s="11">
        <v>39318</v>
      </c>
      <c r="B1923" s="29" t="s">
        <v>2135</v>
      </c>
      <c r="C1923" s="29">
        <v>1</v>
      </c>
      <c r="D1923">
        <v>12</v>
      </c>
      <c r="E1923" s="16" t="s">
        <v>2137</v>
      </c>
      <c r="H1923">
        <v>2</v>
      </c>
      <c r="J1923" s="16"/>
      <c r="L1923" s="23" t="s">
        <v>2387</v>
      </c>
      <c r="M1923" s="23" t="s">
        <v>2217</v>
      </c>
    </row>
    <row r="1924" spans="1:13" x14ac:dyDescent="0.3">
      <c r="A1924" s="11">
        <v>39318</v>
      </c>
      <c r="B1924" s="29" t="s">
        <v>2135</v>
      </c>
      <c r="C1924" s="29">
        <v>1</v>
      </c>
      <c r="D1924">
        <v>10.6</v>
      </c>
      <c r="E1924" s="16" t="s">
        <v>2137</v>
      </c>
      <c r="H1924">
        <v>2</v>
      </c>
      <c r="L1924" s="23" t="s">
        <v>2387</v>
      </c>
      <c r="M1924" s="23" t="s">
        <v>2217</v>
      </c>
    </row>
    <row r="1925" spans="1:13" x14ac:dyDescent="0.3">
      <c r="A1925" s="11">
        <v>39318</v>
      </c>
      <c r="B1925" s="29" t="s">
        <v>2135</v>
      </c>
      <c r="C1925" s="29">
        <v>1</v>
      </c>
      <c r="D1925">
        <v>10</v>
      </c>
      <c r="E1925" s="16" t="s">
        <v>2137</v>
      </c>
      <c r="H1925">
        <v>1</v>
      </c>
      <c r="L1925" s="23" t="s">
        <v>2387</v>
      </c>
      <c r="M1925" s="23" t="s">
        <v>2217</v>
      </c>
    </row>
    <row r="1926" spans="1:13" x14ac:dyDescent="0.3">
      <c r="A1926" s="11">
        <v>39318</v>
      </c>
      <c r="B1926" s="29" t="s">
        <v>2135</v>
      </c>
      <c r="C1926" s="29">
        <v>1</v>
      </c>
      <c r="D1926">
        <v>9.3000000000000007</v>
      </c>
      <c r="E1926" s="16" t="s">
        <v>2137</v>
      </c>
      <c r="H1926">
        <v>2</v>
      </c>
      <c r="L1926" s="23" t="s">
        <v>2387</v>
      </c>
      <c r="M1926" s="23" t="s">
        <v>2217</v>
      </c>
    </row>
    <row r="1927" spans="1:13" x14ac:dyDescent="0.3">
      <c r="A1927" s="11">
        <v>39318</v>
      </c>
      <c r="B1927" s="29" t="s">
        <v>2135</v>
      </c>
      <c r="C1927" s="29">
        <v>1</v>
      </c>
      <c r="D1927">
        <v>9.1</v>
      </c>
      <c r="E1927" s="16" t="s">
        <v>2137</v>
      </c>
      <c r="F1927">
        <v>0.2</v>
      </c>
      <c r="L1927" s="23" t="s">
        <v>2387</v>
      </c>
      <c r="M1927" s="23" t="s">
        <v>2217</v>
      </c>
    </row>
    <row r="1928" spans="1:13" x14ac:dyDescent="0.3">
      <c r="A1928" s="11">
        <v>39318</v>
      </c>
      <c r="B1928" s="29" t="s">
        <v>2135</v>
      </c>
      <c r="C1928" s="29">
        <v>1</v>
      </c>
      <c r="D1928">
        <v>9</v>
      </c>
      <c r="E1928" s="16" t="s">
        <v>2137</v>
      </c>
      <c r="F1928">
        <v>0.2</v>
      </c>
      <c r="L1928" s="23" t="s">
        <v>2387</v>
      </c>
      <c r="M1928" s="23" t="s">
        <v>2217</v>
      </c>
    </row>
    <row r="1929" spans="1:13" x14ac:dyDescent="0.3">
      <c r="A1929" s="11">
        <v>39318</v>
      </c>
      <c r="B1929" s="29" t="s">
        <v>2135</v>
      </c>
      <c r="C1929" s="29">
        <v>1</v>
      </c>
      <c r="D1929">
        <v>9</v>
      </c>
      <c r="E1929" s="16" t="s">
        <v>2137</v>
      </c>
      <c r="F1929">
        <v>0.2</v>
      </c>
      <c r="L1929" s="23" t="s">
        <v>2387</v>
      </c>
      <c r="M1929" s="23" t="s">
        <v>2217</v>
      </c>
    </row>
    <row r="1930" spans="1:13" x14ac:dyDescent="0.3">
      <c r="A1930" s="11">
        <v>39318</v>
      </c>
      <c r="B1930" s="29" t="s">
        <v>2135</v>
      </c>
      <c r="C1930" s="29">
        <v>1</v>
      </c>
      <c r="D1930">
        <v>9</v>
      </c>
      <c r="E1930" s="16" t="s">
        <v>2137</v>
      </c>
      <c r="F1930">
        <v>0.2</v>
      </c>
      <c r="L1930" s="23" t="s">
        <v>2387</v>
      </c>
      <c r="M1930" s="23" t="s">
        <v>2217</v>
      </c>
    </row>
    <row r="1931" spans="1:13" x14ac:dyDescent="0.3">
      <c r="A1931" s="11">
        <v>39318</v>
      </c>
      <c r="B1931" s="29" t="s">
        <v>2135</v>
      </c>
      <c r="C1931" s="29">
        <v>1</v>
      </c>
      <c r="D1931">
        <v>8.9</v>
      </c>
      <c r="E1931" s="16" t="s">
        <v>2137</v>
      </c>
      <c r="H1931">
        <v>1</v>
      </c>
      <c r="L1931" s="23" t="s">
        <v>2387</v>
      </c>
      <c r="M1931" s="23" t="s">
        <v>2217</v>
      </c>
    </row>
    <row r="1932" spans="1:13" x14ac:dyDescent="0.3">
      <c r="A1932" s="11">
        <v>39318</v>
      </c>
      <c r="B1932" s="29" t="s">
        <v>2135</v>
      </c>
      <c r="C1932" s="29">
        <v>1</v>
      </c>
      <c r="D1932">
        <v>8.6</v>
      </c>
      <c r="E1932" s="16" t="s">
        <v>2137</v>
      </c>
      <c r="H1932">
        <v>2</v>
      </c>
      <c r="L1932" s="23" t="s">
        <v>2387</v>
      </c>
      <c r="M1932" s="24" t="s">
        <v>2217</v>
      </c>
    </row>
    <row r="1933" spans="1:13" x14ac:dyDescent="0.3">
      <c r="A1933" s="11">
        <v>39318</v>
      </c>
      <c r="B1933" s="29" t="s">
        <v>2135</v>
      </c>
      <c r="C1933" s="29">
        <v>1</v>
      </c>
      <c r="D1933">
        <v>8.3000000000000007</v>
      </c>
      <c r="E1933" s="16" t="s">
        <v>2137</v>
      </c>
      <c r="H1933">
        <v>1</v>
      </c>
      <c r="L1933" s="23" t="s">
        <v>2387</v>
      </c>
      <c r="M1933" s="24" t="s">
        <v>2217</v>
      </c>
    </row>
    <row r="1934" spans="1:13" x14ac:dyDescent="0.3">
      <c r="A1934" s="11">
        <v>39318</v>
      </c>
      <c r="B1934" s="29" t="s">
        <v>2135</v>
      </c>
      <c r="C1934" s="29">
        <v>1</v>
      </c>
      <c r="D1934">
        <v>2.2000000000000002</v>
      </c>
      <c r="E1934" s="16" t="s">
        <v>2137</v>
      </c>
      <c r="F1934">
        <v>6</v>
      </c>
      <c r="L1934" s="23" t="s">
        <v>2387</v>
      </c>
      <c r="M1934" s="23" t="s">
        <v>2217</v>
      </c>
    </row>
    <row r="1935" spans="1:13" x14ac:dyDescent="0.3">
      <c r="A1935" s="11">
        <v>39318</v>
      </c>
      <c r="B1935" s="29" t="s">
        <v>2135</v>
      </c>
      <c r="C1935" s="29">
        <v>1</v>
      </c>
      <c r="D1935">
        <v>0.6</v>
      </c>
      <c r="E1935" s="16" t="s">
        <v>2137</v>
      </c>
      <c r="H1935">
        <v>1</v>
      </c>
      <c r="L1935" s="23" t="s">
        <v>2387</v>
      </c>
      <c r="M1935" s="23" t="s">
        <v>2217</v>
      </c>
    </row>
    <row r="1936" spans="1:13" x14ac:dyDescent="0.3">
      <c r="A1936" s="11">
        <v>39318</v>
      </c>
      <c r="B1936" s="29" t="s">
        <v>2135</v>
      </c>
      <c r="C1936" s="29">
        <v>1</v>
      </c>
      <c r="D1936">
        <v>0.3</v>
      </c>
      <c r="E1936" s="16" t="s">
        <v>2137</v>
      </c>
      <c r="F1936">
        <v>2.6</v>
      </c>
      <c r="J1936" s="16"/>
      <c r="L1936" s="23" t="s">
        <v>2387</v>
      </c>
      <c r="M1936" s="23" t="s">
        <v>2217</v>
      </c>
    </row>
    <row r="1937" spans="1:13" x14ac:dyDescent="0.3">
      <c r="A1937" s="11">
        <v>39318</v>
      </c>
      <c r="B1937" s="29" t="s">
        <v>367</v>
      </c>
      <c r="C1937" s="29">
        <v>2</v>
      </c>
      <c r="D1937">
        <v>39.799999999999997</v>
      </c>
      <c r="E1937" s="16" t="s">
        <v>2137</v>
      </c>
      <c r="F1937">
        <v>5.8</v>
      </c>
      <c r="J1937" t="s">
        <v>2057</v>
      </c>
      <c r="L1937" s="23" t="s">
        <v>2387</v>
      </c>
      <c r="M1937" s="23" t="s">
        <v>2217</v>
      </c>
    </row>
    <row r="1938" spans="1:13" x14ac:dyDescent="0.3">
      <c r="A1938" s="11">
        <v>39318</v>
      </c>
      <c r="B1938" s="29" t="s">
        <v>367</v>
      </c>
      <c r="C1938" s="29">
        <v>2</v>
      </c>
      <c r="D1938">
        <v>27.3</v>
      </c>
      <c r="E1938" s="16" t="s">
        <v>2137</v>
      </c>
      <c r="F1938">
        <v>0.2</v>
      </c>
      <c r="J1938" t="s">
        <v>1970</v>
      </c>
      <c r="L1938" s="23" t="s">
        <v>2387</v>
      </c>
      <c r="M1938" s="23" t="s">
        <v>2217</v>
      </c>
    </row>
    <row r="1939" spans="1:13" x14ac:dyDescent="0.3">
      <c r="A1939" s="11">
        <v>39318</v>
      </c>
      <c r="B1939" s="29" t="s">
        <v>367</v>
      </c>
      <c r="C1939" s="29">
        <v>2</v>
      </c>
      <c r="D1939">
        <v>49.5</v>
      </c>
      <c r="E1939" s="16" t="s">
        <v>2137</v>
      </c>
      <c r="H1939">
        <v>3</v>
      </c>
      <c r="L1939" s="23" t="s">
        <v>2387</v>
      </c>
      <c r="M1939" s="23" t="s">
        <v>2217</v>
      </c>
    </row>
    <row r="1940" spans="1:13" x14ac:dyDescent="0.3">
      <c r="A1940" s="11">
        <v>39318</v>
      </c>
      <c r="B1940" s="29" t="s">
        <v>367</v>
      </c>
      <c r="C1940" s="29">
        <v>2</v>
      </c>
      <c r="D1940">
        <v>49</v>
      </c>
      <c r="E1940" s="16" t="s">
        <v>2137</v>
      </c>
      <c r="H1940">
        <v>3</v>
      </c>
      <c r="L1940" s="23" t="s">
        <v>2387</v>
      </c>
      <c r="M1940" s="23" t="s">
        <v>2217</v>
      </c>
    </row>
    <row r="1941" spans="1:13" x14ac:dyDescent="0.3">
      <c r="A1941" s="11">
        <v>39318</v>
      </c>
      <c r="B1941" s="29" t="s">
        <v>367</v>
      </c>
      <c r="C1941" s="29">
        <v>2</v>
      </c>
      <c r="D1941">
        <v>49</v>
      </c>
      <c r="E1941" s="16" t="s">
        <v>2137</v>
      </c>
      <c r="H1941">
        <v>2</v>
      </c>
      <c r="L1941" s="23" t="s">
        <v>2387</v>
      </c>
      <c r="M1941" s="23" t="s">
        <v>2217</v>
      </c>
    </row>
    <row r="1942" spans="1:13" x14ac:dyDescent="0.3">
      <c r="A1942" s="11">
        <v>39318</v>
      </c>
      <c r="B1942" s="29" t="s">
        <v>367</v>
      </c>
      <c r="C1942" s="29">
        <v>2</v>
      </c>
      <c r="D1942">
        <v>48</v>
      </c>
      <c r="E1942" s="16" t="s">
        <v>2137</v>
      </c>
      <c r="H1942">
        <v>2</v>
      </c>
      <c r="L1942" s="23" t="s">
        <v>2387</v>
      </c>
      <c r="M1942" s="23" t="s">
        <v>2217</v>
      </c>
    </row>
    <row r="1943" spans="1:13" x14ac:dyDescent="0.3">
      <c r="A1943" s="11">
        <v>39318</v>
      </c>
      <c r="B1943" s="29" t="s">
        <v>367</v>
      </c>
      <c r="C1943" s="29">
        <v>2</v>
      </c>
      <c r="D1943">
        <v>47.8</v>
      </c>
      <c r="E1943" s="16" t="s">
        <v>2137</v>
      </c>
      <c r="H1943">
        <v>2</v>
      </c>
      <c r="L1943" s="23" t="s">
        <v>2387</v>
      </c>
      <c r="M1943" s="23" t="s">
        <v>2217</v>
      </c>
    </row>
    <row r="1944" spans="1:13" x14ac:dyDescent="0.3">
      <c r="A1944" s="11">
        <v>39318</v>
      </c>
      <c r="B1944" s="29" t="s">
        <v>367</v>
      </c>
      <c r="C1944" s="29">
        <v>2</v>
      </c>
      <c r="D1944">
        <v>48</v>
      </c>
      <c r="E1944" s="16" t="s">
        <v>2137</v>
      </c>
      <c r="F1944">
        <v>4</v>
      </c>
      <c r="L1944" s="23" t="s">
        <v>2387</v>
      </c>
      <c r="M1944" s="23" t="s">
        <v>2217</v>
      </c>
    </row>
    <row r="1945" spans="1:13" x14ac:dyDescent="0.3">
      <c r="A1945" s="11">
        <v>39318</v>
      </c>
      <c r="B1945" s="29" t="s">
        <v>367</v>
      </c>
      <c r="C1945" s="29">
        <v>2</v>
      </c>
      <c r="D1945">
        <v>46.7</v>
      </c>
      <c r="E1945" s="16" t="s">
        <v>2137</v>
      </c>
      <c r="F1945">
        <v>6.3</v>
      </c>
      <c r="L1945" s="23" t="s">
        <v>2387</v>
      </c>
      <c r="M1945" s="23" t="s">
        <v>2217</v>
      </c>
    </row>
    <row r="1946" spans="1:13" x14ac:dyDescent="0.3">
      <c r="A1946" s="11">
        <v>39318</v>
      </c>
      <c r="B1946" s="29" t="s">
        <v>367</v>
      </c>
      <c r="C1946" s="29">
        <v>2</v>
      </c>
      <c r="D1946">
        <v>46</v>
      </c>
      <c r="E1946" s="16" t="s">
        <v>2137</v>
      </c>
      <c r="H1946">
        <v>2</v>
      </c>
      <c r="L1946" s="23" t="s">
        <v>2387</v>
      </c>
      <c r="M1946" s="23" t="s">
        <v>2217</v>
      </c>
    </row>
    <row r="1947" spans="1:13" x14ac:dyDescent="0.3">
      <c r="A1947" s="11">
        <v>39318</v>
      </c>
      <c r="B1947" s="29" t="s">
        <v>367</v>
      </c>
      <c r="C1947" s="29">
        <v>2</v>
      </c>
      <c r="D1947">
        <v>46</v>
      </c>
      <c r="E1947" s="16" t="s">
        <v>2137</v>
      </c>
      <c r="F1947">
        <v>0.4</v>
      </c>
      <c r="L1947" s="23" t="s">
        <v>2387</v>
      </c>
      <c r="M1947" s="23" t="s">
        <v>2217</v>
      </c>
    </row>
    <row r="1948" spans="1:13" x14ac:dyDescent="0.3">
      <c r="A1948" s="11">
        <v>39318</v>
      </c>
      <c r="B1948" s="29" t="s">
        <v>367</v>
      </c>
      <c r="C1948" s="29">
        <v>2</v>
      </c>
      <c r="D1948">
        <v>45.3</v>
      </c>
      <c r="E1948" s="16" t="s">
        <v>2137</v>
      </c>
      <c r="H1948">
        <v>2</v>
      </c>
      <c r="L1948" s="23" t="s">
        <v>2387</v>
      </c>
      <c r="M1948" s="23" t="s">
        <v>2217</v>
      </c>
    </row>
    <row r="1949" spans="1:13" x14ac:dyDescent="0.3">
      <c r="A1949" s="11">
        <v>39318</v>
      </c>
      <c r="B1949" s="29" t="s">
        <v>367</v>
      </c>
      <c r="C1949" s="29">
        <v>2</v>
      </c>
      <c r="D1949">
        <v>45.2</v>
      </c>
      <c r="E1949" s="16" t="s">
        <v>2137</v>
      </c>
      <c r="F1949">
        <v>6</v>
      </c>
      <c r="L1949" s="23" t="s">
        <v>2387</v>
      </c>
      <c r="M1949" s="23" t="s">
        <v>2217</v>
      </c>
    </row>
    <row r="1950" spans="1:13" x14ac:dyDescent="0.3">
      <c r="A1950" s="11">
        <v>39318</v>
      </c>
      <c r="B1950" s="29" t="s">
        <v>367</v>
      </c>
      <c r="C1950" s="29">
        <v>2</v>
      </c>
      <c r="D1950">
        <v>45</v>
      </c>
      <c r="E1950" s="16" t="s">
        <v>2137</v>
      </c>
      <c r="F1950">
        <v>6.1</v>
      </c>
      <c r="L1950" s="23" t="s">
        <v>2387</v>
      </c>
      <c r="M1950" s="23" t="s">
        <v>2217</v>
      </c>
    </row>
    <row r="1951" spans="1:13" x14ac:dyDescent="0.3">
      <c r="A1951" s="11">
        <v>39318</v>
      </c>
      <c r="B1951" s="29" t="s">
        <v>367</v>
      </c>
      <c r="C1951" s="29">
        <v>2</v>
      </c>
      <c r="D1951">
        <v>45</v>
      </c>
      <c r="E1951" s="16" t="s">
        <v>2137</v>
      </c>
      <c r="H1951">
        <v>1</v>
      </c>
      <c r="L1951" s="23" t="s">
        <v>2387</v>
      </c>
      <c r="M1951" s="23" t="s">
        <v>2217</v>
      </c>
    </row>
    <row r="1952" spans="1:13" x14ac:dyDescent="0.3">
      <c r="A1952" s="11">
        <v>39318</v>
      </c>
      <c r="B1952" s="29" t="s">
        <v>367</v>
      </c>
      <c r="C1952" s="29">
        <v>2</v>
      </c>
      <c r="D1952">
        <v>45</v>
      </c>
      <c r="E1952" s="16" t="s">
        <v>2137</v>
      </c>
      <c r="H1952">
        <v>2</v>
      </c>
      <c r="L1952" s="23" t="s">
        <v>2387</v>
      </c>
      <c r="M1952" s="23" t="s">
        <v>2217</v>
      </c>
    </row>
    <row r="1953" spans="1:13" x14ac:dyDescent="0.3">
      <c r="A1953" s="11">
        <v>39318</v>
      </c>
      <c r="B1953" s="29" t="s">
        <v>367</v>
      </c>
      <c r="C1953" s="29">
        <v>2</v>
      </c>
      <c r="D1953">
        <v>44</v>
      </c>
      <c r="E1953" s="16" t="s">
        <v>2137</v>
      </c>
      <c r="H1953">
        <v>2</v>
      </c>
      <c r="L1953" s="23" t="s">
        <v>2387</v>
      </c>
      <c r="M1953" s="23" t="s">
        <v>2217</v>
      </c>
    </row>
    <row r="1954" spans="1:13" x14ac:dyDescent="0.3">
      <c r="A1954" s="11">
        <v>39318</v>
      </c>
      <c r="B1954" s="29" t="s">
        <v>367</v>
      </c>
      <c r="C1954" s="29">
        <v>2</v>
      </c>
      <c r="D1954">
        <v>41.1</v>
      </c>
      <c r="E1954" s="17" t="s">
        <v>2137</v>
      </c>
      <c r="F1954">
        <v>2.1</v>
      </c>
      <c r="L1954" s="23" t="s">
        <v>2387</v>
      </c>
      <c r="M1954" s="23" t="s">
        <v>2217</v>
      </c>
    </row>
    <row r="1955" spans="1:13" x14ac:dyDescent="0.3">
      <c r="A1955" s="11">
        <v>39318</v>
      </c>
      <c r="B1955" s="29" t="s">
        <v>367</v>
      </c>
      <c r="C1955" s="29">
        <v>2</v>
      </c>
      <c r="D1955">
        <v>40.9</v>
      </c>
      <c r="E1955" s="17" t="s">
        <v>2137</v>
      </c>
      <c r="F1955">
        <v>2.2000000000000002</v>
      </c>
      <c r="L1955" s="23" t="s">
        <v>2387</v>
      </c>
      <c r="M1955" s="23" t="s">
        <v>2217</v>
      </c>
    </row>
    <row r="1956" spans="1:13" x14ac:dyDescent="0.3">
      <c r="A1956" s="11">
        <v>39318</v>
      </c>
      <c r="B1956" s="29" t="s">
        <v>367</v>
      </c>
      <c r="C1956" s="29">
        <v>2</v>
      </c>
      <c r="D1956">
        <v>40.799999999999997</v>
      </c>
      <c r="E1956" s="17" t="s">
        <v>2137</v>
      </c>
      <c r="F1956">
        <v>1</v>
      </c>
      <c r="L1956" s="23" t="s">
        <v>2387</v>
      </c>
      <c r="M1956" s="23" t="s">
        <v>2217</v>
      </c>
    </row>
    <row r="1957" spans="1:13" x14ac:dyDescent="0.3">
      <c r="A1957" s="11">
        <v>39318</v>
      </c>
      <c r="B1957" s="29" t="s">
        <v>367</v>
      </c>
      <c r="C1957" s="29">
        <v>2</v>
      </c>
      <c r="D1957">
        <v>40.5</v>
      </c>
      <c r="E1957" s="17" t="s">
        <v>2137</v>
      </c>
      <c r="H1957">
        <v>1</v>
      </c>
      <c r="L1957" s="23" t="s">
        <v>2387</v>
      </c>
      <c r="M1957" s="23" t="s">
        <v>2217</v>
      </c>
    </row>
    <row r="1958" spans="1:13" x14ac:dyDescent="0.3">
      <c r="A1958" s="11">
        <v>39318</v>
      </c>
      <c r="B1958" s="29" t="s">
        <v>367</v>
      </c>
      <c r="C1958" s="29">
        <v>2</v>
      </c>
      <c r="D1958">
        <v>39.1</v>
      </c>
      <c r="E1958" s="17" t="s">
        <v>2058</v>
      </c>
      <c r="F1958">
        <v>3.8</v>
      </c>
      <c r="L1958" s="23" t="s">
        <v>2387</v>
      </c>
      <c r="M1958" s="23" t="s">
        <v>2217</v>
      </c>
    </row>
    <row r="1959" spans="1:13" x14ac:dyDescent="0.3">
      <c r="A1959" s="11">
        <v>39318</v>
      </c>
      <c r="B1959" s="29" t="s">
        <v>367</v>
      </c>
      <c r="C1959" s="29">
        <v>2</v>
      </c>
      <c r="D1959">
        <v>38.9</v>
      </c>
      <c r="E1959" s="17" t="s">
        <v>2137</v>
      </c>
      <c r="H1959">
        <v>1</v>
      </c>
      <c r="L1959" s="23" t="s">
        <v>2387</v>
      </c>
      <c r="M1959" s="23" t="s">
        <v>2217</v>
      </c>
    </row>
    <row r="1960" spans="1:13" x14ac:dyDescent="0.3">
      <c r="A1960" s="11">
        <v>39318</v>
      </c>
      <c r="B1960" s="29" t="s">
        <v>367</v>
      </c>
      <c r="C1960" s="29">
        <v>2</v>
      </c>
      <c r="D1960">
        <v>38.6</v>
      </c>
      <c r="E1960" s="17" t="s">
        <v>2137</v>
      </c>
      <c r="H1960">
        <v>1</v>
      </c>
      <c r="L1960" s="23" t="s">
        <v>2387</v>
      </c>
      <c r="M1960" s="23" t="s">
        <v>2217</v>
      </c>
    </row>
    <row r="1961" spans="1:13" x14ac:dyDescent="0.3">
      <c r="A1961" s="11">
        <v>39318</v>
      </c>
      <c r="B1961" s="29" t="s">
        <v>367</v>
      </c>
      <c r="C1961" s="29">
        <v>2</v>
      </c>
      <c r="D1961">
        <v>37.4</v>
      </c>
      <c r="E1961" s="17" t="s">
        <v>2137</v>
      </c>
      <c r="H1961">
        <v>1</v>
      </c>
      <c r="L1961" s="23" t="s">
        <v>2387</v>
      </c>
      <c r="M1961" s="23" t="s">
        <v>2217</v>
      </c>
    </row>
    <row r="1962" spans="1:13" x14ac:dyDescent="0.3">
      <c r="A1962" s="11">
        <v>39318</v>
      </c>
      <c r="B1962" s="29" t="s">
        <v>367</v>
      </c>
      <c r="C1962" s="29">
        <v>2</v>
      </c>
      <c r="D1962">
        <v>36.799999999999997</v>
      </c>
      <c r="E1962" s="17" t="s">
        <v>2137</v>
      </c>
      <c r="H1962">
        <v>1</v>
      </c>
      <c r="L1962" s="23" t="s">
        <v>2387</v>
      </c>
      <c r="M1962" s="23" t="s">
        <v>2217</v>
      </c>
    </row>
    <row r="1963" spans="1:13" x14ac:dyDescent="0.3">
      <c r="A1963" s="11">
        <v>39318</v>
      </c>
      <c r="B1963" s="29" t="s">
        <v>367</v>
      </c>
      <c r="C1963" s="29">
        <v>2</v>
      </c>
      <c r="D1963">
        <v>30.1</v>
      </c>
      <c r="E1963" s="17" t="s">
        <v>2137</v>
      </c>
      <c r="H1963">
        <v>1</v>
      </c>
      <c r="L1963" s="23" t="s">
        <v>2387</v>
      </c>
      <c r="M1963" s="23" t="s">
        <v>2217</v>
      </c>
    </row>
    <row r="1964" spans="1:13" x14ac:dyDescent="0.3">
      <c r="A1964" s="11">
        <v>39318</v>
      </c>
      <c r="B1964" s="29" t="s">
        <v>367</v>
      </c>
      <c r="C1964" s="29">
        <v>2</v>
      </c>
      <c r="D1964">
        <v>29.7</v>
      </c>
      <c r="E1964" s="17" t="s">
        <v>2137</v>
      </c>
      <c r="H1964">
        <v>1</v>
      </c>
      <c r="L1964" s="23" t="s">
        <v>2387</v>
      </c>
      <c r="M1964" s="23" t="s">
        <v>2217</v>
      </c>
    </row>
    <row r="1965" spans="1:13" x14ac:dyDescent="0.3">
      <c r="A1965" s="11">
        <v>39318</v>
      </c>
      <c r="B1965" s="29" t="s">
        <v>367</v>
      </c>
      <c r="C1965" s="29">
        <v>2</v>
      </c>
      <c r="D1965" s="17">
        <v>28.8</v>
      </c>
      <c r="E1965" s="17" t="s">
        <v>2575</v>
      </c>
      <c r="H1965">
        <v>1</v>
      </c>
      <c r="L1965" s="23" t="s">
        <v>2387</v>
      </c>
      <c r="M1965" s="23" t="s">
        <v>2217</v>
      </c>
    </row>
    <row r="1966" spans="1:13" x14ac:dyDescent="0.3">
      <c r="A1966" s="11">
        <v>39318</v>
      </c>
      <c r="B1966" s="29" t="s">
        <v>367</v>
      </c>
      <c r="C1966" s="29">
        <v>2</v>
      </c>
      <c r="D1966" s="17">
        <v>28.3</v>
      </c>
      <c r="E1966" s="17" t="s">
        <v>2137</v>
      </c>
      <c r="H1966">
        <v>1</v>
      </c>
      <c r="L1966" s="23" t="s">
        <v>2387</v>
      </c>
      <c r="M1966" s="23" t="s">
        <v>2217</v>
      </c>
    </row>
    <row r="1967" spans="1:13" x14ac:dyDescent="0.3">
      <c r="A1967" s="11">
        <v>39318</v>
      </c>
      <c r="B1967" s="29" t="s">
        <v>367</v>
      </c>
      <c r="C1967" s="29">
        <v>2</v>
      </c>
      <c r="D1967" s="17">
        <v>28.1</v>
      </c>
      <c r="E1967" s="17" t="s">
        <v>2137</v>
      </c>
      <c r="H1967">
        <v>1</v>
      </c>
      <c r="L1967" s="23" t="s">
        <v>2387</v>
      </c>
      <c r="M1967" s="23" t="s">
        <v>2217</v>
      </c>
    </row>
    <row r="1968" spans="1:13" x14ac:dyDescent="0.3">
      <c r="A1968" s="11">
        <v>39318</v>
      </c>
      <c r="B1968" s="29" t="s">
        <v>367</v>
      </c>
      <c r="C1968" s="29">
        <v>2</v>
      </c>
      <c r="D1968" s="17">
        <v>27.1</v>
      </c>
      <c r="E1968" s="17" t="s">
        <v>2137</v>
      </c>
      <c r="H1968">
        <v>2</v>
      </c>
      <c r="L1968" s="23" t="s">
        <v>2387</v>
      </c>
      <c r="M1968" s="23" t="s">
        <v>2217</v>
      </c>
    </row>
    <row r="1969" spans="1:13" x14ac:dyDescent="0.3">
      <c r="A1969" s="11">
        <v>39318</v>
      </c>
      <c r="B1969" s="29" t="s">
        <v>367</v>
      </c>
      <c r="C1969" s="29">
        <v>2</v>
      </c>
      <c r="D1969" s="17">
        <v>24.7</v>
      </c>
      <c r="E1969" s="17" t="s">
        <v>2137</v>
      </c>
      <c r="F1969">
        <v>0.2</v>
      </c>
      <c r="L1969" s="23" t="s">
        <v>2387</v>
      </c>
      <c r="M1969" s="23" t="s">
        <v>2217</v>
      </c>
    </row>
    <row r="1970" spans="1:13" x14ac:dyDescent="0.3">
      <c r="A1970" s="11">
        <v>39318</v>
      </c>
      <c r="B1970" s="29" t="s">
        <v>367</v>
      </c>
      <c r="C1970" s="29">
        <v>2</v>
      </c>
      <c r="D1970">
        <v>21.9</v>
      </c>
      <c r="E1970" s="17" t="s">
        <v>2137</v>
      </c>
      <c r="F1970">
        <v>1.8</v>
      </c>
      <c r="L1970" s="23" t="s">
        <v>2387</v>
      </c>
      <c r="M1970" s="23" t="s">
        <v>2217</v>
      </c>
    </row>
    <row r="1971" spans="1:13" x14ac:dyDescent="0.3">
      <c r="A1971" s="11">
        <v>39318</v>
      </c>
      <c r="B1971" s="29" t="s">
        <v>367</v>
      </c>
      <c r="C1971" s="29">
        <v>2</v>
      </c>
      <c r="D1971">
        <v>16.600000000000001</v>
      </c>
      <c r="E1971" s="17" t="s">
        <v>2137</v>
      </c>
      <c r="F1971">
        <v>2.2000000000000002</v>
      </c>
      <c r="L1971" s="23" t="s">
        <v>2387</v>
      </c>
      <c r="M1971" s="23" t="s">
        <v>2217</v>
      </c>
    </row>
    <row r="1972" spans="1:13" x14ac:dyDescent="0.3">
      <c r="A1972" s="11">
        <v>39318</v>
      </c>
      <c r="B1972" s="29" t="s">
        <v>367</v>
      </c>
      <c r="C1972" s="29">
        <v>2</v>
      </c>
      <c r="D1972">
        <v>11</v>
      </c>
      <c r="E1972" s="17" t="s">
        <v>2137</v>
      </c>
      <c r="H1972">
        <v>1</v>
      </c>
      <c r="L1972" s="23" t="s">
        <v>2387</v>
      </c>
      <c r="M1972" s="23" t="s">
        <v>2217</v>
      </c>
    </row>
    <row r="1973" spans="1:13" x14ac:dyDescent="0.3">
      <c r="A1973" s="11">
        <v>39318</v>
      </c>
      <c r="B1973" s="29" t="s">
        <v>367</v>
      </c>
      <c r="C1973" s="29">
        <v>2</v>
      </c>
      <c r="D1973">
        <v>9.6999999999999993</v>
      </c>
      <c r="E1973" s="17" t="s">
        <v>2137</v>
      </c>
      <c r="F1973">
        <v>5.5</v>
      </c>
      <c r="L1973" s="23" t="s">
        <v>2387</v>
      </c>
      <c r="M1973" s="23" t="s">
        <v>2217</v>
      </c>
    </row>
    <row r="1974" spans="1:13" x14ac:dyDescent="0.3">
      <c r="A1974" s="11">
        <v>39318</v>
      </c>
      <c r="B1974" s="29" t="s">
        <v>367</v>
      </c>
      <c r="C1974" s="29">
        <v>2</v>
      </c>
      <c r="D1974">
        <v>10</v>
      </c>
      <c r="E1974" s="17" t="s">
        <v>2137</v>
      </c>
      <c r="H1974">
        <v>3</v>
      </c>
      <c r="L1974" s="23" t="s">
        <v>2387</v>
      </c>
      <c r="M1974" s="23" t="s">
        <v>2217</v>
      </c>
    </row>
    <row r="1975" spans="1:13" x14ac:dyDescent="0.3">
      <c r="A1975" s="11">
        <v>39318</v>
      </c>
      <c r="B1975" s="29" t="s">
        <v>367</v>
      </c>
      <c r="C1975" s="29">
        <v>2</v>
      </c>
      <c r="D1975">
        <v>9</v>
      </c>
      <c r="E1975" s="17" t="s">
        <v>2137</v>
      </c>
      <c r="H1975">
        <v>2</v>
      </c>
      <c r="L1975" s="23" t="s">
        <v>2387</v>
      </c>
      <c r="M1975" s="23" t="s">
        <v>2217</v>
      </c>
    </row>
    <row r="1976" spans="1:13" x14ac:dyDescent="0.3">
      <c r="A1976" s="11">
        <v>39318</v>
      </c>
      <c r="B1976" s="29" t="s">
        <v>367</v>
      </c>
      <c r="C1976" s="29">
        <v>2</v>
      </c>
      <c r="D1976">
        <v>8.9</v>
      </c>
      <c r="E1976" s="17" t="s">
        <v>2137</v>
      </c>
      <c r="H1976">
        <v>2</v>
      </c>
      <c r="L1976" s="23" t="s">
        <v>2387</v>
      </c>
      <c r="M1976" s="23" t="s">
        <v>2217</v>
      </c>
    </row>
    <row r="1977" spans="1:13" x14ac:dyDescent="0.3">
      <c r="A1977" s="11">
        <v>39318</v>
      </c>
      <c r="B1977" s="29" t="s">
        <v>367</v>
      </c>
      <c r="C1977" s="29">
        <v>2</v>
      </c>
      <c r="D1977">
        <v>4.8</v>
      </c>
      <c r="E1977" s="17" t="s">
        <v>2137</v>
      </c>
      <c r="F1977">
        <v>0.2</v>
      </c>
      <c r="L1977" s="23" t="s">
        <v>2387</v>
      </c>
      <c r="M1977" s="23" t="s">
        <v>2217</v>
      </c>
    </row>
    <row r="1978" spans="1:13" x14ac:dyDescent="0.3">
      <c r="A1978" s="11">
        <v>39318</v>
      </c>
      <c r="B1978" s="29" t="s">
        <v>367</v>
      </c>
      <c r="C1978" s="29">
        <v>2</v>
      </c>
      <c r="D1978">
        <v>4.7</v>
      </c>
      <c r="E1978" s="17" t="s">
        <v>2137</v>
      </c>
      <c r="F1978">
        <v>0.2</v>
      </c>
      <c r="L1978" s="23" t="s">
        <v>2387</v>
      </c>
      <c r="M1978" s="23" t="s">
        <v>2217</v>
      </c>
    </row>
    <row r="1979" spans="1:13" x14ac:dyDescent="0.3">
      <c r="A1979" s="11">
        <v>39318</v>
      </c>
      <c r="B1979" s="29" t="s">
        <v>367</v>
      </c>
      <c r="C1979" s="29">
        <v>2</v>
      </c>
      <c r="D1979" s="17">
        <v>4.7</v>
      </c>
      <c r="E1979" s="17" t="s">
        <v>2137</v>
      </c>
      <c r="F1979">
        <v>0.2</v>
      </c>
      <c r="L1979" s="23" t="s">
        <v>2387</v>
      </c>
      <c r="M1979" s="23" t="s">
        <v>2217</v>
      </c>
    </row>
    <row r="1980" spans="1:13" x14ac:dyDescent="0.3">
      <c r="A1980" s="11">
        <v>39318</v>
      </c>
      <c r="B1980" s="29" t="s">
        <v>367</v>
      </c>
      <c r="C1980" s="29">
        <v>2</v>
      </c>
      <c r="D1980" s="17">
        <v>4.2</v>
      </c>
      <c r="E1980" s="17" t="s">
        <v>2137</v>
      </c>
      <c r="F1980">
        <v>0.2</v>
      </c>
      <c r="L1980" s="23" t="s">
        <v>2387</v>
      </c>
      <c r="M1980" s="23" t="s">
        <v>2217</v>
      </c>
    </row>
    <row r="1981" spans="1:13" x14ac:dyDescent="0.3">
      <c r="A1981" s="11">
        <v>39318</v>
      </c>
      <c r="B1981" s="29" t="s">
        <v>367</v>
      </c>
      <c r="C1981" s="29">
        <v>2</v>
      </c>
      <c r="D1981" s="17">
        <v>4.0999999999999996</v>
      </c>
      <c r="E1981" s="17" t="s">
        <v>2137</v>
      </c>
      <c r="F1981">
        <v>4.3</v>
      </c>
      <c r="L1981" s="23" t="s">
        <v>2387</v>
      </c>
      <c r="M1981" s="23" t="s">
        <v>2217</v>
      </c>
    </row>
    <row r="1982" spans="1:13" x14ac:dyDescent="0.3">
      <c r="A1982" s="11">
        <v>39318</v>
      </c>
      <c r="B1982" s="29" t="s">
        <v>2135</v>
      </c>
      <c r="C1982" s="29">
        <v>1</v>
      </c>
      <c r="D1982">
        <v>34.6</v>
      </c>
      <c r="E1982" s="17" t="s">
        <v>474</v>
      </c>
      <c r="F1982">
        <v>1.6</v>
      </c>
      <c r="K1982" s="17"/>
      <c r="L1982" s="23" t="s">
        <v>2387</v>
      </c>
      <c r="M1982" s="23" t="s">
        <v>2545</v>
      </c>
    </row>
    <row r="1983" spans="1:13" x14ac:dyDescent="0.3">
      <c r="A1983" s="11">
        <v>39318</v>
      </c>
      <c r="B1983" s="29" t="s">
        <v>367</v>
      </c>
      <c r="C1983" s="29">
        <v>2</v>
      </c>
      <c r="D1983">
        <v>47.5</v>
      </c>
      <c r="E1983" s="17" t="s">
        <v>2051</v>
      </c>
      <c r="F1983">
        <v>5.5</v>
      </c>
      <c r="K1983" s="17"/>
      <c r="L1983" s="23" t="s">
        <v>2387</v>
      </c>
      <c r="M1983" s="23" t="s">
        <v>2545</v>
      </c>
    </row>
    <row r="1984" spans="1:13" x14ac:dyDescent="0.3">
      <c r="A1984" s="11">
        <v>39318</v>
      </c>
      <c r="B1984" s="29" t="s">
        <v>367</v>
      </c>
      <c r="C1984" s="29">
        <v>2</v>
      </c>
      <c r="D1984">
        <v>47.5</v>
      </c>
      <c r="E1984" s="17" t="s">
        <v>2051</v>
      </c>
      <c r="H1984">
        <v>1</v>
      </c>
      <c r="L1984" s="23" t="s">
        <v>2387</v>
      </c>
      <c r="M1984" s="23" t="s">
        <v>2545</v>
      </c>
    </row>
    <row r="1985" spans="1:13" x14ac:dyDescent="0.3">
      <c r="A1985" s="11">
        <v>39318</v>
      </c>
      <c r="B1985" s="29" t="s">
        <v>367</v>
      </c>
      <c r="C1985" s="29">
        <v>2</v>
      </c>
      <c r="D1985">
        <v>46.8</v>
      </c>
      <c r="E1985" s="17" t="s">
        <v>2051</v>
      </c>
      <c r="H1985">
        <v>1</v>
      </c>
      <c r="L1985" s="23" t="s">
        <v>2387</v>
      </c>
      <c r="M1985" s="23" t="s">
        <v>2545</v>
      </c>
    </row>
    <row r="1986" spans="1:13" x14ac:dyDescent="0.3">
      <c r="A1986" s="11">
        <v>39318</v>
      </c>
      <c r="B1986" s="29" t="s">
        <v>2135</v>
      </c>
      <c r="C1986" s="29">
        <v>1</v>
      </c>
      <c r="D1986" s="17">
        <v>12.6</v>
      </c>
      <c r="E1986" s="17" t="s">
        <v>2631</v>
      </c>
      <c r="F1986">
        <v>7</v>
      </c>
      <c r="J1986" t="s">
        <v>2632</v>
      </c>
      <c r="L1986" s="23" t="s">
        <v>2387</v>
      </c>
      <c r="M1986" s="23" t="s">
        <v>2545</v>
      </c>
    </row>
    <row r="1987" spans="1:13" x14ac:dyDescent="0.3">
      <c r="A1987" s="11">
        <v>39318</v>
      </c>
      <c r="B1987" s="29" t="s">
        <v>367</v>
      </c>
      <c r="C1987" s="29">
        <v>2</v>
      </c>
      <c r="D1987" s="17">
        <v>3.4</v>
      </c>
      <c r="E1987" s="17" t="s">
        <v>2631</v>
      </c>
      <c r="F1987">
        <v>8.5</v>
      </c>
      <c r="J1987" t="s">
        <v>2308</v>
      </c>
      <c r="L1987" s="23" t="s">
        <v>2387</v>
      </c>
      <c r="M1987" s="23" t="s">
        <v>2545</v>
      </c>
    </row>
    <row r="1988" spans="1:13" x14ac:dyDescent="0.3">
      <c r="A1988" s="11">
        <v>39318</v>
      </c>
      <c r="B1988" s="29" t="s">
        <v>367</v>
      </c>
      <c r="C1988" s="29">
        <v>2</v>
      </c>
      <c r="D1988" s="17">
        <v>2.2000000000000002</v>
      </c>
      <c r="E1988" s="17" t="s">
        <v>2631</v>
      </c>
      <c r="F1988">
        <v>9</v>
      </c>
      <c r="J1988" t="s">
        <v>2308</v>
      </c>
      <c r="L1988" s="23" t="s">
        <v>2387</v>
      </c>
      <c r="M1988" s="23" t="s">
        <v>2545</v>
      </c>
    </row>
    <row r="1989" spans="1:13" x14ac:dyDescent="0.3">
      <c r="A1989" s="11">
        <v>39318</v>
      </c>
      <c r="B1989" s="29" t="s">
        <v>2135</v>
      </c>
      <c r="C1989" s="29">
        <v>1</v>
      </c>
      <c r="D1989" s="17">
        <v>45</v>
      </c>
      <c r="E1989" s="17" t="s">
        <v>214</v>
      </c>
      <c r="H1989">
        <v>1</v>
      </c>
      <c r="L1989" s="23" t="s">
        <v>2546</v>
      </c>
      <c r="M1989" s="23" t="s">
        <v>2545</v>
      </c>
    </row>
    <row r="1990" spans="1:13" x14ac:dyDescent="0.3">
      <c r="A1990" s="11">
        <v>39318</v>
      </c>
      <c r="B1990" s="29" t="s">
        <v>367</v>
      </c>
      <c r="C1990" s="29">
        <v>2</v>
      </c>
      <c r="D1990">
        <v>48.6</v>
      </c>
      <c r="E1990" s="17" t="s">
        <v>2664</v>
      </c>
      <c r="F1990">
        <v>4</v>
      </c>
      <c r="J1990" t="s">
        <v>2662</v>
      </c>
      <c r="L1990" s="23" t="s">
        <v>2546</v>
      </c>
      <c r="M1990" s="23" t="s">
        <v>2545</v>
      </c>
    </row>
    <row r="1991" spans="1:13" x14ac:dyDescent="0.3">
      <c r="A1991" s="11">
        <v>39318</v>
      </c>
      <c r="B1991" s="29" t="s">
        <v>367</v>
      </c>
      <c r="C1991" s="29">
        <v>2</v>
      </c>
      <c r="D1991">
        <v>48.2</v>
      </c>
      <c r="E1991" s="17" t="s">
        <v>2664</v>
      </c>
      <c r="H1991">
        <v>1</v>
      </c>
      <c r="K1991" s="17"/>
      <c r="L1991" s="23" t="s">
        <v>2546</v>
      </c>
      <c r="M1991" s="23" t="s">
        <v>2545</v>
      </c>
    </row>
    <row r="1992" spans="1:13" x14ac:dyDescent="0.3">
      <c r="A1992" s="11">
        <v>39318</v>
      </c>
      <c r="B1992" s="29" t="s">
        <v>367</v>
      </c>
      <c r="C1992" s="29">
        <v>2</v>
      </c>
      <c r="D1992">
        <v>32</v>
      </c>
      <c r="E1992" s="17" t="s">
        <v>2664</v>
      </c>
      <c r="H1992">
        <v>3</v>
      </c>
      <c r="L1992" s="23" t="s">
        <v>2546</v>
      </c>
      <c r="M1992" s="23" t="s">
        <v>2545</v>
      </c>
    </row>
    <row r="1993" spans="1:13" x14ac:dyDescent="0.3">
      <c r="A1993" s="11">
        <v>39318</v>
      </c>
      <c r="B1993" s="29" t="s">
        <v>367</v>
      </c>
      <c r="C1993" s="29">
        <v>2</v>
      </c>
      <c r="D1993">
        <v>31</v>
      </c>
      <c r="E1993" s="17" t="s">
        <v>2664</v>
      </c>
      <c r="H1993">
        <v>3</v>
      </c>
      <c r="L1993" s="23" t="s">
        <v>2546</v>
      </c>
      <c r="M1993" s="23" t="s">
        <v>2545</v>
      </c>
    </row>
    <row r="1994" spans="1:13" x14ac:dyDescent="0.3">
      <c r="A1994" s="11">
        <v>39318</v>
      </c>
      <c r="B1994" s="29" t="s">
        <v>367</v>
      </c>
      <c r="C1994" s="29">
        <v>2</v>
      </c>
      <c r="D1994">
        <v>30</v>
      </c>
      <c r="E1994" s="17" t="s">
        <v>2664</v>
      </c>
      <c r="H1994">
        <v>4</v>
      </c>
      <c r="L1994" s="23" t="s">
        <v>2546</v>
      </c>
      <c r="M1994" s="23" t="s">
        <v>2545</v>
      </c>
    </row>
    <row r="1995" spans="1:13" x14ac:dyDescent="0.3">
      <c r="A1995" s="11">
        <v>39318</v>
      </c>
      <c r="B1995" s="29" t="s">
        <v>367</v>
      </c>
      <c r="C1995" s="29">
        <v>2</v>
      </c>
      <c r="D1995">
        <v>29.7</v>
      </c>
      <c r="E1995" s="17" t="s">
        <v>2664</v>
      </c>
      <c r="H1995">
        <v>1</v>
      </c>
      <c r="L1995" s="23" t="s">
        <v>2546</v>
      </c>
      <c r="M1995" s="23" t="s">
        <v>2545</v>
      </c>
    </row>
    <row r="1996" spans="1:13" x14ac:dyDescent="0.3">
      <c r="A1996" s="11">
        <v>39318</v>
      </c>
      <c r="B1996" s="29" t="s">
        <v>367</v>
      </c>
      <c r="C1996" s="29">
        <v>2</v>
      </c>
      <c r="D1996">
        <v>29.5</v>
      </c>
      <c r="E1996" s="17" t="s">
        <v>2664</v>
      </c>
      <c r="F1996">
        <v>0.3</v>
      </c>
      <c r="L1996" s="23" t="s">
        <v>2546</v>
      </c>
      <c r="M1996" s="23" t="s">
        <v>2545</v>
      </c>
    </row>
    <row r="1997" spans="1:13" x14ac:dyDescent="0.3">
      <c r="A1997" s="11">
        <v>39318</v>
      </c>
      <c r="B1997" s="29" t="s">
        <v>367</v>
      </c>
      <c r="C1997" s="29">
        <v>2</v>
      </c>
      <c r="D1997">
        <v>28.1</v>
      </c>
      <c r="E1997" s="17" t="s">
        <v>2664</v>
      </c>
      <c r="H1997">
        <v>1</v>
      </c>
      <c r="L1997" s="23" t="s">
        <v>2546</v>
      </c>
      <c r="M1997" s="23" t="s">
        <v>2545</v>
      </c>
    </row>
    <row r="1998" spans="1:13" x14ac:dyDescent="0.3">
      <c r="A1998" s="11">
        <v>39318</v>
      </c>
      <c r="B1998" s="29" t="s">
        <v>367</v>
      </c>
      <c r="C1998" s="29">
        <v>2</v>
      </c>
      <c r="D1998">
        <v>27.5</v>
      </c>
      <c r="E1998" s="17" t="s">
        <v>2664</v>
      </c>
      <c r="F1998">
        <v>0.5</v>
      </c>
      <c r="L1998" s="23" t="s">
        <v>2546</v>
      </c>
      <c r="M1998" s="23" t="s">
        <v>2545</v>
      </c>
    </row>
    <row r="1999" spans="1:13" x14ac:dyDescent="0.3">
      <c r="A1999" s="11">
        <v>39318</v>
      </c>
      <c r="B1999" s="29" t="s">
        <v>367</v>
      </c>
      <c r="C1999" s="29">
        <v>2</v>
      </c>
      <c r="D1999">
        <v>27.1</v>
      </c>
      <c r="E1999" s="17" t="s">
        <v>2664</v>
      </c>
      <c r="H1999">
        <v>1</v>
      </c>
      <c r="L1999" s="23" t="s">
        <v>2546</v>
      </c>
      <c r="M1999" s="23" t="s">
        <v>2545</v>
      </c>
    </row>
    <row r="2000" spans="1:13" x14ac:dyDescent="0.3">
      <c r="A2000" s="11">
        <v>39318</v>
      </c>
      <c r="B2000" s="29" t="s">
        <v>367</v>
      </c>
      <c r="C2000" s="29">
        <v>2</v>
      </c>
      <c r="D2000">
        <v>27.7</v>
      </c>
      <c r="E2000" s="17" t="s">
        <v>2664</v>
      </c>
      <c r="F2000">
        <v>0.4</v>
      </c>
      <c r="L2000" s="23" t="s">
        <v>2546</v>
      </c>
      <c r="M2000" s="23" t="s">
        <v>2545</v>
      </c>
    </row>
    <row r="2001" spans="1:13" x14ac:dyDescent="0.3">
      <c r="A2001" s="11">
        <v>39318</v>
      </c>
      <c r="B2001" s="29" t="s">
        <v>367</v>
      </c>
      <c r="C2001" s="29">
        <v>2</v>
      </c>
      <c r="D2001">
        <v>26.2</v>
      </c>
      <c r="E2001" s="17" t="s">
        <v>2664</v>
      </c>
      <c r="H2001">
        <v>1</v>
      </c>
      <c r="L2001" s="23" t="s">
        <v>2546</v>
      </c>
      <c r="M2001" s="23" t="s">
        <v>2545</v>
      </c>
    </row>
    <row r="2002" spans="1:13" x14ac:dyDescent="0.3">
      <c r="A2002" s="11">
        <v>39318</v>
      </c>
      <c r="B2002" s="29" t="s">
        <v>367</v>
      </c>
      <c r="C2002" s="29">
        <v>2</v>
      </c>
      <c r="D2002">
        <v>6.6</v>
      </c>
      <c r="E2002" s="17" t="s">
        <v>2664</v>
      </c>
      <c r="F2002">
        <v>4</v>
      </c>
      <c r="L2002" s="23" t="s">
        <v>2546</v>
      </c>
      <c r="M2002" s="23" t="s">
        <v>2545</v>
      </c>
    </row>
    <row r="2003" spans="1:13" x14ac:dyDescent="0.3">
      <c r="A2003" s="11">
        <v>39318</v>
      </c>
      <c r="B2003" s="29" t="s">
        <v>2135</v>
      </c>
      <c r="C2003" s="29">
        <v>1</v>
      </c>
      <c r="D2003">
        <v>21.7</v>
      </c>
      <c r="E2003" s="17" t="s">
        <v>2552</v>
      </c>
      <c r="H2003">
        <v>1</v>
      </c>
      <c r="L2003" s="23" t="s">
        <v>2387</v>
      </c>
      <c r="M2003" s="23" t="s">
        <v>2545</v>
      </c>
    </row>
    <row r="2004" spans="1:13" x14ac:dyDescent="0.3">
      <c r="A2004" s="11">
        <v>39318</v>
      </c>
      <c r="B2004" s="29" t="s">
        <v>2135</v>
      </c>
      <c r="C2004" s="29">
        <v>1</v>
      </c>
      <c r="D2004">
        <v>19.8</v>
      </c>
      <c r="E2004" s="17" t="s">
        <v>2552</v>
      </c>
      <c r="F2004">
        <v>7.5</v>
      </c>
      <c r="L2004" s="23" t="s">
        <v>2387</v>
      </c>
      <c r="M2004" s="23" t="s">
        <v>2545</v>
      </c>
    </row>
    <row r="2005" spans="1:13" x14ac:dyDescent="0.3">
      <c r="A2005" s="11">
        <v>39318</v>
      </c>
      <c r="B2005" s="29" t="s">
        <v>367</v>
      </c>
      <c r="C2005" s="29">
        <v>2</v>
      </c>
      <c r="D2005">
        <v>33.1</v>
      </c>
      <c r="E2005" s="17" t="s">
        <v>2552</v>
      </c>
      <c r="F2005">
        <v>8</v>
      </c>
      <c r="J2005" t="s">
        <v>124</v>
      </c>
      <c r="L2005" s="23" t="s">
        <v>2387</v>
      </c>
      <c r="M2005" s="23" t="s">
        <v>2545</v>
      </c>
    </row>
    <row r="2006" spans="1:13" x14ac:dyDescent="0.3">
      <c r="A2006" s="11">
        <v>39318</v>
      </c>
      <c r="B2006" s="29" t="s">
        <v>367</v>
      </c>
      <c r="C2006" s="29">
        <v>2</v>
      </c>
      <c r="D2006">
        <v>23.9</v>
      </c>
      <c r="E2006" s="17" t="s">
        <v>2552</v>
      </c>
      <c r="F2006">
        <v>7</v>
      </c>
      <c r="J2006" t="s">
        <v>123</v>
      </c>
      <c r="L2006" s="23" t="s">
        <v>2387</v>
      </c>
      <c r="M2006" s="23" t="s">
        <v>2545</v>
      </c>
    </row>
    <row r="2007" spans="1:13" x14ac:dyDescent="0.3">
      <c r="A2007" s="11">
        <v>39318</v>
      </c>
      <c r="B2007" s="29" t="s">
        <v>367</v>
      </c>
      <c r="C2007" s="29">
        <v>2</v>
      </c>
      <c r="D2007">
        <v>34.9</v>
      </c>
      <c r="E2007" s="17" t="s">
        <v>2552</v>
      </c>
      <c r="H2007">
        <v>1</v>
      </c>
      <c r="L2007" s="23" t="s">
        <v>2387</v>
      </c>
      <c r="M2007" s="23" t="s">
        <v>2545</v>
      </c>
    </row>
    <row r="2008" spans="1:13" x14ac:dyDescent="0.3">
      <c r="A2008" s="11">
        <v>39318</v>
      </c>
      <c r="B2008" s="29" t="s">
        <v>367</v>
      </c>
      <c r="C2008" s="29">
        <v>2</v>
      </c>
      <c r="D2008">
        <v>34.299999999999997</v>
      </c>
      <c r="E2008" s="17" t="s">
        <v>2552</v>
      </c>
      <c r="F2008">
        <v>2</v>
      </c>
      <c r="L2008" s="23" t="s">
        <v>2387</v>
      </c>
      <c r="M2008" s="23" t="s">
        <v>2545</v>
      </c>
    </row>
    <row r="2009" spans="1:13" x14ac:dyDescent="0.3">
      <c r="A2009" s="11">
        <v>39318</v>
      </c>
      <c r="B2009" s="29" t="s">
        <v>367</v>
      </c>
      <c r="C2009" s="29">
        <v>2</v>
      </c>
      <c r="D2009">
        <v>34.299999999999997</v>
      </c>
      <c r="E2009" s="17" t="s">
        <v>2552</v>
      </c>
      <c r="H2009">
        <v>1</v>
      </c>
      <c r="L2009" s="23" t="s">
        <v>2387</v>
      </c>
      <c r="M2009" s="23" t="s">
        <v>2545</v>
      </c>
    </row>
    <row r="2010" spans="1:13" x14ac:dyDescent="0.3">
      <c r="A2010" s="11">
        <v>39318</v>
      </c>
      <c r="B2010" s="29" t="s">
        <v>367</v>
      </c>
      <c r="C2010" s="29">
        <v>2</v>
      </c>
      <c r="D2010">
        <v>34.1</v>
      </c>
      <c r="E2010" s="17" t="s">
        <v>2552</v>
      </c>
      <c r="F2010">
        <v>0.3</v>
      </c>
      <c r="L2010" s="23" t="s">
        <v>2387</v>
      </c>
      <c r="M2010" s="23" t="s">
        <v>2545</v>
      </c>
    </row>
    <row r="2011" spans="1:13" x14ac:dyDescent="0.3">
      <c r="A2011" s="11">
        <v>39318</v>
      </c>
      <c r="B2011" s="29" t="s">
        <v>367</v>
      </c>
      <c r="C2011" s="29">
        <v>2</v>
      </c>
      <c r="D2011">
        <v>34</v>
      </c>
      <c r="E2011" s="17" t="s">
        <v>2552</v>
      </c>
      <c r="H2011">
        <v>5</v>
      </c>
      <c r="L2011" s="23" t="s">
        <v>2387</v>
      </c>
      <c r="M2011" s="23" t="s">
        <v>2545</v>
      </c>
    </row>
    <row r="2012" spans="1:13" x14ac:dyDescent="0.3">
      <c r="A2012" s="11">
        <v>39318</v>
      </c>
      <c r="B2012" s="29" t="s">
        <v>367</v>
      </c>
      <c r="C2012" s="29">
        <v>2</v>
      </c>
      <c r="D2012">
        <v>33</v>
      </c>
      <c r="E2012" s="17" t="s">
        <v>2552</v>
      </c>
      <c r="H2012">
        <v>5</v>
      </c>
      <c r="L2012" s="23" t="s">
        <v>2387</v>
      </c>
      <c r="M2012" s="23" t="s">
        <v>2545</v>
      </c>
    </row>
    <row r="2013" spans="1:13" x14ac:dyDescent="0.3">
      <c r="A2013" s="11">
        <v>39318</v>
      </c>
      <c r="B2013" s="29" t="s">
        <v>367</v>
      </c>
      <c r="C2013" s="29">
        <v>2</v>
      </c>
      <c r="D2013">
        <v>33</v>
      </c>
      <c r="E2013" s="17" t="s">
        <v>2552</v>
      </c>
      <c r="H2013">
        <v>6</v>
      </c>
      <c r="L2013" s="23" t="s">
        <v>2387</v>
      </c>
      <c r="M2013" s="23" t="s">
        <v>2545</v>
      </c>
    </row>
    <row r="2014" spans="1:13" x14ac:dyDescent="0.3">
      <c r="A2014" s="11">
        <v>39318</v>
      </c>
      <c r="B2014" s="29" t="s">
        <v>367</v>
      </c>
      <c r="C2014" s="29">
        <v>2</v>
      </c>
      <c r="D2014">
        <v>31.7</v>
      </c>
      <c r="E2014" s="17" t="s">
        <v>2552</v>
      </c>
      <c r="F2014">
        <v>9</v>
      </c>
      <c r="L2014" s="23" t="s">
        <v>2387</v>
      </c>
      <c r="M2014" s="23" t="s">
        <v>2545</v>
      </c>
    </row>
    <row r="2015" spans="1:13" x14ac:dyDescent="0.3">
      <c r="A2015" s="11">
        <v>39318</v>
      </c>
      <c r="B2015" s="29" t="s">
        <v>367</v>
      </c>
      <c r="C2015" s="29">
        <v>2</v>
      </c>
      <c r="D2015">
        <v>32</v>
      </c>
      <c r="E2015" s="17" t="s">
        <v>2552</v>
      </c>
      <c r="H2015">
        <v>7</v>
      </c>
      <c r="L2015" s="23" t="s">
        <v>2387</v>
      </c>
      <c r="M2015" s="23" t="s">
        <v>2545</v>
      </c>
    </row>
    <row r="2016" spans="1:13" x14ac:dyDescent="0.3">
      <c r="A2016" s="11">
        <v>39318</v>
      </c>
      <c r="B2016" s="29" t="s">
        <v>367</v>
      </c>
      <c r="C2016" s="29">
        <v>2</v>
      </c>
      <c r="D2016">
        <v>31</v>
      </c>
      <c r="E2016" s="17" t="s">
        <v>2552</v>
      </c>
      <c r="H2016">
        <v>6</v>
      </c>
      <c r="L2016" s="23" t="s">
        <v>2387</v>
      </c>
      <c r="M2016" s="23" t="s">
        <v>2545</v>
      </c>
    </row>
    <row r="2017" spans="1:13" x14ac:dyDescent="0.3">
      <c r="A2017" s="11">
        <v>39318</v>
      </c>
      <c r="B2017" s="29" t="s">
        <v>367</v>
      </c>
      <c r="C2017" s="29">
        <v>2</v>
      </c>
      <c r="D2017">
        <v>30.7</v>
      </c>
      <c r="E2017" s="17" t="s">
        <v>2552</v>
      </c>
      <c r="F2017">
        <v>6.3</v>
      </c>
      <c r="L2017" s="23" t="s">
        <v>2387</v>
      </c>
      <c r="M2017" s="23" t="s">
        <v>2545</v>
      </c>
    </row>
    <row r="2018" spans="1:13" x14ac:dyDescent="0.3">
      <c r="A2018" s="11">
        <v>39318</v>
      </c>
      <c r="B2018" s="29" t="s">
        <v>367</v>
      </c>
      <c r="C2018" s="29">
        <v>2</v>
      </c>
      <c r="D2018">
        <v>31</v>
      </c>
      <c r="E2018" s="17" t="s">
        <v>2552</v>
      </c>
      <c r="H2018">
        <v>9</v>
      </c>
      <c r="L2018" s="23" t="s">
        <v>2387</v>
      </c>
      <c r="M2018" s="23" t="s">
        <v>2545</v>
      </c>
    </row>
    <row r="2019" spans="1:13" x14ac:dyDescent="0.3">
      <c r="A2019" s="11">
        <v>39318</v>
      </c>
      <c r="B2019" s="29" t="s">
        <v>367</v>
      </c>
      <c r="C2019" s="29">
        <v>2</v>
      </c>
      <c r="D2019">
        <v>30</v>
      </c>
      <c r="E2019" s="17" t="s">
        <v>2552</v>
      </c>
      <c r="H2019">
        <v>9</v>
      </c>
      <c r="K2019" s="17"/>
      <c r="L2019" s="23" t="s">
        <v>2387</v>
      </c>
      <c r="M2019" s="23" t="s">
        <v>2545</v>
      </c>
    </row>
    <row r="2020" spans="1:13" x14ac:dyDescent="0.3">
      <c r="A2020" s="11">
        <v>39318</v>
      </c>
      <c r="B2020" s="29" t="s">
        <v>367</v>
      </c>
      <c r="C2020" s="29">
        <v>2</v>
      </c>
      <c r="D2020">
        <v>30</v>
      </c>
      <c r="E2020" s="17" t="s">
        <v>2552</v>
      </c>
      <c r="H2020">
        <v>8</v>
      </c>
      <c r="K2020" s="17"/>
      <c r="L2020" s="23" t="s">
        <v>2387</v>
      </c>
      <c r="M2020" s="23" t="s">
        <v>2545</v>
      </c>
    </row>
    <row r="2021" spans="1:13" x14ac:dyDescent="0.3">
      <c r="A2021" s="11">
        <v>39318</v>
      </c>
      <c r="B2021" s="29" t="s">
        <v>367</v>
      </c>
      <c r="C2021" s="29">
        <v>2</v>
      </c>
      <c r="D2021">
        <v>29</v>
      </c>
      <c r="E2021" s="17" t="s">
        <v>2552</v>
      </c>
      <c r="H2021">
        <v>9</v>
      </c>
      <c r="L2021" s="23" t="s">
        <v>2387</v>
      </c>
      <c r="M2021" s="23" t="s">
        <v>2545</v>
      </c>
    </row>
    <row r="2022" spans="1:13" x14ac:dyDescent="0.3">
      <c r="A2022" s="11">
        <v>39318</v>
      </c>
      <c r="B2022" s="29" t="s">
        <v>367</v>
      </c>
      <c r="C2022" s="29">
        <v>2</v>
      </c>
      <c r="D2022">
        <v>29.5</v>
      </c>
      <c r="E2022" s="17" t="s">
        <v>2552</v>
      </c>
      <c r="F2022">
        <v>0.5</v>
      </c>
      <c r="L2022" s="23" t="s">
        <v>2387</v>
      </c>
      <c r="M2022" s="23" t="s">
        <v>2545</v>
      </c>
    </row>
    <row r="2023" spans="1:13" x14ac:dyDescent="0.3">
      <c r="A2023" s="11">
        <v>39318</v>
      </c>
      <c r="B2023" s="29" t="s">
        <v>367</v>
      </c>
      <c r="C2023" s="29">
        <v>2</v>
      </c>
      <c r="D2023">
        <v>29.4</v>
      </c>
      <c r="E2023" s="17" t="s">
        <v>2552</v>
      </c>
      <c r="F2023">
        <v>0.7</v>
      </c>
      <c r="L2023" s="23" t="s">
        <v>2387</v>
      </c>
      <c r="M2023" s="23" t="s">
        <v>2545</v>
      </c>
    </row>
    <row r="2024" spans="1:13" x14ac:dyDescent="0.3">
      <c r="A2024" s="11">
        <v>39318</v>
      </c>
      <c r="B2024" s="29" t="s">
        <v>367</v>
      </c>
      <c r="C2024" s="29">
        <v>2</v>
      </c>
      <c r="D2024">
        <v>29.1</v>
      </c>
      <c r="E2024" s="17" t="s">
        <v>2552</v>
      </c>
      <c r="F2024">
        <v>0.5</v>
      </c>
      <c r="L2024" s="23" t="s">
        <v>2387</v>
      </c>
      <c r="M2024" s="23" t="s">
        <v>2545</v>
      </c>
    </row>
    <row r="2025" spans="1:13" x14ac:dyDescent="0.3">
      <c r="A2025" s="11">
        <v>39318</v>
      </c>
      <c r="B2025" s="29" t="s">
        <v>367</v>
      </c>
      <c r="C2025" s="29">
        <v>2</v>
      </c>
      <c r="D2025">
        <v>28.9</v>
      </c>
      <c r="E2025" s="17" t="s">
        <v>2552</v>
      </c>
      <c r="F2025">
        <v>0.6</v>
      </c>
      <c r="L2025" s="23" t="s">
        <v>2387</v>
      </c>
      <c r="M2025" s="23" t="s">
        <v>2545</v>
      </c>
    </row>
    <row r="2026" spans="1:13" x14ac:dyDescent="0.3">
      <c r="A2026" s="11">
        <v>39318</v>
      </c>
      <c r="B2026" s="29" t="s">
        <v>367</v>
      </c>
      <c r="C2026" s="29">
        <v>2</v>
      </c>
      <c r="D2026">
        <v>29</v>
      </c>
      <c r="E2026" s="17" t="s">
        <v>2552</v>
      </c>
      <c r="H2026">
        <v>10</v>
      </c>
      <c r="L2026" s="23" t="s">
        <v>2387</v>
      </c>
      <c r="M2026" s="23" t="s">
        <v>2545</v>
      </c>
    </row>
    <row r="2027" spans="1:13" x14ac:dyDescent="0.3">
      <c r="A2027" s="11">
        <v>39318</v>
      </c>
      <c r="B2027" s="29" t="s">
        <v>367</v>
      </c>
      <c r="C2027" s="29">
        <v>2</v>
      </c>
      <c r="D2027">
        <v>28</v>
      </c>
      <c r="E2027" s="17" t="s">
        <v>2552</v>
      </c>
      <c r="H2027">
        <v>10</v>
      </c>
      <c r="L2027" s="23" t="s">
        <v>2387</v>
      </c>
      <c r="M2027" s="23" t="s">
        <v>2545</v>
      </c>
    </row>
    <row r="2028" spans="1:13" x14ac:dyDescent="0.3">
      <c r="A2028" s="11">
        <v>39318</v>
      </c>
      <c r="B2028" s="29" t="s">
        <v>367</v>
      </c>
      <c r="C2028" s="29">
        <v>2</v>
      </c>
      <c r="D2028">
        <v>28</v>
      </c>
      <c r="E2028" s="17" t="s">
        <v>2552</v>
      </c>
      <c r="H2028">
        <v>14</v>
      </c>
      <c r="L2028" s="23" t="s">
        <v>2387</v>
      </c>
      <c r="M2028" s="23" t="s">
        <v>2545</v>
      </c>
    </row>
    <row r="2029" spans="1:13" x14ac:dyDescent="0.3">
      <c r="A2029" s="11">
        <v>39318</v>
      </c>
      <c r="B2029" s="29" t="s">
        <v>367</v>
      </c>
      <c r="C2029" s="29">
        <v>2</v>
      </c>
      <c r="D2029">
        <v>27</v>
      </c>
      <c r="E2029" s="17" t="s">
        <v>2552</v>
      </c>
      <c r="H2029">
        <v>14</v>
      </c>
      <c r="L2029" s="23" t="s">
        <v>2387</v>
      </c>
      <c r="M2029" s="23" t="s">
        <v>2545</v>
      </c>
    </row>
    <row r="2030" spans="1:13" x14ac:dyDescent="0.3">
      <c r="A2030" s="11">
        <v>39318</v>
      </c>
      <c r="B2030" s="29" t="s">
        <v>367</v>
      </c>
      <c r="C2030" s="29">
        <v>2</v>
      </c>
      <c r="D2030">
        <v>27.6</v>
      </c>
      <c r="E2030" s="17" t="s">
        <v>2552</v>
      </c>
      <c r="F2030">
        <v>0.4</v>
      </c>
      <c r="L2030" s="23" t="s">
        <v>2387</v>
      </c>
      <c r="M2030" s="23" t="s">
        <v>2545</v>
      </c>
    </row>
    <row r="2031" spans="1:13" x14ac:dyDescent="0.3">
      <c r="A2031" s="11">
        <v>39318</v>
      </c>
      <c r="B2031" s="29" t="s">
        <v>367</v>
      </c>
      <c r="C2031" s="29">
        <v>2</v>
      </c>
      <c r="D2031">
        <v>27.5</v>
      </c>
      <c r="E2031" s="17" t="s">
        <v>2552</v>
      </c>
      <c r="F2031">
        <v>0.4</v>
      </c>
      <c r="L2031" s="23" t="s">
        <v>2387</v>
      </c>
      <c r="M2031" s="23" t="s">
        <v>2545</v>
      </c>
    </row>
    <row r="2032" spans="1:13" x14ac:dyDescent="0.3">
      <c r="A2032" s="11">
        <v>39318</v>
      </c>
      <c r="B2032" s="29" t="s">
        <v>367</v>
      </c>
      <c r="C2032" s="29">
        <v>2</v>
      </c>
      <c r="D2032">
        <v>27</v>
      </c>
      <c r="E2032" s="17" t="s">
        <v>2552</v>
      </c>
      <c r="H2032">
        <v>15</v>
      </c>
      <c r="L2032" s="23" t="s">
        <v>2387</v>
      </c>
      <c r="M2032" s="23" t="s">
        <v>2545</v>
      </c>
    </row>
    <row r="2033" spans="1:13" x14ac:dyDescent="0.3">
      <c r="A2033" s="11">
        <v>39318</v>
      </c>
      <c r="B2033" s="29" t="s">
        <v>367</v>
      </c>
      <c r="C2033" s="29">
        <v>2</v>
      </c>
      <c r="D2033">
        <v>26</v>
      </c>
      <c r="E2033" s="17" t="s">
        <v>2552</v>
      </c>
      <c r="H2033">
        <v>15</v>
      </c>
      <c r="L2033" s="23" t="s">
        <v>2387</v>
      </c>
      <c r="M2033" s="23" t="s">
        <v>2545</v>
      </c>
    </row>
    <row r="2034" spans="1:13" x14ac:dyDescent="0.3">
      <c r="A2034" s="11">
        <v>39318</v>
      </c>
      <c r="B2034" s="29" t="s">
        <v>367</v>
      </c>
      <c r="C2034" s="29">
        <v>2</v>
      </c>
      <c r="D2034">
        <v>26</v>
      </c>
      <c r="E2034" s="17" t="s">
        <v>2552</v>
      </c>
      <c r="H2034">
        <v>3</v>
      </c>
      <c r="L2034" s="23" t="s">
        <v>2387</v>
      </c>
      <c r="M2034" s="23" t="s">
        <v>2545</v>
      </c>
    </row>
    <row r="2035" spans="1:13" x14ac:dyDescent="0.3">
      <c r="A2035" s="11">
        <v>39318</v>
      </c>
      <c r="B2035" s="29" t="s">
        <v>367</v>
      </c>
      <c r="C2035" s="29">
        <v>2</v>
      </c>
      <c r="D2035">
        <v>25</v>
      </c>
      <c r="E2035" s="17" t="s">
        <v>2552</v>
      </c>
      <c r="H2035">
        <v>2</v>
      </c>
      <c r="L2035" s="23" t="s">
        <v>2387</v>
      </c>
      <c r="M2035" s="23" t="s">
        <v>2545</v>
      </c>
    </row>
    <row r="2036" spans="1:13" x14ac:dyDescent="0.3">
      <c r="A2036" s="11">
        <v>39318</v>
      </c>
      <c r="B2036" s="29" t="s">
        <v>367</v>
      </c>
      <c r="C2036" s="29">
        <v>2</v>
      </c>
      <c r="D2036">
        <v>24.9</v>
      </c>
      <c r="E2036" s="17" t="s">
        <v>2552</v>
      </c>
      <c r="H2036">
        <v>2</v>
      </c>
      <c r="L2036" s="23" t="s">
        <v>2387</v>
      </c>
      <c r="M2036" s="23" t="s">
        <v>2545</v>
      </c>
    </row>
    <row r="2037" spans="1:13" x14ac:dyDescent="0.3">
      <c r="A2037" s="11">
        <v>39318</v>
      </c>
      <c r="B2037" s="29" t="s">
        <v>367</v>
      </c>
      <c r="C2037" s="29">
        <v>2</v>
      </c>
      <c r="D2037">
        <v>24.7</v>
      </c>
      <c r="E2037" s="17" t="s">
        <v>2552</v>
      </c>
      <c r="F2037">
        <v>6.5</v>
      </c>
      <c r="L2037" s="23" t="s">
        <v>2387</v>
      </c>
      <c r="M2037" s="23" t="s">
        <v>2545</v>
      </c>
    </row>
    <row r="2038" spans="1:13" x14ac:dyDescent="0.3">
      <c r="A2038" s="11">
        <v>39318</v>
      </c>
      <c r="B2038" s="29" t="s">
        <v>367</v>
      </c>
      <c r="C2038" s="29">
        <v>2</v>
      </c>
      <c r="D2038">
        <v>23.4</v>
      </c>
      <c r="E2038" s="17" t="s">
        <v>2552</v>
      </c>
      <c r="F2038">
        <v>5</v>
      </c>
      <c r="L2038" s="23" t="s">
        <v>2387</v>
      </c>
      <c r="M2038" s="23" t="s">
        <v>2545</v>
      </c>
    </row>
    <row r="2039" spans="1:13" x14ac:dyDescent="0.3">
      <c r="A2039" s="11">
        <v>39318</v>
      </c>
      <c r="B2039" s="29" t="s">
        <v>367</v>
      </c>
      <c r="C2039" s="29">
        <v>2</v>
      </c>
      <c r="D2039">
        <v>23.3</v>
      </c>
      <c r="E2039" s="17" t="s">
        <v>2552</v>
      </c>
      <c r="H2039">
        <v>1</v>
      </c>
      <c r="L2039" s="23" t="s">
        <v>2387</v>
      </c>
      <c r="M2039" s="23" t="s">
        <v>2545</v>
      </c>
    </row>
    <row r="2040" spans="1:13" x14ac:dyDescent="0.3">
      <c r="A2040" s="11">
        <v>39318</v>
      </c>
      <c r="B2040" s="29" t="s">
        <v>367</v>
      </c>
      <c r="C2040" s="29">
        <v>2</v>
      </c>
      <c r="D2040">
        <v>22.9</v>
      </c>
      <c r="E2040" s="17" t="s">
        <v>2552</v>
      </c>
      <c r="H2040">
        <v>1</v>
      </c>
      <c r="L2040" s="23" t="s">
        <v>2387</v>
      </c>
      <c r="M2040" s="23" t="s">
        <v>2545</v>
      </c>
    </row>
    <row r="2041" spans="1:13" x14ac:dyDescent="0.3">
      <c r="A2041" s="11">
        <v>39318</v>
      </c>
      <c r="B2041" s="29" t="s">
        <v>367</v>
      </c>
      <c r="C2041" s="29">
        <v>2</v>
      </c>
      <c r="D2041">
        <v>22.4</v>
      </c>
      <c r="E2041" s="17" t="s">
        <v>2552</v>
      </c>
      <c r="H2041">
        <v>4</v>
      </c>
      <c r="L2041" s="23" t="s">
        <v>2387</v>
      </c>
      <c r="M2041" s="23" t="s">
        <v>2545</v>
      </c>
    </row>
    <row r="2042" spans="1:13" x14ac:dyDescent="0.3">
      <c r="A2042" s="11">
        <v>39318</v>
      </c>
      <c r="B2042" s="29" t="s">
        <v>367</v>
      </c>
      <c r="C2042" s="29">
        <v>2</v>
      </c>
      <c r="D2042">
        <v>22</v>
      </c>
      <c r="E2042" s="17" t="s">
        <v>2552</v>
      </c>
      <c r="F2042">
        <v>6</v>
      </c>
      <c r="L2042" s="23" t="s">
        <v>2387</v>
      </c>
      <c r="M2042" s="23" t="s">
        <v>2545</v>
      </c>
    </row>
    <row r="2043" spans="1:13" x14ac:dyDescent="0.3">
      <c r="A2043" s="11">
        <v>39318</v>
      </c>
      <c r="B2043" s="29" t="s">
        <v>367</v>
      </c>
      <c r="C2043" s="29">
        <v>2</v>
      </c>
      <c r="D2043">
        <v>21.9</v>
      </c>
      <c r="E2043" s="17" t="s">
        <v>2552</v>
      </c>
      <c r="H2043">
        <v>1</v>
      </c>
      <c r="L2043" s="23" t="s">
        <v>2387</v>
      </c>
      <c r="M2043" s="23" t="s">
        <v>2545</v>
      </c>
    </row>
    <row r="2044" spans="1:13" x14ac:dyDescent="0.3">
      <c r="A2044" s="11">
        <v>39318</v>
      </c>
      <c r="B2044" s="29" t="s">
        <v>367</v>
      </c>
      <c r="C2044" s="29">
        <v>2</v>
      </c>
      <c r="D2044">
        <v>21.4</v>
      </c>
      <c r="E2044" s="17" t="s">
        <v>2552</v>
      </c>
      <c r="H2044">
        <v>1</v>
      </c>
      <c r="L2044" s="23" t="s">
        <v>2387</v>
      </c>
      <c r="M2044" s="23" t="s">
        <v>2545</v>
      </c>
    </row>
    <row r="2045" spans="1:13" x14ac:dyDescent="0.3">
      <c r="A2045" s="11">
        <v>39318</v>
      </c>
      <c r="B2045" s="29" t="s">
        <v>367</v>
      </c>
      <c r="C2045" s="29">
        <v>2</v>
      </c>
      <c r="D2045">
        <v>21.1</v>
      </c>
      <c r="E2045" s="17" t="s">
        <v>2552</v>
      </c>
      <c r="H2045">
        <v>1</v>
      </c>
      <c r="L2045" s="23" t="s">
        <v>2387</v>
      </c>
      <c r="M2045" s="23" t="s">
        <v>2545</v>
      </c>
    </row>
    <row r="2046" spans="1:13" x14ac:dyDescent="0.3">
      <c r="A2046" s="11">
        <v>39318</v>
      </c>
      <c r="B2046" s="29" t="s">
        <v>367</v>
      </c>
      <c r="C2046" s="29">
        <v>2</v>
      </c>
      <c r="D2046">
        <v>20.5</v>
      </c>
      <c r="E2046" s="17" t="s">
        <v>2552</v>
      </c>
      <c r="H2046">
        <v>1</v>
      </c>
      <c r="L2046" s="23" t="s">
        <v>2387</v>
      </c>
      <c r="M2046" s="23" t="s">
        <v>2545</v>
      </c>
    </row>
    <row r="2047" spans="1:13" x14ac:dyDescent="0.3">
      <c r="A2047" s="11">
        <v>39318</v>
      </c>
      <c r="B2047" s="29" t="s">
        <v>367</v>
      </c>
      <c r="C2047" s="29">
        <v>2</v>
      </c>
      <c r="D2047">
        <v>20.2</v>
      </c>
      <c r="E2047" s="17" t="s">
        <v>2552</v>
      </c>
      <c r="H2047">
        <v>2</v>
      </c>
      <c r="L2047" s="23" t="s">
        <v>2387</v>
      </c>
      <c r="M2047" s="23" t="s">
        <v>2545</v>
      </c>
    </row>
    <row r="2048" spans="1:13" x14ac:dyDescent="0.3">
      <c r="A2048" s="11">
        <v>39318</v>
      </c>
      <c r="B2048" s="29" t="s">
        <v>367</v>
      </c>
      <c r="C2048" s="29">
        <v>2</v>
      </c>
      <c r="D2048">
        <v>20</v>
      </c>
      <c r="E2048" s="17" t="s">
        <v>2552</v>
      </c>
      <c r="H2048">
        <v>1</v>
      </c>
      <c r="K2048" s="17"/>
      <c r="L2048" s="23" t="s">
        <v>2387</v>
      </c>
      <c r="M2048" s="23" t="s">
        <v>2545</v>
      </c>
    </row>
    <row r="2049" spans="1:13" x14ac:dyDescent="0.3">
      <c r="A2049" s="11">
        <v>39318</v>
      </c>
      <c r="B2049" s="29" t="s">
        <v>367</v>
      </c>
      <c r="C2049" s="29">
        <v>2</v>
      </c>
      <c r="D2049">
        <v>19.8</v>
      </c>
      <c r="E2049" s="17" t="s">
        <v>2552</v>
      </c>
      <c r="F2049">
        <v>6.5</v>
      </c>
      <c r="L2049" s="23" t="s">
        <v>2387</v>
      </c>
      <c r="M2049" s="23" t="s">
        <v>2545</v>
      </c>
    </row>
    <row r="2050" spans="1:13" x14ac:dyDescent="0.3">
      <c r="A2050" s="11">
        <v>39318</v>
      </c>
      <c r="B2050" s="29" t="s">
        <v>367</v>
      </c>
      <c r="C2050" s="29">
        <v>2</v>
      </c>
      <c r="D2050">
        <v>19.8</v>
      </c>
      <c r="E2050" s="17" t="s">
        <v>2552</v>
      </c>
      <c r="H2050">
        <v>2</v>
      </c>
      <c r="L2050" s="23" t="s">
        <v>2387</v>
      </c>
      <c r="M2050" s="23" t="s">
        <v>2545</v>
      </c>
    </row>
    <row r="2051" spans="1:13" x14ac:dyDescent="0.3">
      <c r="A2051" s="11">
        <v>39318</v>
      </c>
      <c r="B2051" s="29" t="s">
        <v>367</v>
      </c>
      <c r="C2051" s="29">
        <v>2</v>
      </c>
      <c r="D2051">
        <v>19</v>
      </c>
      <c r="E2051" s="17" t="s">
        <v>2552</v>
      </c>
      <c r="H2051">
        <v>2</v>
      </c>
      <c r="L2051" s="23" t="s">
        <v>2387</v>
      </c>
      <c r="M2051" s="23" t="s">
        <v>2545</v>
      </c>
    </row>
    <row r="2052" spans="1:13" x14ac:dyDescent="0.3">
      <c r="A2052" s="11">
        <v>39318</v>
      </c>
      <c r="B2052" s="29" t="s">
        <v>367</v>
      </c>
      <c r="C2052" s="29">
        <v>2</v>
      </c>
      <c r="D2052">
        <v>17.100000000000001</v>
      </c>
      <c r="E2052" s="17" t="s">
        <v>2552</v>
      </c>
      <c r="H2052">
        <v>2</v>
      </c>
      <c r="L2052" s="23" t="s">
        <v>2387</v>
      </c>
      <c r="M2052" s="23" t="s">
        <v>2545</v>
      </c>
    </row>
    <row r="2053" spans="1:13" x14ac:dyDescent="0.3">
      <c r="A2053" s="11">
        <v>39318</v>
      </c>
      <c r="B2053" s="29" t="s">
        <v>367</v>
      </c>
      <c r="C2053" s="29">
        <v>2</v>
      </c>
      <c r="D2053">
        <v>17</v>
      </c>
      <c r="E2053" s="17" t="s">
        <v>2552</v>
      </c>
      <c r="H2053">
        <v>2</v>
      </c>
      <c r="L2053" s="23" t="s">
        <v>2387</v>
      </c>
      <c r="M2053" s="23" t="s">
        <v>2545</v>
      </c>
    </row>
    <row r="2054" spans="1:13" x14ac:dyDescent="0.3">
      <c r="A2054" s="11">
        <v>39318</v>
      </c>
      <c r="B2054" s="29" t="s">
        <v>367</v>
      </c>
      <c r="C2054" s="29">
        <v>2</v>
      </c>
      <c r="D2054">
        <v>16</v>
      </c>
      <c r="E2054" s="17" t="s">
        <v>2552</v>
      </c>
      <c r="H2054">
        <v>2</v>
      </c>
      <c r="L2054" s="23" t="s">
        <v>2387</v>
      </c>
      <c r="M2054" s="23" t="s">
        <v>2545</v>
      </c>
    </row>
    <row r="2055" spans="1:13" x14ac:dyDescent="0.3">
      <c r="A2055" s="11">
        <v>39318</v>
      </c>
      <c r="B2055" s="29" t="s">
        <v>367</v>
      </c>
      <c r="C2055" s="29">
        <v>2</v>
      </c>
      <c r="D2055">
        <v>44.8</v>
      </c>
      <c r="E2055" s="17" t="s">
        <v>2053</v>
      </c>
      <c r="F2055">
        <v>2</v>
      </c>
      <c r="L2055" s="23" t="s">
        <v>2387</v>
      </c>
      <c r="M2055" s="23" t="s">
        <v>2708</v>
      </c>
    </row>
    <row r="2056" spans="1:13" x14ac:dyDescent="0.3">
      <c r="A2056" s="11">
        <v>39318</v>
      </c>
      <c r="B2056" s="29" t="s">
        <v>367</v>
      </c>
      <c r="C2056" s="29">
        <v>2</v>
      </c>
      <c r="D2056">
        <v>30.9</v>
      </c>
      <c r="E2056" s="17" t="s">
        <v>2053</v>
      </c>
      <c r="F2056">
        <v>0.3</v>
      </c>
      <c r="L2056" s="23" t="s">
        <v>2387</v>
      </c>
      <c r="M2056" s="23" t="s">
        <v>2708</v>
      </c>
    </row>
    <row r="2057" spans="1:13" x14ac:dyDescent="0.3">
      <c r="A2057" s="11">
        <v>39318</v>
      </c>
      <c r="B2057" s="29" t="s">
        <v>2135</v>
      </c>
      <c r="C2057" s="29">
        <v>1</v>
      </c>
      <c r="D2057">
        <v>49.5</v>
      </c>
      <c r="E2057" s="17" t="s">
        <v>643</v>
      </c>
      <c r="F2057">
        <v>8.5</v>
      </c>
      <c r="J2057" t="s">
        <v>288</v>
      </c>
      <c r="K2057" s="17"/>
      <c r="L2057" s="23" t="s">
        <v>2546</v>
      </c>
      <c r="M2057" s="23" t="s">
        <v>2545</v>
      </c>
    </row>
    <row r="2058" spans="1:13" x14ac:dyDescent="0.3">
      <c r="A2058" s="11">
        <v>39318</v>
      </c>
      <c r="B2058" s="29" t="s">
        <v>2135</v>
      </c>
      <c r="C2058" s="29">
        <v>1</v>
      </c>
      <c r="D2058">
        <v>50</v>
      </c>
      <c r="E2058" s="17" t="s">
        <v>643</v>
      </c>
      <c r="H2058">
        <v>4</v>
      </c>
      <c r="J2058" s="17"/>
      <c r="L2058" s="23" t="s">
        <v>2546</v>
      </c>
      <c r="M2058" s="23" t="s">
        <v>2545</v>
      </c>
    </row>
    <row r="2059" spans="1:13" x14ac:dyDescent="0.3">
      <c r="A2059" s="11">
        <v>39318</v>
      </c>
      <c r="B2059" s="29" t="s">
        <v>2135</v>
      </c>
      <c r="C2059" s="29">
        <v>1</v>
      </c>
      <c r="D2059">
        <v>49</v>
      </c>
      <c r="E2059" s="17" t="s">
        <v>643</v>
      </c>
      <c r="H2059">
        <v>3</v>
      </c>
      <c r="K2059" s="17"/>
      <c r="L2059" s="23" t="s">
        <v>2546</v>
      </c>
      <c r="M2059" s="23" t="s">
        <v>2545</v>
      </c>
    </row>
    <row r="2060" spans="1:13" x14ac:dyDescent="0.3">
      <c r="A2060" s="11">
        <v>39318</v>
      </c>
      <c r="B2060" s="29" t="s">
        <v>2135</v>
      </c>
      <c r="C2060" s="29">
        <v>1</v>
      </c>
      <c r="D2060">
        <v>49</v>
      </c>
      <c r="E2060" s="17" t="s">
        <v>643</v>
      </c>
      <c r="H2060">
        <v>4</v>
      </c>
      <c r="L2060" s="23" t="s">
        <v>2546</v>
      </c>
      <c r="M2060" s="23" t="s">
        <v>2545</v>
      </c>
    </row>
    <row r="2061" spans="1:13" x14ac:dyDescent="0.3">
      <c r="A2061" s="11">
        <v>39318</v>
      </c>
      <c r="B2061" s="29" t="s">
        <v>2135</v>
      </c>
      <c r="C2061" s="29">
        <v>1</v>
      </c>
      <c r="D2061">
        <v>48</v>
      </c>
      <c r="E2061" s="17" t="s">
        <v>643</v>
      </c>
      <c r="H2061">
        <v>4</v>
      </c>
      <c r="L2061" s="23" t="s">
        <v>2546</v>
      </c>
      <c r="M2061" s="23" t="s">
        <v>2545</v>
      </c>
    </row>
    <row r="2062" spans="1:13" x14ac:dyDescent="0.3">
      <c r="A2062" s="11">
        <v>39318</v>
      </c>
      <c r="B2062" s="29" t="s">
        <v>2135</v>
      </c>
      <c r="C2062" s="29">
        <v>1</v>
      </c>
      <c r="D2062">
        <v>48</v>
      </c>
      <c r="E2062" s="17" t="s">
        <v>643</v>
      </c>
      <c r="H2062">
        <v>3</v>
      </c>
      <c r="L2062" s="23" t="s">
        <v>2546</v>
      </c>
      <c r="M2062" s="23" t="s">
        <v>2545</v>
      </c>
    </row>
    <row r="2063" spans="1:13" x14ac:dyDescent="0.3">
      <c r="A2063" s="11">
        <v>39318</v>
      </c>
      <c r="B2063" s="29" t="s">
        <v>2135</v>
      </c>
      <c r="C2063" s="29">
        <v>1</v>
      </c>
      <c r="D2063">
        <v>47</v>
      </c>
      <c r="E2063" s="17" t="s">
        <v>643</v>
      </c>
      <c r="H2063">
        <v>3</v>
      </c>
      <c r="L2063" s="23" t="s">
        <v>2546</v>
      </c>
      <c r="M2063" s="23" t="s">
        <v>2545</v>
      </c>
    </row>
    <row r="2064" spans="1:13" x14ac:dyDescent="0.3">
      <c r="A2064" s="11">
        <v>39318</v>
      </c>
      <c r="B2064" s="29" t="s">
        <v>2135</v>
      </c>
      <c r="C2064" s="29">
        <v>1</v>
      </c>
      <c r="D2064">
        <v>46.8</v>
      </c>
      <c r="E2064" s="17" t="s">
        <v>643</v>
      </c>
      <c r="F2064">
        <v>0.4</v>
      </c>
      <c r="K2064" t="s">
        <v>213</v>
      </c>
      <c r="L2064" s="23" t="s">
        <v>2546</v>
      </c>
      <c r="M2064" s="23" t="s">
        <v>2545</v>
      </c>
    </row>
    <row r="2065" spans="1:13" x14ac:dyDescent="0.3">
      <c r="A2065" s="11">
        <v>39318</v>
      </c>
      <c r="B2065" s="29" t="s">
        <v>2135</v>
      </c>
      <c r="C2065" s="29">
        <v>1</v>
      </c>
      <c r="D2065">
        <v>46.1</v>
      </c>
      <c r="E2065" s="17" t="s">
        <v>643</v>
      </c>
      <c r="H2065">
        <v>1</v>
      </c>
      <c r="L2065" s="23" t="s">
        <v>2546</v>
      </c>
      <c r="M2065" s="23" t="s">
        <v>2545</v>
      </c>
    </row>
    <row r="2066" spans="1:13" x14ac:dyDescent="0.3">
      <c r="A2066" s="11">
        <v>39318</v>
      </c>
      <c r="B2066" s="29" t="s">
        <v>2135</v>
      </c>
      <c r="C2066" s="29">
        <v>1</v>
      </c>
      <c r="D2066">
        <v>32.5</v>
      </c>
      <c r="E2066" s="17" t="s">
        <v>643</v>
      </c>
      <c r="H2066">
        <v>1</v>
      </c>
      <c r="L2066" s="23" t="s">
        <v>2546</v>
      </c>
      <c r="M2066" s="23" t="s">
        <v>2545</v>
      </c>
    </row>
    <row r="2067" spans="1:13" x14ac:dyDescent="0.3">
      <c r="A2067" s="11">
        <v>39318</v>
      </c>
      <c r="B2067" s="29" t="s">
        <v>2135</v>
      </c>
      <c r="C2067" s="29">
        <v>1</v>
      </c>
      <c r="D2067">
        <v>32.200000000000003</v>
      </c>
      <c r="E2067" s="17" t="s">
        <v>643</v>
      </c>
      <c r="H2067">
        <v>6</v>
      </c>
      <c r="K2067" s="17"/>
      <c r="L2067" s="23" t="s">
        <v>2546</v>
      </c>
      <c r="M2067" s="23" t="s">
        <v>2545</v>
      </c>
    </row>
    <row r="2068" spans="1:13" x14ac:dyDescent="0.3">
      <c r="A2068" s="11">
        <v>39318</v>
      </c>
      <c r="B2068" s="29" t="s">
        <v>2135</v>
      </c>
      <c r="C2068" s="29">
        <v>1</v>
      </c>
      <c r="D2068">
        <v>31.2</v>
      </c>
      <c r="E2068" s="17" t="s">
        <v>643</v>
      </c>
      <c r="H2068">
        <v>6</v>
      </c>
      <c r="L2068" s="23" t="s">
        <v>2546</v>
      </c>
      <c r="M2068" s="23" t="s">
        <v>2545</v>
      </c>
    </row>
    <row r="2069" spans="1:13" x14ac:dyDescent="0.3">
      <c r="A2069" s="11">
        <v>39318</v>
      </c>
      <c r="B2069" s="29" t="s">
        <v>2135</v>
      </c>
      <c r="C2069" s="29">
        <v>1</v>
      </c>
      <c r="D2069">
        <v>31</v>
      </c>
      <c r="E2069" s="17" t="s">
        <v>643</v>
      </c>
      <c r="H2069">
        <v>3</v>
      </c>
      <c r="L2069" s="23" t="s">
        <v>2546</v>
      </c>
      <c r="M2069" s="23" t="s">
        <v>2545</v>
      </c>
    </row>
    <row r="2070" spans="1:13" x14ac:dyDescent="0.3">
      <c r="A2070" s="11">
        <v>39318</v>
      </c>
      <c r="B2070" s="29" t="s">
        <v>2135</v>
      </c>
      <c r="C2070" s="29">
        <v>1</v>
      </c>
      <c r="D2070">
        <v>30</v>
      </c>
      <c r="E2070" s="17" t="s">
        <v>643</v>
      </c>
      <c r="H2070">
        <v>4</v>
      </c>
      <c r="L2070" s="23" t="s">
        <v>2546</v>
      </c>
      <c r="M2070" s="23" t="s">
        <v>2545</v>
      </c>
    </row>
    <row r="2071" spans="1:13" x14ac:dyDescent="0.3">
      <c r="A2071" s="11">
        <v>39318</v>
      </c>
      <c r="B2071" s="29" t="s">
        <v>2135</v>
      </c>
      <c r="C2071" s="29">
        <v>1</v>
      </c>
      <c r="D2071">
        <v>29.8</v>
      </c>
      <c r="E2071" s="17" t="s">
        <v>643</v>
      </c>
      <c r="H2071">
        <v>1</v>
      </c>
      <c r="L2071" s="23" t="s">
        <v>2546</v>
      </c>
      <c r="M2071" s="23" t="s">
        <v>2545</v>
      </c>
    </row>
    <row r="2072" spans="1:13" x14ac:dyDescent="0.3">
      <c r="A2072" s="11">
        <v>39318</v>
      </c>
      <c r="B2072" s="29" t="s">
        <v>2135</v>
      </c>
      <c r="C2072" s="29">
        <v>1</v>
      </c>
      <c r="D2072">
        <v>29</v>
      </c>
      <c r="E2072" s="17" t="s">
        <v>643</v>
      </c>
      <c r="H2072">
        <v>1</v>
      </c>
      <c r="L2072" s="23" t="s">
        <v>2546</v>
      </c>
      <c r="M2072" s="23" t="s">
        <v>2545</v>
      </c>
    </row>
    <row r="2073" spans="1:13" x14ac:dyDescent="0.3">
      <c r="A2073" s="11">
        <v>39318</v>
      </c>
      <c r="B2073" s="29" t="s">
        <v>2135</v>
      </c>
      <c r="C2073" s="29">
        <v>1</v>
      </c>
      <c r="D2073">
        <v>23.1</v>
      </c>
      <c r="E2073" s="17" t="s">
        <v>1629</v>
      </c>
      <c r="H2073">
        <v>1</v>
      </c>
      <c r="L2073" s="23" t="s">
        <v>2546</v>
      </c>
      <c r="M2073" s="23" t="s">
        <v>2545</v>
      </c>
    </row>
    <row r="2074" spans="1:13" x14ac:dyDescent="0.3">
      <c r="A2074" s="11">
        <v>39318</v>
      </c>
      <c r="B2074" s="29" t="s">
        <v>2135</v>
      </c>
      <c r="C2074" s="29">
        <v>1</v>
      </c>
      <c r="D2074">
        <v>0.3</v>
      </c>
      <c r="E2074" s="23" t="s">
        <v>2494</v>
      </c>
      <c r="F2074">
        <v>0.2</v>
      </c>
      <c r="L2074" s="23" t="s">
        <v>640</v>
      </c>
      <c r="M2074" s="23" t="s">
        <v>466</v>
      </c>
    </row>
    <row r="2075" spans="1:13" x14ac:dyDescent="0.3">
      <c r="A2075" s="11">
        <v>39318</v>
      </c>
      <c r="B2075" s="29" t="s">
        <v>2135</v>
      </c>
      <c r="C2075" s="29">
        <v>1</v>
      </c>
      <c r="D2075">
        <v>0.1</v>
      </c>
      <c r="E2075" s="17" t="s">
        <v>2494</v>
      </c>
      <c r="F2075">
        <v>0.4</v>
      </c>
      <c r="L2075" s="23" t="s">
        <v>640</v>
      </c>
      <c r="M2075" s="23" t="s">
        <v>466</v>
      </c>
    </row>
    <row r="2076" spans="1:13" x14ac:dyDescent="0.3">
      <c r="A2076" s="11">
        <v>39318</v>
      </c>
      <c r="B2076" s="29" t="s">
        <v>367</v>
      </c>
      <c r="C2076" s="29">
        <v>2</v>
      </c>
      <c r="D2076">
        <v>7.8</v>
      </c>
      <c r="E2076" s="17" t="s">
        <v>1958</v>
      </c>
      <c r="F2076">
        <v>0.7</v>
      </c>
      <c r="L2076" s="23" t="s">
        <v>33</v>
      </c>
      <c r="M2076" s="23" t="s">
        <v>1242</v>
      </c>
    </row>
    <row r="2077" spans="1:13" x14ac:dyDescent="0.3">
      <c r="A2077" s="11">
        <v>39318</v>
      </c>
      <c r="B2077" s="29" t="s">
        <v>367</v>
      </c>
      <c r="C2077" s="29">
        <v>2</v>
      </c>
      <c r="D2077">
        <v>7.4</v>
      </c>
      <c r="E2077" s="17" t="s">
        <v>1958</v>
      </c>
      <c r="F2077">
        <v>0.4</v>
      </c>
      <c r="L2077" s="23" t="s">
        <v>33</v>
      </c>
      <c r="M2077" s="23" t="s">
        <v>1242</v>
      </c>
    </row>
    <row r="2078" spans="1:13" x14ac:dyDescent="0.3">
      <c r="A2078" s="11">
        <v>39318</v>
      </c>
      <c r="B2078" s="29" t="s">
        <v>367</v>
      </c>
      <c r="C2078" s="29">
        <v>2</v>
      </c>
      <c r="D2078">
        <v>7</v>
      </c>
      <c r="E2078" s="17" t="s">
        <v>1958</v>
      </c>
      <c r="F2078">
        <v>0.5</v>
      </c>
      <c r="J2078" s="17"/>
      <c r="L2078" s="23" t="s">
        <v>33</v>
      </c>
      <c r="M2078" s="23" t="s">
        <v>1242</v>
      </c>
    </row>
    <row r="2079" spans="1:13" x14ac:dyDescent="0.3">
      <c r="A2079" s="11">
        <v>39318</v>
      </c>
      <c r="B2079" s="29" t="s">
        <v>367</v>
      </c>
      <c r="C2079" s="29">
        <v>2</v>
      </c>
      <c r="D2079">
        <v>6.7</v>
      </c>
      <c r="E2079" s="17" t="s">
        <v>1958</v>
      </c>
      <c r="F2079">
        <v>0.3</v>
      </c>
      <c r="J2079" s="17"/>
      <c r="L2079" s="23" t="s">
        <v>33</v>
      </c>
      <c r="M2079" s="23" t="s">
        <v>1242</v>
      </c>
    </row>
    <row r="2080" spans="1:13" x14ac:dyDescent="0.3">
      <c r="A2080" s="11">
        <v>39318</v>
      </c>
      <c r="B2080" s="29" t="s">
        <v>367</v>
      </c>
      <c r="C2080" s="29">
        <v>2</v>
      </c>
      <c r="D2080">
        <v>6.7</v>
      </c>
      <c r="E2080" s="17" t="s">
        <v>1958</v>
      </c>
      <c r="F2080">
        <v>0.4</v>
      </c>
      <c r="J2080" s="17"/>
      <c r="L2080" s="23" t="s">
        <v>33</v>
      </c>
      <c r="M2080" s="23" t="s">
        <v>1242</v>
      </c>
    </row>
    <row r="2081" spans="1:13" x14ac:dyDescent="0.3">
      <c r="A2081" s="11">
        <v>39318</v>
      </c>
      <c r="B2081" s="29" t="s">
        <v>367</v>
      </c>
      <c r="C2081" s="29">
        <v>2</v>
      </c>
      <c r="D2081">
        <v>6.8</v>
      </c>
      <c r="E2081" s="17" t="s">
        <v>1792</v>
      </c>
      <c r="H2081">
        <v>1</v>
      </c>
      <c r="L2081" s="23" t="s">
        <v>33</v>
      </c>
      <c r="M2081" s="23" t="s">
        <v>1242</v>
      </c>
    </row>
    <row r="2082" spans="1:13" x14ac:dyDescent="0.3">
      <c r="A2082" s="11">
        <v>39318</v>
      </c>
      <c r="B2082" s="29" t="s">
        <v>367</v>
      </c>
      <c r="C2082" s="29">
        <v>2</v>
      </c>
      <c r="D2082">
        <v>6.5</v>
      </c>
      <c r="E2082" s="17" t="s">
        <v>1793</v>
      </c>
      <c r="F2082">
        <v>0.4</v>
      </c>
      <c r="L2082" s="23" t="s">
        <v>33</v>
      </c>
      <c r="M2082" s="23" t="s">
        <v>1242</v>
      </c>
    </row>
    <row r="2083" spans="1:13" x14ac:dyDescent="0.3">
      <c r="A2083" s="11">
        <v>39388</v>
      </c>
      <c r="B2083" s="29" t="s">
        <v>172</v>
      </c>
      <c r="C2083" s="29">
        <v>1</v>
      </c>
      <c r="D2083" s="17">
        <v>12.2</v>
      </c>
      <c r="E2083" s="17" t="s">
        <v>341</v>
      </c>
      <c r="F2083">
        <v>4.0999999999999996</v>
      </c>
      <c r="J2083" t="s">
        <v>520</v>
      </c>
      <c r="K2083" t="s">
        <v>1145</v>
      </c>
      <c r="L2083" s="23" t="s">
        <v>640</v>
      </c>
      <c r="M2083" s="23" t="s">
        <v>466</v>
      </c>
    </row>
    <row r="2084" spans="1:13" x14ac:dyDescent="0.3">
      <c r="A2084" s="11">
        <v>39388</v>
      </c>
      <c r="B2084" s="29" t="s">
        <v>172</v>
      </c>
      <c r="C2084" s="29">
        <v>1</v>
      </c>
      <c r="D2084">
        <v>49.4</v>
      </c>
      <c r="E2084" s="17" t="s">
        <v>341</v>
      </c>
      <c r="H2084">
        <v>1</v>
      </c>
      <c r="L2084" s="23" t="s">
        <v>640</v>
      </c>
      <c r="M2084" s="23" t="s">
        <v>466</v>
      </c>
    </row>
    <row r="2085" spans="1:13" x14ac:dyDescent="0.3">
      <c r="A2085" s="11">
        <v>39388</v>
      </c>
      <c r="B2085" s="29" t="s">
        <v>172</v>
      </c>
      <c r="C2085" s="29">
        <v>1</v>
      </c>
      <c r="D2085">
        <v>46.7</v>
      </c>
      <c r="E2085" s="17" t="s">
        <v>341</v>
      </c>
      <c r="F2085">
        <v>1.3</v>
      </c>
      <c r="L2085" s="23" t="s">
        <v>640</v>
      </c>
      <c r="M2085" s="23" t="s">
        <v>466</v>
      </c>
    </row>
    <row r="2086" spans="1:13" x14ac:dyDescent="0.3">
      <c r="A2086" s="11">
        <v>39388</v>
      </c>
      <c r="B2086" s="29" t="s">
        <v>172</v>
      </c>
      <c r="C2086" s="29">
        <v>1</v>
      </c>
      <c r="D2086">
        <v>46.2</v>
      </c>
      <c r="E2086" s="17" t="s">
        <v>341</v>
      </c>
      <c r="H2086">
        <v>1</v>
      </c>
      <c r="L2086" s="23" t="s">
        <v>640</v>
      </c>
      <c r="M2086" s="23" t="s">
        <v>466</v>
      </c>
    </row>
    <row r="2087" spans="1:13" x14ac:dyDescent="0.3">
      <c r="A2087" s="11">
        <v>39388</v>
      </c>
      <c r="B2087" s="29" t="s">
        <v>172</v>
      </c>
      <c r="C2087" s="29">
        <v>1</v>
      </c>
      <c r="D2087">
        <v>45.2</v>
      </c>
      <c r="E2087" s="17" t="s">
        <v>341</v>
      </c>
      <c r="H2087">
        <v>1</v>
      </c>
      <c r="L2087" s="23" t="s">
        <v>640</v>
      </c>
      <c r="M2087" s="23" t="s">
        <v>466</v>
      </c>
    </row>
    <row r="2088" spans="1:13" x14ac:dyDescent="0.3">
      <c r="A2088" s="11">
        <v>39388</v>
      </c>
      <c r="B2088" s="29" t="s">
        <v>172</v>
      </c>
      <c r="C2088" s="29">
        <v>1</v>
      </c>
      <c r="D2088">
        <v>43.5</v>
      </c>
      <c r="E2088" s="17" t="s">
        <v>519</v>
      </c>
      <c r="H2088">
        <v>1</v>
      </c>
      <c r="L2088" s="23" t="s">
        <v>640</v>
      </c>
      <c r="M2088" s="23" t="s">
        <v>466</v>
      </c>
    </row>
    <row r="2089" spans="1:13" x14ac:dyDescent="0.3">
      <c r="A2089" s="11">
        <v>39388</v>
      </c>
      <c r="B2089" s="29" t="s">
        <v>172</v>
      </c>
      <c r="C2089" s="29">
        <v>1</v>
      </c>
      <c r="D2089">
        <v>42.3</v>
      </c>
      <c r="E2089" s="17" t="s">
        <v>341</v>
      </c>
      <c r="H2089">
        <v>1</v>
      </c>
      <c r="L2089" s="23" t="s">
        <v>640</v>
      </c>
      <c r="M2089" s="23" t="s">
        <v>466</v>
      </c>
    </row>
    <row r="2090" spans="1:13" x14ac:dyDescent="0.3">
      <c r="A2090" s="11">
        <v>39388</v>
      </c>
      <c r="B2090" s="29" t="s">
        <v>172</v>
      </c>
      <c r="C2090" s="29">
        <v>1</v>
      </c>
      <c r="D2090">
        <v>41.6</v>
      </c>
      <c r="E2090" s="17" t="s">
        <v>341</v>
      </c>
      <c r="H2090">
        <v>1</v>
      </c>
      <c r="L2090" s="23" t="s">
        <v>640</v>
      </c>
      <c r="M2090" s="23" t="s">
        <v>466</v>
      </c>
    </row>
    <row r="2091" spans="1:13" x14ac:dyDescent="0.3">
      <c r="A2091" s="11">
        <v>39388</v>
      </c>
      <c r="B2091" s="29" t="s">
        <v>172</v>
      </c>
      <c r="C2091" s="29">
        <v>1</v>
      </c>
      <c r="D2091">
        <v>38.799999999999997</v>
      </c>
      <c r="E2091" s="17" t="s">
        <v>341</v>
      </c>
      <c r="H2091">
        <v>1</v>
      </c>
      <c r="L2091" s="23" t="s">
        <v>640</v>
      </c>
      <c r="M2091" s="23" t="s">
        <v>466</v>
      </c>
    </row>
    <row r="2092" spans="1:13" x14ac:dyDescent="0.3">
      <c r="A2092" s="11">
        <v>39388</v>
      </c>
      <c r="B2092" s="29" t="s">
        <v>172</v>
      </c>
      <c r="C2092" s="29">
        <v>1</v>
      </c>
      <c r="D2092">
        <v>37.6</v>
      </c>
      <c r="E2092" s="17" t="s">
        <v>341</v>
      </c>
      <c r="H2092">
        <v>1</v>
      </c>
      <c r="L2092" s="23" t="s">
        <v>640</v>
      </c>
      <c r="M2092" s="23" t="s">
        <v>466</v>
      </c>
    </row>
    <row r="2093" spans="1:13" x14ac:dyDescent="0.3">
      <c r="A2093" s="11">
        <v>39388</v>
      </c>
      <c r="B2093" s="29" t="s">
        <v>172</v>
      </c>
      <c r="C2093" s="29">
        <v>1</v>
      </c>
      <c r="D2093">
        <v>37.5</v>
      </c>
      <c r="E2093" s="17" t="s">
        <v>341</v>
      </c>
      <c r="H2093">
        <v>2</v>
      </c>
      <c r="J2093" s="17"/>
      <c r="L2093" s="23" t="s">
        <v>640</v>
      </c>
      <c r="M2093" s="23" t="s">
        <v>466</v>
      </c>
    </row>
    <row r="2094" spans="1:13" x14ac:dyDescent="0.3">
      <c r="A2094" s="11">
        <v>39388</v>
      </c>
      <c r="B2094" s="29" t="s">
        <v>172</v>
      </c>
      <c r="C2094" s="29">
        <v>1</v>
      </c>
      <c r="D2094">
        <v>37</v>
      </c>
      <c r="E2094" s="17" t="s">
        <v>341</v>
      </c>
      <c r="H2094">
        <v>1</v>
      </c>
      <c r="L2094" s="23" t="s">
        <v>640</v>
      </c>
      <c r="M2094" s="23" t="s">
        <v>466</v>
      </c>
    </row>
    <row r="2095" spans="1:13" x14ac:dyDescent="0.3">
      <c r="A2095" s="11">
        <v>39388</v>
      </c>
      <c r="B2095" s="29" t="s">
        <v>172</v>
      </c>
      <c r="C2095" s="29">
        <v>1</v>
      </c>
      <c r="D2095">
        <v>36.799999999999997</v>
      </c>
      <c r="E2095" s="17" t="s">
        <v>341</v>
      </c>
      <c r="H2095">
        <v>1</v>
      </c>
      <c r="L2095" s="23" t="s">
        <v>640</v>
      </c>
      <c r="M2095" s="23" t="s">
        <v>466</v>
      </c>
    </row>
    <row r="2096" spans="1:13" x14ac:dyDescent="0.3">
      <c r="A2096" s="11">
        <v>39388</v>
      </c>
      <c r="B2096" s="29" t="s">
        <v>172</v>
      </c>
      <c r="C2096" s="29">
        <v>1</v>
      </c>
      <c r="D2096" s="17">
        <v>36</v>
      </c>
      <c r="E2096" s="17" t="s">
        <v>341</v>
      </c>
      <c r="H2096">
        <v>1</v>
      </c>
      <c r="L2096" s="23" t="s">
        <v>640</v>
      </c>
      <c r="M2096" s="23" t="s">
        <v>466</v>
      </c>
    </row>
    <row r="2097" spans="1:13" x14ac:dyDescent="0.3">
      <c r="A2097" s="11">
        <v>39388</v>
      </c>
      <c r="B2097" s="29" t="s">
        <v>172</v>
      </c>
      <c r="C2097" s="29">
        <v>1</v>
      </c>
      <c r="D2097">
        <v>35</v>
      </c>
      <c r="E2097" s="17" t="s">
        <v>341</v>
      </c>
      <c r="F2097">
        <v>0.3</v>
      </c>
      <c r="L2097" s="23" t="s">
        <v>640</v>
      </c>
      <c r="M2097" s="23" t="s">
        <v>466</v>
      </c>
    </row>
    <row r="2098" spans="1:13" x14ac:dyDescent="0.3">
      <c r="A2098" s="11">
        <v>39388</v>
      </c>
      <c r="B2098" s="29" t="s">
        <v>172</v>
      </c>
      <c r="C2098" s="29">
        <v>1</v>
      </c>
      <c r="D2098">
        <v>34.5</v>
      </c>
      <c r="E2098" s="17" t="s">
        <v>341</v>
      </c>
      <c r="F2098">
        <v>0.4</v>
      </c>
      <c r="L2098" s="23" t="s">
        <v>640</v>
      </c>
      <c r="M2098" s="23" t="s">
        <v>466</v>
      </c>
    </row>
    <row r="2099" spans="1:13" x14ac:dyDescent="0.3">
      <c r="A2099" s="11">
        <v>39388</v>
      </c>
      <c r="B2099" s="29" t="s">
        <v>172</v>
      </c>
      <c r="C2099" s="29">
        <v>1</v>
      </c>
      <c r="D2099">
        <v>34.5</v>
      </c>
      <c r="E2099" s="17" t="s">
        <v>341</v>
      </c>
      <c r="F2099">
        <v>3.2</v>
      </c>
      <c r="L2099" s="23" t="s">
        <v>640</v>
      </c>
      <c r="M2099" s="23" t="s">
        <v>466</v>
      </c>
    </row>
    <row r="2100" spans="1:13" x14ac:dyDescent="0.3">
      <c r="A2100" s="11">
        <v>39388</v>
      </c>
      <c r="B2100" s="29" t="s">
        <v>172</v>
      </c>
      <c r="C2100" s="29">
        <v>1</v>
      </c>
      <c r="D2100">
        <v>33.9</v>
      </c>
      <c r="E2100" s="17" t="s">
        <v>341</v>
      </c>
      <c r="H2100">
        <v>1</v>
      </c>
      <c r="K2100" s="17"/>
      <c r="L2100" s="23" t="s">
        <v>640</v>
      </c>
      <c r="M2100" s="23" t="s">
        <v>466</v>
      </c>
    </row>
    <row r="2101" spans="1:13" x14ac:dyDescent="0.3">
      <c r="A2101" s="11">
        <v>39388</v>
      </c>
      <c r="B2101" s="29" t="s">
        <v>172</v>
      </c>
      <c r="C2101" s="29">
        <v>1</v>
      </c>
      <c r="D2101">
        <v>33.4</v>
      </c>
      <c r="E2101" s="17" t="s">
        <v>341</v>
      </c>
      <c r="F2101">
        <v>0.5</v>
      </c>
      <c r="L2101" s="23" t="s">
        <v>640</v>
      </c>
      <c r="M2101" s="23" t="s">
        <v>466</v>
      </c>
    </row>
    <row r="2102" spans="1:13" x14ac:dyDescent="0.3">
      <c r="A2102" s="11">
        <v>39388</v>
      </c>
      <c r="B2102" s="29" t="s">
        <v>172</v>
      </c>
      <c r="C2102" s="29">
        <v>1</v>
      </c>
      <c r="D2102">
        <v>31.3</v>
      </c>
      <c r="E2102" s="17" t="s">
        <v>341</v>
      </c>
      <c r="F2102">
        <v>3.1</v>
      </c>
      <c r="L2102" s="23" t="s">
        <v>640</v>
      </c>
      <c r="M2102" s="23" t="s">
        <v>466</v>
      </c>
    </row>
    <row r="2103" spans="1:13" x14ac:dyDescent="0.3">
      <c r="A2103" s="11">
        <v>39388</v>
      </c>
      <c r="B2103" s="29" t="s">
        <v>172</v>
      </c>
      <c r="C2103" s="29">
        <v>1</v>
      </c>
      <c r="D2103">
        <v>7.6</v>
      </c>
      <c r="E2103" s="17" t="s">
        <v>341</v>
      </c>
      <c r="F2103">
        <v>3.6</v>
      </c>
      <c r="L2103" s="23" t="s">
        <v>640</v>
      </c>
      <c r="M2103" s="23" t="s">
        <v>466</v>
      </c>
    </row>
    <row r="2104" spans="1:13" x14ac:dyDescent="0.3">
      <c r="A2104" s="11">
        <v>39388</v>
      </c>
      <c r="B2104" s="29" t="s">
        <v>172</v>
      </c>
      <c r="C2104" s="29">
        <v>1</v>
      </c>
      <c r="D2104">
        <v>7.3</v>
      </c>
      <c r="E2104" s="17" t="s">
        <v>341</v>
      </c>
      <c r="F2104">
        <v>3.7</v>
      </c>
      <c r="L2104" s="23" t="s">
        <v>640</v>
      </c>
      <c r="M2104" s="23" t="s">
        <v>466</v>
      </c>
    </row>
    <row r="2105" spans="1:13" x14ac:dyDescent="0.3">
      <c r="A2105" s="11">
        <v>39388</v>
      </c>
      <c r="B2105" s="29" t="s">
        <v>172</v>
      </c>
      <c r="C2105" s="29">
        <v>2</v>
      </c>
      <c r="D2105">
        <v>11.1</v>
      </c>
      <c r="E2105" s="17" t="s">
        <v>341</v>
      </c>
      <c r="F2105">
        <v>2.4</v>
      </c>
      <c r="L2105" s="23" t="s">
        <v>640</v>
      </c>
      <c r="M2105" s="23" t="s">
        <v>466</v>
      </c>
    </row>
    <row r="2106" spans="1:13" x14ac:dyDescent="0.3">
      <c r="A2106" s="11">
        <v>39388</v>
      </c>
      <c r="B2106" s="29" t="s">
        <v>172</v>
      </c>
      <c r="C2106" s="29">
        <v>2</v>
      </c>
      <c r="D2106">
        <v>16.2</v>
      </c>
      <c r="E2106" s="17" t="s">
        <v>341</v>
      </c>
      <c r="F2106">
        <v>2</v>
      </c>
      <c r="L2106" s="23" t="s">
        <v>640</v>
      </c>
      <c r="M2106" s="23" t="s">
        <v>466</v>
      </c>
    </row>
    <row r="2107" spans="1:13" x14ac:dyDescent="0.3">
      <c r="A2107" s="11">
        <v>39388</v>
      </c>
      <c r="B2107" s="29" t="s">
        <v>172</v>
      </c>
      <c r="C2107" s="29">
        <v>2</v>
      </c>
      <c r="D2107">
        <v>19.2</v>
      </c>
      <c r="E2107" s="17" t="s">
        <v>341</v>
      </c>
      <c r="F2107">
        <v>2</v>
      </c>
      <c r="L2107" s="23" t="s">
        <v>640</v>
      </c>
      <c r="M2107" s="23" t="s">
        <v>466</v>
      </c>
    </row>
    <row r="2108" spans="1:13" x14ac:dyDescent="0.3">
      <c r="A2108" s="11">
        <v>39388</v>
      </c>
      <c r="B2108" s="29" t="s">
        <v>172</v>
      </c>
      <c r="C2108" s="29">
        <v>2</v>
      </c>
      <c r="D2108">
        <v>21.6</v>
      </c>
      <c r="E2108" s="17" t="s">
        <v>341</v>
      </c>
      <c r="F2108">
        <v>2.2999999999999998</v>
      </c>
      <c r="L2108" s="23" t="s">
        <v>640</v>
      </c>
      <c r="M2108" s="23" t="s">
        <v>466</v>
      </c>
    </row>
    <row r="2109" spans="1:13" x14ac:dyDescent="0.3">
      <c r="A2109" s="11">
        <v>39388</v>
      </c>
      <c r="B2109" s="29" t="s">
        <v>172</v>
      </c>
      <c r="C2109" s="29">
        <v>2</v>
      </c>
      <c r="D2109">
        <v>34.5</v>
      </c>
      <c r="E2109" s="17" t="s">
        <v>341</v>
      </c>
      <c r="H2109">
        <v>1</v>
      </c>
      <c r="L2109" s="23" t="s">
        <v>640</v>
      </c>
      <c r="M2109" s="23" t="s">
        <v>466</v>
      </c>
    </row>
    <row r="2110" spans="1:13" x14ac:dyDescent="0.3">
      <c r="A2110" s="11">
        <v>39388</v>
      </c>
      <c r="B2110" s="29" t="s">
        <v>172</v>
      </c>
      <c r="C2110" s="29">
        <v>2</v>
      </c>
      <c r="D2110">
        <v>34.700000000000003</v>
      </c>
      <c r="E2110" s="17" t="s">
        <v>341</v>
      </c>
      <c r="F2110">
        <v>2.2000000000000002</v>
      </c>
      <c r="L2110" s="23" t="s">
        <v>640</v>
      </c>
      <c r="M2110" s="23" t="s">
        <v>466</v>
      </c>
    </row>
    <row r="2111" spans="1:13" x14ac:dyDescent="0.3">
      <c r="A2111" s="11">
        <v>39388</v>
      </c>
      <c r="B2111" s="29" t="s">
        <v>172</v>
      </c>
      <c r="C2111" s="29">
        <v>2</v>
      </c>
      <c r="D2111">
        <v>36.4</v>
      </c>
      <c r="E2111" s="17" t="s">
        <v>341</v>
      </c>
      <c r="F2111">
        <v>0.6</v>
      </c>
      <c r="L2111" s="23" t="s">
        <v>640</v>
      </c>
      <c r="M2111" s="23" t="s">
        <v>466</v>
      </c>
    </row>
    <row r="2112" spans="1:13" x14ac:dyDescent="0.3">
      <c r="A2112" s="11">
        <v>39388</v>
      </c>
      <c r="B2112" s="29" t="s">
        <v>172</v>
      </c>
      <c r="C2112" s="29">
        <v>2</v>
      </c>
      <c r="D2112">
        <v>36.5</v>
      </c>
      <c r="E2112" s="17" t="s">
        <v>341</v>
      </c>
      <c r="F2112" s="17">
        <v>1.7</v>
      </c>
      <c r="G2112" s="17"/>
      <c r="H2112" s="17"/>
      <c r="L2112" s="23" t="s">
        <v>640</v>
      </c>
      <c r="M2112" s="23" t="s">
        <v>466</v>
      </c>
    </row>
    <row r="2113" spans="1:13" x14ac:dyDescent="0.3">
      <c r="A2113" s="11">
        <v>39388</v>
      </c>
      <c r="B2113" s="29" t="s">
        <v>172</v>
      </c>
      <c r="C2113" s="29">
        <v>2</v>
      </c>
      <c r="D2113">
        <v>38.299999999999997</v>
      </c>
      <c r="E2113" s="17" t="s">
        <v>341</v>
      </c>
      <c r="F2113" s="17">
        <v>3.9</v>
      </c>
      <c r="G2113" s="17"/>
      <c r="H2113" s="17"/>
      <c r="L2113" s="23" t="s">
        <v>640</v>
      </c>
      <c r="M2113" s="23" t="s">
        <v>466</v>
      </c>
    </row>
    <row r="2114" spans="1:13" x14ac:dyDescent="0.3">
      <c r="A2114" s="11">
        <v>39388</v>
      </c>
      <c r="B2114" s="17" t="s">
        <v>172</v>
      </c>
      <c r="C2114" s="29">
        <v>2</v>
      </c>
      <c r="D2114">
        <v>38.799999999999997</v>
      </c>
      <c r="E2114" s="17" t="s">
        <v>341</v>
      </c>
      <c r="F2114">
        <v>3.8</v>
      </c>
      <c r="J2114" s="17"/>
      <c r="L2114" s="24" t="s">
        <v>640</v>
      </c>
      <c r="M2114" s="24" t="s">
        <v>466</v>
      </c>
    </row>
    <row r="2115" spans="1:13" x14ac:dyDescent="0.3">
      <c r="A2115" s="11">
        <v>39388</v>
      </c>
      <c r="B2115" s="17" t="s">
        <v>172</v>
      </c>
      <c r="C2115" s="29">
        <v>2</v>
      </c>
      <c r="D2115">
        <v>39.299999999999997</v>
      </c>
      <c r="E2115" s="17" t="s">
        <v>341</v>
      </c>
      <c r="F2115">
        <v>3.5</v>
      </c>
      <c r="L2115" s="24" t="s">
        <v>640</v>
      </c>
      <c r="M2115" s="24" t="s">
        <v>466</v>
      </c>
    </row>
    <row r="2116" spans="1:13" x14ac:dyDescent="0.3">
      <c r="A2116" s="11">
        <v>39388</v>
      </c>
      <c r="B2116" s="17" t="s">
        <v>172</v>
      </c>
      <c r="C2116" s="29">
        <v>2</v>
      </c>
      <c r="D2116">
        <v>42.6</v>
      </c>
      <c r="E2116" s="17" t="s">
        <v>341</v>
      </c>
      <c r="H2116">
        <v>1</v>
      </c>
      <c r="L2116" s="24" t="s">
        <v>640</v>
      </c>
      <c r="M2116" s="24" t="s">
        <v>466</v>
      </c>
    </row>
    <row r="2117" spans="1:13" x14ac:dyDescent="0.3">
      <c r="A2117" s="11">
        <v>39388</v>
      </c>
      <c r="B2117" s="17" t="s">
        <v>172</v>
      </c>
      <c r="C2117" s="29">
        <v>2</v>
      </c>
      <c r="D2117">
        <v>43</v>
      </c>
      <c r="E2117" s="17" t="s">
        <v>341</v>
      </c>
      <c r="H2117">
        <v>1</v>
      </c>
      <c r="L2117" s="24" t="s">
        <v>640</v>
      </c>
      <c r="M2117" s="24" t="s">
        <v>466</v>
      </c>
    </row>
    <row r="2118" spans="1:13" x14ac:dyDescent="0.3">
      <c r="A2118" s="11">
        <v>39388</v>
      </c>
      <c r="B2118" s="17" t="s">
        <v>172</v>
      </c>
      <c r="C2118" s="29">
        <v>2</v>
      </c>
      <c r="D2118">
        <v>43.1</v>
      </c>
      <c r="E2118" s="17" t="s">
        <v>341</v>
      </c>
      <c r="F2118">
        <v>1</v>
      </c>
      <c r="J2118" s="17"/>
      <c r="L2118" s="24" t="s">
        <v>640</v>
      </c>
      <c r="M2118" s="24" t="s">
        <v>466</v>
      </c>
    </row>
    <row r="2119" spans="1:13" x14ac:dyDescent="0.3">
      <c r="A2119" s="11">
        <v>39388</v>
      </c>
      <c r="B2119" s="17" t="s">
        <v>172</v>
      </c>
      <c r="C2119" s="29">
        <v>2</v>
      </c>
      <c r="D2119" s="28">
        <v>43.4</v>
      </c>
      <c r="E2119" s="28" t="s">
        <v>341</v>
      </c>
      <c r="H2119">
        <v>1</v>
      </c>
      <c r="L2119" s="24" t="s">
        <v>640</v>
      </c>
      <c r="M2119" s="24" t="s">
        <v>466</v>
      </c>
    </row>
    <row r="2120" spans="1:13" x14ac:dyDescent="0.3">
      <c r="A2120" s="11">
        <v>39388</v>
      </c>
      <c r="B2120" s="17" t="s">
        <v>172</v>
      </c>
      <c r="C2120" s="29">
        <v>2</v>
      </c>
      <c r="D2120">
        <v>43.7</v>
      </c>
      <c r="E2120" s="17" t="s">
        <v>341</v>
      </c>
      <c r="H2120">
        <v>4</v>
      </c>
      <c r="L2120" s="24" t="s">
        <v>640</v>
      </c>
      <c r="M2120" s="24" t="s">
        <v>466</v>
      </c>
    </row>
    <row r="2121" spans="1:13" x14ac:dyDescent="0.3">
      <c r="A2121" s="11">
        <v>39388</v>
      </c>
      <c r="B2121" s="17" t="s">
        <v>172</v>
      </c>
      <c r="C2121" s="29">
        <v>2</v>
      </c>
      <c r="D2121">
        <v>45.4</v>
      </c>
      <c r="E2121" s="17" t="s">
        <v>341</v>
      </c>
      <c r="H2121">
        <v>2</v>
      </c>
      <c r="J2121" s="17"/>
      <c r="L2121" s="24" t="s">
        <v>640</v>
      </c>
      <c r="M2121" s="24" t="s">
        <v>466</v>
      </c>
    </row>
    <row r="2122" spans="1:13" x14ac:dyDescent="0.3">
      <c r="A2122" s="11">
        <v>39388</v>
      </c>
      <c r="B2122" s="17" t="s">
        <v>172</v>
      </c>
      <c r="C2122" s="29">
        <v>2</v>
      </c>
      <c r="D2122" s="29">
        <v>45.8</v>
      </c>
      <c r="E2122" s="29" t="s">
        <v>341</v>
      </c>
      <c r="H2122">
        <v>3</v>
      </c>
      <c r="L2122" s="24" t="s">
        <v>640</v>
      </c>
      <c r="M2122" s="24" t="s">
        <v>466</v>
      </c>
    </row>
    <row r="2123" spans="1:13" x14ac:dyDescent="0.3">
      <c r="A2123" s="11">
        <v>39388</v>
      </c>
      <c r="B2123" s="17" t="s">
        <v>172</v>
      </c>
      <c r="C2123" s="29">
        <v>2</v>
      </c>
      <c r="D2123">
        <v>46.4</v>
      </c>
      <c r="E2123" s="17" t="s">
        <v>341</v>
      </c>
      <c r="H2123">
        <v>4</v>
      </c>
      <c r="L2123" s="24" t="s">
        <v>640</v>
      </c>
      <c r="M2123" s="24" t="s">
        <v>466</v>
      </c>
    </row>
    <row r="2124" spans="1:13" x14ac:dyDescent="0.3">
      <c r="A2124" s="11">
        <v>39388</v>
      </c>
      <c r="B2124" s="17" t="s">
        <v>172</v>
      </c>
      <c r="C2124" s="29">
        <v>2</v>
      </c>
      <c r="D2124">
        <v>46.4</v>
      </c>
      <c r="E2124" s="17" t="s">
        <v>341</v>
      </c>
      <c r="F2124">
        <v>2.4</v>
      </c>
      <c r="L2124" s="24" t="s">
        <v>640</v>
      </c>
      <c r="M2124" s="24" t="s">
        <v>466</v>
      </c>
    </row>
    <row r="2125" spans="1:13" x14ac:dyDescent="0.3">
      <c r="A2125" s="11">
        <v>39388</v>
      </c>
      <c r="B2125" s="17" t="s">
        <v>172</v>
      </c>
      <c r="C2125" s="29">
        <v>2</v>
      </c>
      <c r="D2125">
        <v>5</v>
      </c>
      <c r="E2125" s="17" t="s">
        <v>1322</v>
      </c>
      <c r="F2125">
        <v>2</v>
      </c>
      <c r="K2125" s="17" t="s">
        <v>1323</v>
      </c>
      <c r="L2125" s="24" t="s">
        <v>640</v>
      </c>
      <c r="M2125" s="24" t="s">
        <v>466</v>
      </c>
    </row>
    <row r="2126" spans="1:13" x14ac:dyDescent="0.3">
      <c r="A2126" s="11">
        <v>39388</v>
      </c>
      <c r="B2126" s="17" t="s">
        <v>172</v>
      </c>
      <c r="C2126" s="29">
        <v>2</v>
      </c>
      <c r="D2126" s="25">
        <v>15.7</v>
      </c>
      <c r="E2126" s="25" t="s">
        <v>1324</v>
      </c>
      <c r="I2126" t="s">
        <v>1326</v>
      </c>
      <c r="K2126" t="s">
        <v>1325</v>
      </c>
      <c r="L2126" s="24" t="s">
        <v>640</v>
      </c>
      <c r="M2126" s="24" t="s">
        <v>466</v>
      </c>
    </row>
    <row r="2127" spans="1:13" x14ac:dyDescent="0.3">
      <c r="A2127" s="11">
        <v>39388</v>
      </c>
      <c r="B2127" s="17" t="s">
        <v>172</v>
      </c>
      <c r="C2127" s="29">
        <v>1</v>
      </c>
      <c r="D2127">
        <v>31.5</v>
      </c>
      <c r="E2127" s="17" t="s">
        <v>1050</v>
      </c>
      <c r="F2127">
        <v>2.7</v>
      </c>
      <c r="L2127" s="24" t="s">
        <v>640</v>
      </c>
      <c r="M2127" s="24" t="s">
        <v>466</v>
      </c>
    </row>
    <row r="2128" spans="1:13" x14ac:dyDescent="0.3">
      <c r="A2128" s="11">
        <v>39388</v>
      </c>
      <c r="B2128" s="17" t="s">
        <v>172</v>
      </c>
      <c r="C2128" s="29">
        <v>1</v>
      </c>
      <c r="D2128">
        <v>44.3</v>
      </c>
      <c r="E2128" s="17" t="s">
        <v>518</v>
      </c>
      <c r="F2128">
        <v>1.8</v>
      </c>
      <c r="L2128" s="24" t="s">
        <v>33</v>
      </c>
      <c r="M2128" s="24" t="s">
        <v>641</v>
      </c>
    </row>
    <row r="2129" spans="1:13" x14ac:dyDescent="0.3">
      <c r="A2129" s="11">
        <v>39388</v>
      </c>
      <c r="B2129" s="17" t="s">
        <v>172</v>
      </c>
      <c r="C2129" s="29">
        <v>2</v>
      </c>
      <c r="D2129">
        <v>0.5</v>
      </c>
      <c r="E2129" s="17" t="s">
        <v>518</v>
      </c>
      <c r="F2129">
        <v>3</v>
      </c>
      <c r="J2129" s="17"/>
      <c r="L2129" s="24" t="s">
        <v>33</v>
      </c>
      <c r="M2129" s="24" t="s">
        <v>641</v>
      </c>
    </row>
    <row r="2130" spans="1:13" x14ac:dyDescent="0.3">
      <c r="A2130" s="11">
        <v>39388</v>
      </c>
      <c r="B2130" s="17" t="s">
        <v>172</v>
      </c>
      <c r="C2130" s="29">
        <v>2</v>
      </c>
      <c r="D2130">
        <v>45.3</v>
      </c>
      <c r="E2130" s="17" t="s">
        <v>518</v>
      </c>
      <c r="F2130">
        <v>3.3</v>
      </c>
      <c r="L2130" s="24" t="s">
        <v>33</v>
      </c>
      <c r="M2130" s="24" t="s">
        <v>641</v>
      </c>
    </row>
    <row r="2131" spans="1:13" x14ac:dyDescent="0.3">
      <c r="A2131" s="11">
        <v>39388</v>
      </c>
      <c r="B2131" s="17" t="s">
        <v>172</v>
      </c>
      <c r="C2131" s="29">
        <v>1</v>
      </c>
      <c r="D2131">
        <v>28.5</v>
      </c>
      <c r="E2131" s="17" t="s">
        <v>529</v>
      </c>
      <c r="F2131">
        <v>3.2</v>
      </c>
      <c r="L2131" s="24" t="s">
        <v>33</v>
      </c>
      <c r="M2131" s="24" t="s">
        <v>641</v>
      </c>
    </row>
    <row r="2132" spans="1:13" x14ac:dyDescent="0.3">
      <c r="A2132" s="11">
        <v>39388</v>
      </c>
      <c r="B2132" s="17" t="s">
        <v>172</v>
      </c>
      <c r="C2132" s="29">
        <v>1</v>
      </c>
      <c r="D2132">
        <v>2.4</v>
      </c>
      <c r="E2132" s="17" t="s">
        <v>529</v>
      </c>
      <c r="F2132">
        <v>5</v>
      </c>
      <c r="K2132" s="17"/>
      <c r="L2132" s="24" t="s">
        <v>33</v>
      </c>
      <c r="M2132" s="24" t="s">
        <v>641</v>
      </c>
    </row>
    <row r="2133" spans="1:13" x14ac:dyDescent="0.3">
      <c r="A2133" s="11">
        <v>39388</v>
      </c>
      <c r="B2133" s="17" t="s">
        <v>172</v>
      </c>
      <c r="C2133" s="29">
        <v>1</v>
      </c>
      <c r="D2133">
        <v>21.4</v>
      </c>
      <c r="E2133" s="17" t="s">
        <v>523</v>
      </c>
      <c r="F2133">
        <v>6.9</v>
      </c>
      <c r="J2133" t="s">
        <v>436</v>
      </c>
      <c r="L2133" s="24" t="s">
        <v>33</v>
      </c>
      <c r="M2133" s="24" t="s">
        <v>641</v>
      </c>
    </row>
    <row r="2134" spans="1:13" x14ac:dyDescent="0.3">
      <c r="A2134" s="11">
        <v>39388</v>
      </c>
      <c r="B2134" s="17" t="s">
        <v>172</v>
      </c>
      <c r="C2134" s="29">
        <v>1</v>
      </c>
      <c r="D2134">
        <v>42.4</v>
      </c>
      <c r="E2134" s="17" t="s">
        <v>523</v>
      </c>
      <c r="F2134">
        <v>4.2</v>
      </c>
      <c r="L2134" s="24" t="s">
        <v>33</v>
      </c>
      <c r="M2134" s="24" t="s">
        <v>641</v>
      </c>
    </row>
    <row r="2135" spans="1:13" x14ac:dyDescent="0.3">
      <c r="A2135" s="11">
        <v>39388</v>
      </c>
      <c r="B2135" s="17" t="s">
        <v>172</v>
      </c>
      <c r="C2135" s="29">
        <v>1</v>
      </c>
      <c r="D2135">
        <v>46</v>
      </c>
      <c r="E2135" s="17" t="s">
        <v>516</v>
      </c>
      <c r="F2135">
        <v>4.2</v>
      </c>
      <c r="K2135" t="s">
        <v>517</v>
      </c>
      <c r="L2135" s="24" t="s">
        <v>33</v>
      </c>
      <c r="M2135" s="24" t="s">
        <v>641</v>
      </c>
    </row>
    <row r="2136" spans="1:13" x14ac:dyDescent="0.3">
      <c r="A2136" s="11">
        <v>39388</v>
      </c>
      <c r="B2136" s="17" t="s">
        <v>172</v>
      </c>
      <c r="C2136" s="29">
        <v>1</v>
      </c>
      <c r="D2136">
        <v>39.5</v>
      </c>
      <c r="E2136" s="17" t="s">
        <v>526</v>
      </c>
      <c r="F2136">
        <v>0.4</v>
      </c>
      <c r="K2136" s="17"/>
      <c r="L2136" s="24" t="s">
        <v>33</v>
      </c>
      <c r="M2136" s="24" t="s">
        <v>466</v>
      </c>
    </row>
    <row r="2137" spans="1:13" x14ac:dyDescent="0.3">
      <c r="A2137" s="11">
        <v>39388</v>
      </c>
      <c r="B2137" s="17" t="s">
        <v>172</v>
      </c>
      <c r="C2137" s="29">
        <v>1</v>
      </c>
      <c r="D2137">
        <v>36.799999999999997</v>
      </c>
      <c r="E2137" s="17" t="s">
        <v>526</v>
      </c>
      <c r="H2137">
        <v>1</v>
      </c>
      <c r="L2137" s="24" t="s">
        <v>33</v>
      </c>
      <c r="M2137" s="24" t="s">
        <v>466</v>
      </c>
    </row>
    <row r="2138" spans="1:13" x14ac:dyDescent="0.3">
      <c r="A2138" s="11">
        <v>39388</v>
      </c>
      <c r="B2138" s="17" t="s">
        <v>172</v>
      </c>
      <c r="C2138" s="29">
        <v>1</v>
      </c>
      <c r="D2138">
        <v>36.6</v>
      </c>
      <c r="E2138" s="17" t="s">
        <v>526</v>
      </c>
      <c r="F2138">
        <v>3</v>
      </c>
      <c r="L2138" s="24" t="s">
        <v>33</v>
      </c>
      <c r="M2138" s="24" t="s">
        <v>466</v>
      </c>
    </row>
    <row r="2139" spans="1:13" x14ac:dyDescent="0.3">
      <c r="A2139" s="11">
        <v>39388</v>
      </c>
      <c r="B2139" s="17" t="s">
        <v>172</v>
      </c>
      <c r="C2139" s="29">
        <v>1</v>
      </c>
      <c r="D2139" s="24">
        <v>30.2</v>
      </c>
      <c r="E2139" s="24" t="s">
        <v>526</v>
      </c>
      <c r="F2139">
        <v>3.5</v>
      </c>
      <c r="K2139" s="17"/>
      <c r="L2139" s="24" t="s">
        <v>33</v>
      </c>
      <c r="M2139" s="24" t="s">
        <v>466</v>
      </c>
    </row>
    <row r="2140" spans="1:13" x14ac:dyDescent="0.3">
      <c r="A2140" s="11">
        <v>39388</v>
      </c>
      <c r="B2140" s="17" t="s">
        <v>172</v>
      </c>
      <c r="C2140" s="29">
        <v>1</v>
      </c>
      <c r="D2140">
        <v>27.2</v>
      </c>
      <c r="E2140" s="17" t="s">
        <v>526</v>
      </c>
      <c r="F2140">
        <v>2.8</v>
      </c>
      <c r="L2140" s="24" t="s">
        <v>33</v>
      </c>
      <c r="M2140" s="24" t="s">
        <v>466</v>
      </c>
    </row>
    <row r="2141" spans="1:13" x14ac:dyDescent="0.3">
      <c r="A2141" s="11">
        <v>39388</v>
      </c>
      <c r="B2141" s="17" t="s">
        <v>172</v>
      </c>
      <c r="C2141" s="29">
        <v>1</v>
      </c>
      <c r="D2141">
        <v>26.9</v>
      </c>
      <c r="E2141" s="17" t="s">
        <v>526</v>
      </c>
      <c r="F2141">
        <v>3.2</v>
      </c>
      <c r="L2141" s="24" t="s">
        <v>33</v>
      </c>
      <c r="M2141" s="24" t="s">
        <v>466</v>
      </c>
    </row>
    <row r="2142" spans="1:13" x14ac:dyDescent="0.3">
      <c r="A2142" s="11">
        <v>39388</v>
      </c>
      <c r="B2142" s="17" t="s">
        <v>172</v>
      </c>
      <c r="C2142" s="29">
        <v>1</v>
      </c>
      <c r="D2142">
        <v>24.4</v>
      </c>
      <c r="E2142" s="17" t="s">
        <v>257</v>
      </c>
      <c r="F2142">
        <v>4</v>
      </c>
      <c r="K2142" t="s">
        <v>433</v>
      </c>
      <c r="L2142" s="24" t="s">
        <v>33</v>
      </c>
      <c r="M2142" s="24" t="s">
        <v>466</v>
      </c>
    </row>
    <row r="2143" spans="1:13" x14ac:dyDescent="0.3">
      <c r="A2143" s="11">
        <v>39388</v>
      </c>
      <c r="B2143" s="17" t="s">
        <v>172</v>
      </c>
      <c r="C2143" s="29">
        <v>1</v>
      </c>
      <c r="D2143">
        <v>21.4</v>
      </c>
      <c r="E2143" s="17" t="s">
        <v>526</v>
      </c>
      <c r="F2143">
        <v>2.8</v>
      </c>
      <c r="K2143" t="s">
        <v>434</v>
      </c>
      <c r="L2143" s="24" t="s">
        <v>33</v>
      </c>
      <c r="M2143" s="24" t="s">
        <v>466</v>
      </c>
    </row>
    <row r="2144" spans="1:13" x14ac:dyDescent="0.3">
      <c r="A2144" s="11">
        <v>39388</v>
      </c>
      <c r="B2144" s="17" t="s">
        <v>172</v>
      </c>
      <c r="C2144" s="29">
        <v>1</v>
      </c>
      <c r="D2144">
        <v>11.7</v>
      </c>
      <c r="E2144" s="17" t="s">
        <v>526</v>
      </c>
      <c r="F2144">
        <v>3.1</v>
      </c>
      <c r="L2144" s="24" t="s">
        <v>33</v>
      </c>
      <c r="M2144" s="24" t="s">
        <v>466</v>
      </c>
    </row>
    <row r="2145" spans="1:13" x14ac:dyDescent="0.3">
      <c r="A2145" s="11">
        <v>39388</v>
      </c>
      <c r="B2145" s="17" t="s">
        <v>172</v>
      </c>
      <c r="C2145" s="29">
        <v>1</v>
      </c>
      <c r="D2145">
        <v>8.1999999999999993</v>
      </c>
      <c r="E2145" s="17" t="s">
        <v>526</v>
      </c>
      <c r="F2145">
        <v>6.1</v>
      </c>
      <c r="L2145" s="24" t="s">
        <v>33</v>
      </c>
      <c r="M2145" s="24" t="s">
        <v>466</v>
      </c>
    </row>
    <row r="2146" spans="1:13" x14ac:dyDescent="0.3">
      <c r="A2146" s="11">
        <v>39388</v>
      </c>
      <c r="B2146" s="17" t="s">
        <v>172</v>
      </c>
      <c r="C2146" s="29">
        <v>1</v>
      </c>
      <c r="D2146">
        <v>7.5</v>
      </c>
      <c r="E2146" s="17" t="s">
        <v>526</v>
      </c>
      <c r="F2146">
        <v>0.5</v>
      </c>
      <c r="L2146" s="24" t="s">
        <v>33</v>
      </c>
      <c r="M2146" s="24" t="s">
        <v>466</v>
      </c>
    </row>
    <row r="2147" spans="1:13" x14ac:dyDescent="0.3">
      <c r="A2147" s="11">
        <v>39388</v>
      </c>
      <c r="B2147" s="17" t="s">
        <v>172</v>
      </c>
      <c r="C2147" s="29">
        <v>1</v>
      </c>
      <c r="D2147">
        <v>7.1</v>
      </c>
      <c r="E2147" s="17" t="s">
        <v>526</v>
      </c>
      <c r="F2147">
        <v>0.2</v>
      </c>
      <c r="K2147" s="17"/>
      <c r="L2147" s="24" t="s">
        <v>33</v>
      </c>
      <c r="M2147" s="24" t="s">
        <v>466</v>
      </c>
    </row>
    <row r="2148" spans="1:13" x14ac:dyDescent="0.3">
      <c r="A2148" s="11">
        <v>39388</v>
      </c>
      <c r="B2148" s="17" t="s">
        <v>172</v>
      </c>
      <c r="C2148" s="29">
        <v>1</v>
      </c>
      <c r="D2148">
        <v>6.7</v>
      </c>
      <c r="E2148" s="17" t="s">
        <v>526</v>
      </c>
      <c r="F2148">
        <v>0.3</v>
      </c>
      <c r="J2148" s="17"/>
      <c r="L2148" s="24" t="s">
        <v>33</v>
      </c>
      <c r="M2148" s="24" t="s">
        <v>466</v>
      </c>
    </row>
    <row r="2149" spans="1:13" x14ac:dyDescent="0.3">
      <c r="A2149" s="11">
        <v>39388</v>
      </c>
      <c r="B2149" s="17" t="s">
        <v>172</v>
      </c>
      <c r="C2149" s="29">
        <v>1</v>
      </c>
      <c r="D2149">
        <v>6.7</v>
      </c>
      <c r="E2149" s="17" t="s">
        <v>526</v>
      </c>
      <c r="H2149">
        <v>1</v>
      </c>
      <c r="L2149" s="24" t="s">
        <v>33</v>
      </c>
      <c r="M2149" s="24" t="s">
        <v>466</v>
      </c>
    </row>
    <row r="2150" spans="1:13" x14ac:dyDescent="0.3">
      <c r="A2150" s="11">
        <v>39388</v>
      </c>
      <c r="B2150" s="17" t="s">
        <v>172</v>
      </c>
      <c r="C2150" s="29">
        <v>1</v>
      </c>
      <c r="D2150">
        <v>6.3</v>
      </c>
      <c r="E2150" s="17" t="s">
        <v>526</v>
      </c>
      <c r="F2150">
        <v>0.4</v>
      </c>
      <c r="L2150" s="24" t="s">
        <v>33</v>
      </c>
      <c r="M2150" s="24" t="s">
        <v>466</v>
      </c>
    </row>
    <row r="2151" spans="1:13" x14ac:dyDescent="0.3">
      <c r="A2151" s="11">
        <v>39388</v>
      </c>
      <c r="B2151" s="17" t="s">
        <v>172</v>
      </c>
      <c r="C2151" s="29">
        <v>1</v>
      </c>
      <c r="D2151">
        <v>5.7</v>
      </c>
      <c r="E2151" s="17" t="s">
        <v>526</v>
      </c>
      <c r="F2151">
        <v>0.9</v>
      </c>
      <c r="L2151" s="24" t="s">
        <v>33</v>
      </c>
      <c r="M2151" s="24" t="s">
        <v>466</v>
      </c>
    </row>
    <row r="2152" spans="1:13" x14ac:dyDescent="0.3">
      <c r="A2152" s="11">
        <v>39388</v>
      </c>
      <c r="B2152" s="17" t="s">
        <v>172</v>
      </c>
      <c r="C2152" s="29">
        <v>1</v>
      </c>
      <c r="D2152">
        <v>4.5999999999999996</v>
      </c>
      <c r="E2152" s="17" t="s">
        <v>526</v>
      </c>
      <c r="F2152">
        <v>0.5</v>
      </c>
      <c r="L2152" s="24" t="s">
        <v>33</v>
      </c>
      <c r="M2152" s="24" t="s">
        <v>466</v>
      </c>
    </row>
    <row r="2153" spans="1:13" x14ac:dyDescent="0.3">
      <c r="A2153" s="11">
        <v>39388</v>
      </c>
      <c r="B2153" s="17" t="s">
        <v>172</v>
      </c>
      <c r="C2153" s="29">
        <v>1</v>
      </c>
      <c r="D2153">
        <v>3.7</v>
      </c>
      <c r="E2153" s="17" t="s">
        <v>526</v>
      </c>
      <c r="F2153">
        <v>0.5</v>
      </c>
      <c r="L2153" s="24" t="s">
        <v>33</v>
      </c>
      <c r="M2153" s="24" t="s">
        <v>466</v>
      </c>
    </row>
    <row r="2154" spans="1:13" x14ac:dyDescent="0.3">
      <c r="A2154" s="11">
        <v>39388</v>
      </c>
      <c r="B2154" s="17" t="s">
        <v>172</v>
      </c>
      <c r="C2154" s="29">
        <v>2</v>
      </c>
      <c r="D2154">
        <v>0.5</v>
      </c>
      <c r="E2154" s="17" t="s">
        <v>526</v>
      </c>
      <c r="F2154">
        <v>2</v>
      </c>
      <c r="K2154" s="17"/>
      <c r="L2154" s="24" t="s">
        <v>33</v>
      </c>
      <c r="M2154" s="24" t="s">
        <v>466</v>
      </c>
    </row>
    <row r="2155" spans="1:13" x14ac:dyDescent="0.3">
      <c r="A2155" s="11">
        <v>39388</v>
      </c>
      <c r="B2155" s="17" t="s">
        <v>172</v>
      </c>
      <c r="C2155" s="29">
        <v>2</v>
      </c>
      <c r="D2155">
        <v>2.1</v>
      </c>
      <c r="E2155" s="17" t="s">
        <v>526</v>
      </c>
      <c r="F2155">
        <v>2.5</v>
      </c>
      <c r="K2155" s="17"/>
      <c r="L2155" s="24" t="s">
        <v>33</v>
      </c>
      <c r="M2155" s="24" t="s">
        <v>466</v>
      </c>
    </row>
    <row r="2156" spans="1:13" x14ac:dyDescent="0.3">
      <c r="A2156" s="11">
        <v>39388</v>
      </c>
      <c r="B2156" s="17" t="s">
        <v>172</v>
      </c>
      <c r="C2156" s="29">
        <v>2</v>
      </c>
      <c r="D2156">
        <v>7.8</v>
      </c>
      <c r="E2156" s="17" t="s">
        <v>526</v>
      </c>
      <c r="F2156">
        <v>4.0999999999999996</v>
      </c>
      <c r="L2156" s="24" t="s">
        <v>33</v>
      </c>
      <c r="M2156" s="24" t="s">
        <v>466</v>
      </c>
    </row>
    <row r="2157" spans="1:13" x14ac:dyDescent="0.3">
      <c r="A2157" s="11">
        <v>39388</v>
      </c>
      <c r="B2157" s="17" t="s">
        <v>172</v>
      </c>
      <c r="C2157" s="29">
        <v>2</v>
      </c>
      <c r="D2157">
        <v>13.7</v>
      </c>
      <c r="E2157" s="17" t="s">
        <v>526</v>
      </c>
      <c r="F2157">
        <v>1.5</v>
      </c>
      <c r="L2157" s="24" t="s">
        <v>33</v>
      </c>
      <c r="M2157" s="24" t="s">
        <v>466</v>
      </c>
    </row>
    <row r="2158" spans="1:13" x14ac:dyDescent="0.3">
      <c r="A2158" s="11">
        <v>39388</v>
      </c>
      <c r="B2158" s="17" t="s">
        <v>172</v>
      </c>
      <c r="C2158" s="29">
        <v>2</v>
      </c>
      <c r="D2158">
        <v>14.4</v>
      </c>
      <c r="E2158" s="17" t="s">
        <v>526</v>
      </c>
      <c r="F2158">
        <v>2.5</v>
      </c>
      <c r="J2158" s="17"/>
      <c r="L2158" s="24" t="s">
        <v>33</v>
      </c>
      <c r="M2158" s="24" t="s">
        <v>466</v>
      </c>
    </row>
    <row r="2159" spans="1:13" x14ac:dyDescent="0.3">
      <c r="A2159" s="11">
        <v>39388</v>
      </c>
      <c r="B2159" s="17" t="s">
        <v>172</v>
      </c>
      <c r="C2159" s="29">
        <v>2</v>
      </c>
      <c r="D2159">
        <v>21.8</v>
      </c>
      <c r="E2159" s="17" t="s">
        <v>526</v>
      </c>
      <c r="F2159">
        <v>0.7</v>
      </c>
      <c r="K2159" s="17"/>
      <c r="L2159" s="24" t="s">
        <v>33</v>
      </c>
      <c r="M2159" s="24" t="s">
        <v>466</v>
      </c>
    </row>
    <row r="2160" spans="1:13" x14ac:dyDescent="0.3">
      <c r="A2160" s="11">
        <v>39388</v>
      </c>
      <c r="B2160" s="17" t="s">
        <v>172</v>
      </c>
      <c r="C2160" s="29">
        <v>2</v>
      </c>
      <c r="D2160">
        <v>33.1</v>
      </c>
      <c r="E2160" s="17" t="s">
        <v>526</v>
      </c>
      <c r="F2160">
        <v>4.5</v>
      </c>
      <c r="K2160" s="17"/>
      <c r="L2160" s="24" t="s">
        <v>33</v>
      </c>
      <c r="M2160" s="24" t="s">
        <v>466</v>
      </c>
    </row>
    <row r="2161" spans="1:13" x14ac:dyDescent="0.3">
      <c r="A2161" s="11">
        <v>39388</v>
      </c>
      <c r="B2161" s="17" t="s">
        <v>172</v>
      </c>
      <c r="C2161" s="29">
        <v>2</v>
      </c>
      <c r="D2161">
        <v>33.299999999999997</v>
      </c>
      <c r="E2161" s="17" t="s">
        <v>526</v>
      </c>
      <c r="F2161">
        <v>0.7</v>
      </c>
      <c r="L2161" s="24" t="s">
        <v>33</v>
      </c>
      <c r="M2161" s="24" t="s">
        <v>466</v>
      </c>
    </row>
    <row r="2162" spans="1:13" x14ac:dyDescent="0.3">
      <c r="A2162" s="11">
        <v>39388</v>
      </c>
      <c r="B2162" s="17" t="s">
        <v>172</v>
      </c>
      <c r="C2162" s="29">
        <v>2</v>
      </c>
      <c r="D2162">
        <v>33.700000000000003</v>
      </c>
      <c r="E2162" s="17" t="s">
        <v>526</v>
      </c>
      <c r="F2162">
        <v>0.4</v>
      </c>
      <c r="L2162" s="24" t="s">
        <v>33</v>
      </c>
      <c r="M2162" s="24" t="s">
        <v>466</v>
      </c>
    </row>
    <row r="2163" spans="1:13" x14ac:dyDescent="0.3">
      <c r="A2163" s="11">
        <v>39388</v>
      </c>
      <c r="B2163" s="17" t="s">
        <v>172</v>
      </c>
      <c r="C2163" s="29">
        <v>2</v>
      </c>
      <c r="D2163">
        <v>37.299999999999997</v>
      </c>
      <c r="E2163" s="17" t="s">
        <v>526</v>
      </c>
      <c r="F2163">
        <v>1.8</v>
      </c>
      <c r="L2163" s="24" t="s">
        <v>33</v>
      </c>
      <c r="M2163" s="24" t="s">
        <v>466</v>
      </c>
    </row>
    <row r="2164" spans="1:13" x14ac:dyDescent="0.3">
      <c r="A2164" s="11">
        <v>39388</v>
      </c>
      <c r="B2164" s="17" t="s">
        <v>172</v>
      </c>
      <c r="C2164" s="29">
        <v>2</v>
      </c>
      <c r="D2164">
        <v>38.700000000000003</v>
      </c>
      <c r="E2164" s="17" t="s">
        <v>526</v>
      </c>
      <c r="F2164">
        <v>1.4</v>
      </c>
      <c r="K2164" s="17"/>
      <c r="L2164" s="24" t="s">
        <v>33</v>
      </c>
      <c r="M2164" s="24" t="s">
        <v>466</v>
      </c>
    </row>
    <row r="2165" spans="1:13" x14ac:dyDescent="0.3">
      <c r="A2165" s="11">
        <v>39388</v>
      </c>
      <c r="B2165" s="17" t="s">
        <v>172</v>
      </c>
      <c r="C2165" s="29">
        <v>2</v>
      </c>
      <c r="D2165">
        <v>48.2</v>
      </c>
      <c r="E2165" s="17" t="s">
        <v>526</v>
      </c>
      <c r="F2165">
        <v>4</v>
      </c>
      <c r="L2165" s="24" t="s">
        <v>33</v>
      </c>
      <c r="M2165" s="24" t="s">
        <v>466</v>
      </c>
    </row>
    <row r="2166" spans="1:13" x14ac:dyDescent="0.3">
      <c r="A2166" s="11">
        <v>39388</v>
      </c>
      <c r="B2166" s="17" t="s">
        <v>172</v>
      </c>
      <c r="C2166" s="29">
        <v>1</v>
      </c>
      <c r="D2166">
        <v>31.2</v>
      </c>
      <c r="E2166" s="17" t="s">
        <v>1051</v>
      </c>
      <c r="F2166">
        <v>3.4</v>
      </c>
      <c r="L2166" s="24" t="s">
        <v>33</v>
      </c>
      <c r="M2166" s="24" t="s">
        <v>641</v>
      </c>
    </row>
    <row r="2167" spans="1:13" x14ac:dyDescent="0.3">
      <c r="A2167" s="11">
        <v>39388</v>
      </c>
      <c r="B2167" s="17" t="s">
        <v>172</v>
      </c>
      <c r="C2167" s="29">
        <v>1</v>
      </c>
      <c r="D2167">
        <v>29.7</v>
      </c>
      <c r="E2167" s="24" t="s">
        <v>1051</v>
      </c>
      <c r="H2167">
        <v>1</v>
      </c>
      <c r="L2167" s="24" t="s">
        <v>33</v>
      </c>
      <c r="M2167" s="24" t="s">
        <v>641</v>
      </c>
    </row>
    <row r="2168" spans="1:13" x14ac:dyDescent="0.3">
      <c r="A2168" s="11">
        <v>39388</v>
      </c>
      <c r="B2168" s="17" t="s">
        <v>172</v>
      </c>
      <c r="C2168" s="29">
        <v>2</v>
      </c>
      <c r="D2168">
        <v>49.5</v>
      </c>
      <c r="E2168" s="17" t="s">
        <v>1051</v>
      </c>
      <c r="H2168">
        <v>4</v>
      </c>
      <c r="L2168" s="24" t="s">
        <v>33</v>
      </c>
      <c r="M2168" s="24" t="s">
        <v>641</v>
      </c>
    </row>
    <row r="2169" spans="1:13" x14ac:dyDescent="0.3">
      <c r="A2169" s="11">
        <v>39388</v>
      </c>
      <c r="B2169" s="17" t="s">
        <v>172</v>
      </c>
      <c r="C2169" s="29">
        <v>1</v>
      </c>
      <c r="D2169">
        <v>40</v>
      </c>
      <c r="E2169" s="17" t="s">
        <v>525</v>
      </c>
      <c r="F2169">
        <v>2.8</v>
      </c>
      <c r="L2169" s="24" t="s">
        <v>33</v>
      </c>
      <c r="M2169" s="24" t="s">
        <v>466</v>
      </c>
    </row>
    <row r="2170" spans="1:13" x14ac:dyDescent="0.3">
      <c r="A2170" s="11">
        <v>39388</v>
      </c>
      <c r="B2170" s="17" t="s">
        <v>172</v>
      </c>
      <c r="C2170" s="29">
        <v>1</v>
      </c>
      <c r="D2170">
        <v>33.299999999999997</v>
      </c>
      <c r="E2170" s="17" t="s">
        <v>525</v>
      </c>
      <c r="F2170">
        <v>2.8</v>
      </c>
      <c r="L2170" s="24" t="s">
        <v>33</v>
      </c>
      <c r="M2170" s="24" t="s">
        <v>466</v>
      </c>
    </row>
    <row r="2171" spans="1:13" x14ac:dyDescent="0.3">
      <c r="A2171" s="11">
        <v>39388</v>
      </c>
      <c r="B2171" s="17" t="s">
        <v>172</v>
      </c>
      <c r="C2171" s="29">
        <v>1</v>
      </c>
      <c r="D2171">
        <v>25.3</v>
      </c>
      <c r="E2171" s="17" t="s">
        <v>525</v>
      </c>
      <c r="F2171">
        <v>4.3</v>
      </c>
      <c r="L2171" s="24" t="s">
        <v>33</v>
      </c>
      <c r="M2171" s="24" t="s">
        <v>466</v>
      </c>
    </row>
    <row r="2172" spans="1:13" x14ac:dyDescent="0.3">
      <c r="A2172" s="11">
        <v>39388</v>
      </c>
      <c r="B2172" s="17" t="s">
        <v>172</v>
      </c>
      <c r="C2172" s="29">
        <v>1</v>
      </c>
      <c r="D2172">
        <v>18</v>
      </c>
      <c r="E2172" s="17" t="s">
        <v>525</v>
      </c>
      <c r="F2172">
        <v>5.8</v>
      </c>
      <c r="J2172" s="17"/>
      <c r="K2172" s="17"/>
      <c r="L2172" s="24" t="s">
        <v>33</v>
      </c>
      <c r="M2172" s="24" t="s">
        <v>466</v>
      </c>
    </row>
    <row r="2173" spans="1:13" x14ac:dyDescent="0.3">
      <c r="A2173" s="11">
        <v>39388</v>
      </c>
      <c r="B2173" s="17" t="s">
        <v>172</v>
      </c>
      <c r="C2173" s="29">
        <v>1</v>
      </c>
      <c r="D2173">
        <v>17</v>
      </c>
      <c r="E2173" s="17" t="s">
        <v>525</v>
      </c>
      <c r="F2173">
        <v>1.3</v>
      </c>
      <c r="L2173" s="24" t="s">
        <v>33</v>
      </c>
      <c r="M2173" s="24" t="s">
        <v>466</v>
      </c>
    </row>
    <row r="2174" spans="1:13" x14ac:dyDescent="0.3">
      <c r="A2174" s="11">
        <v>39388</v>
      </c>
      <c r="B2174" s="17" t="s">
        <v>172</v>
      </c>
      <c r="C2174" s="29">
        <v>1</v>
      </c>
      <c r="D2174">
        <v>16.8</v>
      </c>
      <c r="E2174" s="17" t="s">
        <v>525</v>
      </c>
      <c r="F2174">
        <v>1</v>
      </c>
      <c r="J2174" s="17"/>
      <c r="K2174" s="17"/>
      <c r="L2174" s="24" t="s">
        <v>33</v>
      </c>
      <c r="M2174" s="24" t="s">
        <v>466</v>
      </c>
    </row>
    <row r="2175" spans="1:13" x14ac:dyDescent="0.3">
      <c r="A2175" s="11">
        <v>39388</v>
      </c>
      <c r="B2175" s="17" t="s">
        <v>172</v>
      </c>
      <c r="C2175" s="29">
        <v>1</v>
      </c>
      <c r="D2175">
        <v>16.5</v>
      </c>
      <c r="E2175" s="17" t="s">
        <v>525</v>
      </c>
      <c r="F2175">
        <v>0.6</v>
      </c>
      <c r="L2175" s="24" t="s">
        <v>33</v>
      </c>
      <c r="M2175" s="24" t="s">
        <v>466</v>
      </c>
    </row>
    <row r="2176" spans="1:13" x14ac:dyDescent="0.3">
      <c r="A2176" s="11">
        <v>39388</v>
      </c>
      <c r="B2176" s="17" t="s">
        <v>172</v>
      </c>
      <c r="C2176" s="29">
        <v>1</v>
      </c>
      <c r="D2176">
        <v>16.3</v>
      </c>
      <c r="E2176" s="17" t="s">
        <v>525</v>
      </c>
      <c r="F2176">
        <v>4.3</v>
      </c>
      <c r="L2176" s="24" t="s">
        <v>33</v>
      </c>
      <c r="M2176" s="24" t="s">
        <v>466</v>
      </c>
    </row>
    <row r="2177" spans="1:13" x14ac:dyDescent="0.3">
      <c r="A2177" s="11">
        <v>39388</v>
      </c>
      <c r="B2177" s="17" t="s">
        <v>172</v>
      </c>
      <c r="C2177" s="29">
        <v>1</v>
      </c>
      <c r="D2177">
        <v>15.5</v>
      </c>
      <c r="E2177" s="17" t="s">
        <v>525</v>
      </c>
      <c r="F2177">
        <v>0.4</v>
      </c>
      <c r="L2177" s="24" t="s">
        <v>33</v>
      </c>
      <c r="M2177" s="24" t="s">
        <v>466</v>
      </c>
    </row>
    <row r="2178" spans="1:13" x14ac:dyDescent="0.3">
      <c r="A2178" s="11">
        <v>39388</v>
      </c>
      <c r="B2178" s="17" t="s">
        <v>172</v>
      </c>
      <c r="C2178" s="29">
        <v>1</v>
      </c>
      <c r="D2178">
        <v>9.6</v>
      </c>
      <c r="E2178" s="17" t="s">
        <v>525</v>
      </c>
      <c r="F2178">
        <v>2.2999999999999998</v>
      </c>
      <c r="L2178" s="24" t="s">
        <v>33</v>
      </c>
      <c r="M2178" s="24" t="s">
        <v>466</v>
      </c>
    </row>
    <row r="2179" spans="1:13" x14ac:dyDescent="0.3">
      <c r="A2179" s="11">
        <v>39388</v>
      </c>
      <c r="B2179" s="17" t="s">
        <v>172</v>
      </c>
      <c r="C2179" s="29">
        <v>1</v>
      </c>
      <c r="D2179">
        <v>8.1</v>
      </c>
      <c r="E2179" s="17" t="s">
        <v>525</v>
      </c>
      <c r="F2179">
        <v>4</v>
      </c>
      <c r="L2179" s="24" t="s">
        <v>33</v>
      </c>
      <c r="M2179" s="24" t="s">
        <v>466</v>
      </c>
    </row>
    <row r="2180" spans="1:13" x14ac:dyDescent="0.3">
      <c r="A2180" s="11">
        <v>39388</v>
      </c>
      <c r="B2180" s="17" t="s">
        <v>172</v>
      </c>
      <c r="C2180" s="29">
        <v>1</v>
      </c>
      <c r="D2180">
        <v>7.6</v>
      </c>
      <c r="E2180" s="17" t="s">
        <v>525</v>
      </c>
      <c r="F2180">
        <v>3.5</v>
      </c>
      <c r="L2180" s="24" t="s">
        <v>33</v>
      </c>
      <c r="M2180" s="24" t="s">
        <v>466</v>
      </c>
    </row>
    <row r="2181" spans="1:13" x14ac:dyDescent="0.3">
      <c r="A2181" s="11">
        <v>39388</v>
      </c>
      <c r="B2181" s="17" t="s">
        <v>172</v>
      </c>
      <c r="C2181" s="29">
        <v>1</v>
      </c>
      <c r="D2181">
        <v>7.2</v>
      </c>
      <c r="E2181" s="17" t="s">
        <v>525</v>
      </c>
      <c r="F2181">
        <v>0.4</v>
      </c>
      <c r="L2181" s="24" t="s">
        <v>33</v>
      </c>
      <c r="M2181" s="24" t="s">
        <v>466</v>
      </c>
    </row>
    <row r="2182" spans="1:13" x14ac:dyDescent="0.3">
      <c r="A2182" s="11">
        <v>39388</v>
      </c>
      <c r="B2182" s="17" t="s">
        <v>172</v>
      </c>
      <c r="C2182" s="29">
        <v>1</v>
      </c>
      <c r="D2182">
        <v>7</v>
      </c>
      <c r="E2182" s="17" t="s">
        <v>525</v>
      </c>
      <c r="F2182">
        <v>2.7</v>
      </c>
      <c r="J2182" s="17"/>
      <c r="L2182" s="24" t="s">
        <v>33</v>
      </c>
      <c r="M2182" s="24" t="s">
        <v>466</v>
      </c>
    </row>
    <row r="2183" spans="1:13" x14ac:dyDescent="0.3">
      <c r="A2183" s="11">
        <v>39388</v>
      </c>
      <c r="B2183" s="17" t="s">
        <v>172</v>
      </c>
      <c r="C2183" s="29">
        <v>1</v>
      </c>
      <c r="D2183">
        <v>6.8</v>
      </c>
      <c r="E2183" s="17" t="s">
        <v>525</v>
      </c>
      <c r="F2183">
        <v>2.2000000000000002</v>
      </c>
      <c r="K2183" s="17"/>
      <c r="L2183" s="24" t="s">
        <v>33</v>
      </c>
      <c r="M2183" s="24" t="s">
        <v>466</v>
      </c>
    </row>
    <row r="2184" spans="1:13" x14ac:dyDescent="0.3">
      <c r="A2184" s="11">
        <v>39388</v>
      </c>
      <c r="B2184" s="17" t="s">
        <v>172</v>
      </c>
      <c r="C2184" s="29">
        <v>1</v>
      </c>
      <c r="D2184">
        <v>5.6</v>
      </c>
      <c r="E2184" s="17" t="s">
        <v>525</v>
      </c>
      <c r="F2184">
        <v>4</v>
      </c>
      <c r="L2184" s="24" t="s">
        <v>33</v>
      </c>
      <c r="M2184" s="24" t="s">
        <v>466</v>
      </c>
    </row>
    <row r="2185" spans="1:13" x14ac:dyDescent="0.3">
      <c r="A2185" s="11">
        <v>39388</v>
      </c>
      <c r="B2185" s="17" t="s">
        <v>172</v>
      </c>
      <c r="C2185" s="29">
        <v>1</v>
      </c>
      <c r="D2185">
        <v>5.4</v>
      </c>
      <c r="E2185" s="17" t="s">
        <v>525</v>
      </c>
      <c r="F2185">
        <v>1.1000000000000001</v>
      </c>
      <c r="L2185" s="24" t="s">
        <v>33</v>
      </c>
      <c r="M2185" s="24" t="s">
        <v>466</v>
      </c>
    </row>
    <row r="2186" spans="1:13" x14ac:dyDescent="0.3">
      <c r="A2186" s="11">
        <v>39388</v>
      </c>
      <c r="B2186" s="17" t="s">
        <v>172</v>
      </c>
      <c r="C2186" s="29">
        <v>1</v>
      </c>
      <c r="D2186">
        <v>4.2</v>
      </c>
      <c r="E2186" s="17" t="s">
        <v>525</v>
      </c>
      <c r="F2186">
        <v>1.7</v>
      </c>
      <c r="L2186" s="24" t="s">
        <v>33</v>
      </c>
      <c r="M2186" s="24" t="s">
        <v>466</v>
      </c>
    </row>
    <row r="2187" spans="1:13" x14ac:dyDescent="0.3">
      <c r="A2187" s="11">
        <v>39388</v>
      </c>
      <c r="B2187" s="17" t="s">
        <v>172</v>
      </c>
      <c r="C2187" s="29">
        <v>1</v>
      </c>
      <c r="D2187">
        <v>1.2</v>
      </c>
      <c r="E2187" s="17" t="s">
        <v>525</v>
      </c>
      <c r="F2187">
        <v>1.6</v>
      </c>
      <c r="L2187" s="24" t="s">
        <v>33</v>
      </c>
      <c r="M2187" s="24" t="s">
        <v>466</v>
      </c>
    </row>
    <row r="2188" spans="1:13" x14ac:dyDescent="0.3">
      <c r="A2188" s="11">
        <v>39388</v>
      </c>
      <c r="B2188" s="17" t="s">
        <v>172</v>
      </c>
      <c r="C2188" s="29">
        <v>2</v>
      </c>
      <c r="D2188">
        <v>3.5</v>
      </c>
      <c r="E2188" s="17" t="s">
        <v>525</v>
      </c>
      <c r="F2188">
        <v>3.2</v>
      </c>
      <c r="L2188" s="24" t="s">
        <v>33</v>
      </c>
      <c r="M2188" s="24" t="s">
        <v>466</v>
      </c>
    </row>
    <row r="2189" spans="1:13" x14ac:dyDescent="0.3">
      <c r="A2189" s="11">
        <v>39388</v>
      </c>
      <c r="B2189" s="17" t="s">
        <v>172</v>
      </c>
      <c r="C2189" s="29">
        <v>2</v>
      </c>
      <c r="D2189">
        <v>3.7</v>
      </c>
      <c r="E2189" s="17" t="s">
        <v>525</v>
      </c>
      <c r="F2189">
        <v>1.7</v>
      </c>
      <c r="J2189" s="17"/>
      <c r="L2189" s="24" t="s">
        <v>33</v>
      </c>
      <c r="M2189" s="24" t="s">
        <v>466</v>
      </c>
    </row>
    <row r="2190" spans="1:13" x14ac:dyDescent="0.3">
      <c r="A2190" s="11">
        <v>39388</v>
      </c>
      <c r="B2190" s="17" t="s">
        <v>172</v>
      </c>
      <c r="C2190" s="29">
        <v>2</v>
      </c>
      <c r="D2190">
        <v>3.8</v>
      </c>
      <c r="E2190" s="17" t="s">
        <v>525</v>
      </c>
      <c r="F2190">
        <v>3</v>
      </c>
      <c r="J2190" s="17"/>
      <c r="L2190" s="24" t="s">
        <v>33</v>
      </c>
      <c r="M2190" s="24" t="s">
        <v>466</v>
      </c>
    </row>
    <row r="2191" spans="1:13" x14ac:dyDescent="0.3">
      <c r="A2191" s="11">
        <v>39388</v>
      </c>
      <c r="B2191" s="17" t="s">
        <v>172</v>
      </c>
      <c r="C2191" s="29">
        <v>2</v>
      </c>
      <c r="D2191">
        <v>4.5</v>
      </c>
      <c r="E2191" s="17" t="s">
        <v>525</v>
      </c>
      <c r="F2191">
        <v>4</v>
      </c>
      <c r="L2191" s="24" t="s">
        <v>33</v>
      </c>
      <c r="M2191" s="24" t="s">
        <v>466</v>
      </c>
    </row>
    <row r="2192" spans="1:13" x14ac:dyDescent="0.3">
      <c r="A2192" s="11">
        <v>39388</v>
      </c>
      <c r="B2192" s="17" t="s">
        <v>172</v>
      </c>
      <c r="C2192" s="29">
        <v>2</v>
      </c>
      <c r="D2192">
        <v>5.2</v>
      </c>
      <c r="E2192" s="17" t="s">
        <v>525</v>
      </c>
      <c r="F2192">
        <v>0.8</v>
      </c>
      <c r="L2192" s="24" t="s">
        <v>33</v>
      </c>
      <c r="M2192" s="24" t="s">
        <v>466</v>
      </c>
    </row>
    <row r="2193" spans="1:13" x14ac:dyDescent="0.3">
      <c r="A2193" s="11">
        <v>39388</v>
      </c>
      <c r="B2193" s="17" t="s">
        <v>172</v>
      </c>
      <c r="C2193" s="29">
        <v>2</v>
      </c>
      <c r="D2193">
        <v>6.5</v>
      </c>
      <c r="E2193" s="17" t="s">
        <v>525</v>
      </c>
      <c r="F2193">
        <v>4</v>
      </c>
      <c r="L2193" s="24" t="s">
        <v>33</v>
      </c>
      <c r="M2193" s="24" t="s">
        <v>466</v>
      </c>
    </row>
    <row r="2194" spans="1:13" x14ac:dyDescent="0.3">
      <c r="A2194" s="11">
        <v>39388</v>
      </c>
      <c r="B2194" s="17" t="s">
        <v>172</v>
      </c>
      <c r="C2194" s="29">
        <v>2</v>
      </c>
      <c r="D2194">
        <v>7</v>
      </c>
      <c r="E2194" s="17" t="s">
        <v>525</v>
      </c>
      <c r="H2194">
        <v>1</v>
      </c>
      <c r="L2194" s="24" t="s">
        <v>33</v>
      </c>
      <c r="M2194" s="24" t="s">
        <v>466</v>
      </c>
    </row>
    <row r="2195" spans="1:13" x14ac:dyDescent="0.3">
      <c r="A2195" s="11">
        <v>39388</v>
      </c>
      <c r="B2195" s="17" t="s">
        <v>172</v>
      </c>
      <c r="C2195" s="29">
        <v>2</v>
      </c>
      <c r="D2195">
        <v>7.3</v>
      </c>
      <c r="E2195" s="17" t="s">
        <v>525</v>
      </c>
      <c r="F2195">
        <v>4.0999999999999996</v>
      </c>
      <c r="L2195" s="24" t="s">
        <v>33</v>
      </c>
      <c r="M2195" s="24" t="s">
        <v>466</v>
      </c>
    </row>
    <row r="2196" spans="1:13" x14ac:dyDescent="0.3">
      <c r="A2196" s="11">
        <v>39388</v>
      </c>
      <c r="B2196" s="17" t="s">
        <v>172</v>
      </c>
      <c r="C2196" s="29">
        <v>2</v>
      </c>
      <c r="D2196">
        <v>7.4</v>
      </c>
      <c r="E2196" s="17" t="s">
        <v>525</v>
      </c>
      <c r="F2196">
        <v>1.3</v>
      </c>
      <c r="L2196" s="24" t="s">
        <v>33</v>
      </c>
      <c r="M2196" s="24" t="s">
        <v>466</v>
      </c>
    </row>
    <row r="2197" spans="1:13" x14ac:dyDescent="0.3">
      <c r="A2197" s="11">
        <v>39388</v>
      </c>
      <c r="B2197" s="17" t="s">
        <v>172</v>
      </c>
      <c r="C2197" s="29">
        <v>2</v>
      </c>
      <c r="D2197">
        <v>7.6</v>
      </c>
      <c r="E2197" s="17" t="s">
        <v>525</v>
      </c>
      <c r="H2197">
        <v>1</v>
      </c>
      <c r="L2197" s="24" t="s">
        <v>33</v>
      </c>
      <c r="M2197" s="24" t="s">
        <v>466</v>
      </c>
    </row>
    <row r="2198" spans="1:13" x14ac:dyDescent="0.3">
      <c r="A2198" s="11">
        <v>39388</v>
      </c>
      <c r="B2198" s="17" t="s">
        <v>172</v>
      </c>
      <c r="C2198" s="29">
        <v>2</v>
      </c>
      <c r="D2198">
        <v>7.6</v>
      </c>
      <c r="E2198" s="17" t="s">
        <v>525</v>
      </c>
      <c r="F2198">
        <v>3.7</v>
      </c>
      <c r="L2198" s="24" t="s">
        <v>33</v>
      </c>
      <c r="M2198" s="24" t="s">
        <v>466</v>
      </c>
    </row>
    <row r="2199" spans="1:13" x14ac:dyDescent="0.3">
      <c r="A2199" s="11">
        <v>39388</v>
      </c>
      <c r="B2199" s="17" t="s">
        <v>172</v>
      </c>
      <c r="C2199" s="29">
        <v>2</v>
      </c>
      <c r="D2199">
        <v>7.7</v>
      </c>
      <c r="E2199" s="17" t="s">
        <v>525</v>
      </c>
      <c r="F2199">
        <v>1.5</v>
      </c>
      <c r="L2199" s="24" t="s">
        <v>33</v>
      </c>
      <c r="M2199" s="24" t="s">
        <v>466</v>
      </c>
    </row>
    <row r="2200" spans="1:13" x14ac:dyDescent="0.3">
      <c r="A2200" s="11">
        <v>39388</v>
      </c>
      <c r="B2200" s="17" t="s">
        <v>172</v>
      </c>
      <c r="C2200" s="29">
        <v>2</v>
      </c>
      <c r="D2200" s="29">
        <v>8</v>
      </c>
      <c r="E2200" s="29" t="s">
        <v>525</v>
      </c>
      <c r="H2200">
        <v>1</v>
      </c>
      <c r="L2200" s="24" t="s">
        <v>33</v>
      </c>
      <c r="M2200" s="24" t="s">
        <v>466</v>
      </c>
    </row>
    <row r="2201" spans="1:13" x14ac:dyDescent="0.3">
      <c r="A2201" s="11">
        <v>39388</v>
      </c>
      <c r="B2201" s="17" t="s">
        <v>172</v>
      </c>
      <c r="C2201" s="29">
        <v>2</v>
      </c>
      <c r="D2201">
        <v>11</v>
      </c>
      <c r="E2201" s="17" t="s">
        <v>525</v>
      </c>
      <c r="F2201">
        <v>2.5</v>
      </c>
      <c r="L2201" s="24" t="s">
        <v>33</v>
      </c>
      <c r="M2201" s="24" t="s">
        <v>466</v>
      </c>
    </row>
    <row r="2202" spans="1:13" x14ac:dyDescent="0.3">
      <c r="A2202" s="11">
        <v>39388</v>
      </c>
      <c r="B2202" s="17" t="s">
        <v>172</v>
      </c>
      <c r="C2202" s="29">
        <v>2</v>
      </c>
      <c r="D2202">
        <v>12.5</v>
      </c>
      <c r="E2202" s="17" t="s">
        <v>525</v>
      </c>
      <c r="F2202">
        <v>2.6</v>
      </c>
      <c r="L2202" s="24" t="s">
        <v>33</v>
      </c>
      <c r="M2202" s="24" t="s">
        <v>466</v>
      </c>
    </row>
    <row r="2203" spans="1:13" x14ac:dyDescent="0.3">
      <c r="A2203" s="11">
        <v>39388</v>
      </c>
      <c r="B2203" s="17" t="s">
        <v>172</v>
      </c>
      <c r="C2203" s="29">
        <v>2</v>
      </c>
      <c r="D2203">
        <v>13.2</v>
      </c>
      <c r="E2203" s="17" t="s">
        <v>525</v>
      </c>
      <c r="F2203">
        <v>2.6</v>
      </c>
      <c r="L2203" s="24" t="s">
        <v>33</v>
      </c>
      <c r="M2203" s="24" t="s">
        <v>466</v>
      </c>
    </row>
    <row r="2204" spans="1:13" x14ac:dyDescent="0.3">
      <c r="A2204" s="11">
        <v>39388</v>
      </c>
      <c r="B2204" s="17" t="s">
        <v>172</v>
      </c>
      <c r="C2204" s="29">
        <v>2</v>
      </c>
      <c r="D2204">
        <v>14</v>
      </c>
      <c r="E2204" s="17" t="s">
        <v>525</v>
      </c>
      <c r="F2204">
        <v>1.8</v>
      </c>
      <c r="L2204" s="24" t="s">
        <v>33</v>
      </c>
      <c r="M2204" s="24" t="s">
        <v>466</v>
      </c>
    </row>
    <row r="2205" spans="1:13" x14ac:dyDescent="0.3">
      <c r="A2205" s="11">
        <v>39388</v>
      </c>
      <c r="B2205" s="17" t="s">
        <v>172</v>
      </c>
      <c r="C2205" s="29">
        <v>2</v>
      </c>
      <c r="D2205">
        <v>20.9</v>
      </c>
      <c r="E2205" s="17" t="s">
        <v>525</v>
      </c>
      <c r="F2205">
        <v>3.7</v>
      </c>
      <c r="L2205" s="24" t="s">
        <v>33</v>
      </c>
      <c r="M2205" s="24" t="s">
        <v>466</v>
      </c>
    </row>
    <row r="2206" spans="1:13" x14ac:dyDescent="0.3">
      <c r="A2206" s="11">
        <v>39388</v>
      </c>
      <c r="B2206" s="17" t="s">
        <v>172</v>
      </c>
      <c r="C2206" s="29">
        <v>2</v>
      </c>
      <c r="D2206">
        <v>24</v>
      </c>
      <c r="E2206" s="17" t="s">
        <v>525</v>
      </c>
      <c r="H2206">
        <v>1</v>
      </c>
      <c r="L2206" s="24" t="s">
        <v>33</v>
      </c>
      <c r="M2206" s="24" t="s">
        <v>466</v>
      </c>
    </row>
    <row r="2207" spans="1:13" x14ac:dyDescent="0.3">
      <c r="A2207" s="11">
        <v>39388</v>
      </c>
      <c r="B2207" s="17" t="s">
        <v>172</v>
      </c>
      <c r="C2207" s="29">
        <v>2</v>
      </c>
      <c r="D2207">
        <v>24.4</v>
      </c>
      <c r="E2207" s="17" t="s">
        <v>525</v>
      </c>
      <c r="H2207">
        <v>1</v>
      </c>
      <c r="K2207" s="17"/>
      <c r="L2207" s="24" t="s">
        <v>33</v>
      </c>
      <c r="M2207" s="24" t="s">
        <v>466</v>
      </c>
    </row>
    <row r="2208" spans="1:13" x14ac:dyDescent="0.3">
      <c r="A2208" s="11">
        <v>39388</v>
      </c>
      <c r="B2208" s="17" t="s">
        <v>172</v>
      </c>
      <c r="C2208" s="29">
        <v>2</v>
      </c>
      <c r="D2208">
        <v>25.3</v>
      </c>
      <c r="E2208" s="17" t="s">
        <v>525</v>
      </c>
      <c r="F2208">
        <v>1.4</v>
      </c>
      <c r="L2208" s="24" t="s">
        <v>33</v>
      </c>
      <c r="M2208" s="24" t="s">
        <v>466</v>
      </c>
    </row>
    <row r="2209" spans="1:13" x14ac:dyDescent="0.3">
      <c r="A2209" s="11">
        <v>39388</v>
      </c>
      <c r="B2209" s="17" t="s">
        <v>172</v>
      </c>
      <c r="C2209" s="29">
        <v>2</v>
      </c>
      <c r="D2209">
        <v>26.7</v>
      </c>
      <c r="E2209" s="17" t="s">
        <v>525</v>
      </c>
      <c r="F2209">
        <v>1.5</v>
      </c>
      <c r="L2209" s="24" t="s">
        <v>33</v>
      </c>
      <c r="M2209" s="24" t="s">
        <v>466</v>
      </c>
    </row>
    <row r="2210" spans="1:13" x14ac:dyDescent="0.3">
      <c r="A2210" s="11">
        <v>39388</v>
      </c>
      <c r="B2210" s="29" t="s">
        <v>172</v>
      </c>
      <c r="C2210" s="29">
        <v>2</v>
      </c>
      <c r="D2210">
        <v>26.3</v>
      </c>
      <c r="E2210" s="17" t="s">
        <v>525</v>
      </c>
      <c r="F2210">
        <v>0.4</v>
      </c>
      <c r="L2210" s="24" t="s">
        <v>33</v>
      </c>
      <c r="M2210" s="24" t="s">
        <v>466</v>
      </c>
    </row>
    <row r="2211" spans="1:13" x14ac:dyDescent="0.3">
      <c r="A2211" s="11">
        <v>39388</v>
      </c>
      <c r="B2211" s="29" t="s">
        <v>172</v>
      </c>
      <c r="C2211" s="29">
        <v>2</v>
      </c>
      <c r="D2211">
        <v>27</v>
      </c>
      <c r="E2211" s="17" t="s">
        <v>525</v>
      </c>
      <c r="F2211">
        <v>1.8</v>
      </c>
      <c r="L2211" s="24" t="s">
        <v>33</v>
      </c>
      <c r="M2211" s="24" t="s">
        <v>466</v>
      </c>
    </row>
    <row r="2212" spans="1:13" x14ac:dyDescent="0.3">
      <c r="A2212" s="11">
        <v>39388</v>
      </c>
      <c r="B2212" s="29" t="s">
        <v>172</v>
      </c>
      <c r="C2212" s="29">
        <v>2</v>
      </c>
      <c r="D2212">
        <v>27.7</v>
      </c>
      <c r="E2212" s="17" t="s">
        <v>525</v>
      </c>
      <c r="F2212">
        <v>1.8</v>
      </c>
      <c r="L2212" s="24" t="s">
        <v>33</v>
      </c>
      <c r="M2212" s="24" t="s">
        <v>466</v>
      </c>
    </row>
    <row r="2213" spans="1:13" x14ac:dyDescent="0.3">
      <c r="A2213" s="11">
        <v>39388</v>
      </c>
      <c r="B2213" s="29" t="s">
        <v>172</v>
      </c>
      <c r="C2213" s="29">
        <v>2</v>
      </c>
      <c r="D2213">
        <v>27.5</v>
      </c>
      <c r="E2213" s="17" t="s">
        <v>525</v>
      </c>
      <c r="H2213">
        <v>1</v>
      </c>
      <c r="L2213" s="24" t="s">
        <v>33</v>
      </c>
      <c r="M2213" s="24" t="s">
        <v>466</v>
      </c>
    </row>
    <row r="2214" spans="1:13" x14ac:dyDescent="0.3">
      <c r="A2214" s="11">
        <v>39388</v>
      </c>
      <c r="B2214" s="29" t="s">
        <v>172</v>
      </c>
      <c r="C2214" s="29">
        <v>2</v>
      </c>
      <c r="D2214">
        <v>28.1</v>
      </c>
      <c r="E2214" s="17" t="s">
        <v>525</v>
      </c>
      <c r="F2214">
        <v>1.8</v>
      </c>
      <c r="L2214" s="24" t="s">
        <v>33</v>
      </c>
      <c r="M2214" s="24" t="s">
        <v>466</v>
      </c>
    </row>
    <row r="2215" spans="1:13" x14ac:dyDescent="0.3">
      <c r="A2215" s="11">
        <v>39388</v>
      </c>
      <c r="B2215" s="29" t="s">
        <v>172</v>
      </c>
      <c r="C2215" s="29">
        <v>2</v>
      </c>
      <c r="D2215">
        <v>28.4</v>
      </c>
      <c r="E2215" s="17" t="s">
        <v>525</v>
      </c>
      <c r="F2215">
        <v>1.8</v>
      </c>
      <c r="L2215" s="24" t="s">
        <v>33</v>
      </c>
      <c r="M2215" s="24" t="s">
        <v>466</v>
      </c>
    </row>
    <row r="2216" spans="1:13" x14ac:dyDescent="0.3">
      <c r="A2216" s="11">
        <v>39388</v>
      </c>
      <c r="B2216" s="29" t="s">
        <v>172</v>
      </c>
      <c r="C2216" s="29">
        <v>2</v>
      </c>
      <c r="D2216">
        <v>29</v>
      </c>
      <c r="E2216" s="17" t="s">
        <v>525</v>
      </c>
      <c r="F2216">
        <v>2.2000000000000002</v>
      </c>
      <c r="L2216" s="24" t="s">
        <v>33</v>
      </c>
      <c r="M2216" s="24" t="s">
        <v>466</v>
      </c>
    </row>
    <row r="2217" spans="1:13" x14ac:dyDescent="0.3">
      <c r="A2217" s="11">
        <v>39388</v>
      </c>
      <c r="B2217" s="29" t="s">
        <v>172</v>
      </c>
      <c r="C2217" s="29">
        <v>2</v>
      </c>
      <c r="D2217">
        <v>29.2</v>
      </c>
      <c r="E2217" s="17" t="s">
        <v>525</v>
      </c>
      <c r="F2217">
        <v>2.2000000000000002</v>
      </c>
      <c r="L2217" s="24" t="s">
        <v>33</v>
      </c>
      <c r="M2217" s="24" t="s">
        <v>466</v>
      </c>
    </row>
    <row r="2218" spans="1:13" x14ac:dyDescent="0.3">
      <c r="A2218" s="11">
        <v>39388</v>
      </c>
      <c r="B2218" s="29" t="s">
        <v>172</v>
      </c>
      <c r="C2218" s="29">
        <v>2</v>
      </c>
      <c r="D2218">
        <v>30.1</v>
      </c>
      <c r="E2218" s="17" t="s">
        <v>525</v>
      </c>
      <c r="F2218">
        <v>0.7</v>
      </c>
      <c r="L2218" s="24" t="s">
        <v>33</v>
      </c>
      <c r="M2218" s="24" t="s">
        <v>466</v>
      </c>
    </row>
    <row r="2219" spans="1:13" x14ac:dyDescent="0.3">
      <c r="A2219" s="11">
        <v>39388</v>
      </c>
      <c r="B2219" s="29" t="s">
        <v>172</v>
      </c>
      <c r="C2219" s="29">
        <v>2</v>
      </c>
      <c r="D2219">
        <v>31</v>
      </c>
      <c r="E2219" s="17" t="s">
        <v>525</v>
      </c>
      <c r="F2219">
        <v>0.6</v>
      </c>
      <c r="L2219" s="24" t="s">
        <v>33</v>
      </c>
      <c r="M2219" s="24" t="s">
        <v>466</v>
      </c>
    </row>
    <row r="2220" spans="1:13" x14ac:dyDescent="0.3">
      <c r="A2220" s="11">
        <v>39388</v>
      </c>
      <c r="B2220" s="29" t="s">
        <v>172</v>
      </c>
      <c r="C2220" s="29">
        <v>2</v>
      </c>
      <c r="D2220">
        <v>31.3</v>
      </c>
      <c r="E2220" s="17" t="s">
        <v>525</v>
      </c>
      <c r="F2220">
        <v>2.2999999999999998</v>
      </c>
      <c r="L2220" s="24" t="s">
        <v>33</v>
      </c>
      <c r="M2220" s="24" t="s">
        <v>466</v>
      </c>
    </row>
    <row r="2221" spans="1:13" x14ac:dyDescent="0.3">
      <c r="A2221" s="11">
        <v>39388</v>
      </c>
      <c r="B2221" s="29" t="s">
        <v>172</v>
      </c>
      <c r="C2221" s="29">
        <v>2</v>
      </c>
      <c r="D2221">
        <v>32.5</v>
      </c>
      <c r="E2221" s="17" t="s">
        <v>525</v>
      </c>
      <c r="F2221">
        <v>2</v>
      </c>
      <c r="L2221" s="24" t="s">
        <v>33</v>
      </c>
      <c r="M2221" s="24" t="s">
        <v>466</v>
      </c>
    </row>
    <row r="2222" spans="1:13" x14ac:dyDescent="0.3">
      <c r="A2222" s="11">
        <v>39388</v>
      </c>
      <c r="B2222" s="29" t="s">
        <v>172</v>
      </c>
      <c r="C2222" s="29">
        <v>2</v>
      </c>
      <c r="D2222">
        <v>37.1</v>
      </c>
      <c r="E2222" s="17" t="s">
        <v>525</v>
      </c>
      <c r="F2222">
        <v>0.7</v>
      </c>
      <c r="L2222" s="24" t="s">
        <v>33</v>
      </c>
      <c r="M2222" s="24" t="s">
        <v>466</v>
      </c>
    </row>
    <row r="2223" spans="1:13" x14ac:dyDescent="0.3">
      <c r="A2223" s="11">
        <v>39388</v>
      </c>
      <c r="B2223" s="29" t="s">
        <v>172</v>
      </c>
      <c r="C2223" s="29">
        <v>2</v>
      </c>
      <c r="D2223">
        <v>38.799999999999997</v>
      </c>
      <c r="E2223" s="17" t="s">
        <v>525</v>
      </c>
      <c r="F2223">
        <v>1.2</v>
      </c>
      <c r="L2223" s="24" t="s">
        <v>33</v>
      </c>
      <c r="M2223" s="24" t="s">
        <v>466</v>
      </c>
    </row>
    <row r="2224" spans="1:13" x14ac:dyDescent="0.3">
      <c r="A2224" s="11">
        <v>39388</v>
      </c>
      <c r="B2224" s="29" t="s">
        <v>172</v>
      </c>
      <c r="C2224" s="29">
        <v>2</v>
      </c>
      <c r="D2224">
        <v>39.200000000000003</v>
      </c>
      <c r="E2224" s="17" t="s">
        <v>525</v>
      </c>
      <c r="F2224">
        <v>2.4</v>
      </c>
      <c r="L2224" s="24" t="s">
        <v>33</v>
      </c>
      <c r="M2224" s="24" t="s">
        <v>466</v>
      </c>
    </row>
    <row r="2225" spans="1:13" x14ac:dyDescent="0.3">
      <c r="A2225" s="11">
        <v>39388</v>
      </c>
      <c r="B2225" s="29" t="s">
        <v>172</v>
      </c>
      <c r="C2225" s="29">
        <v>2</v>
      </c>
      <c r="D2225">
        <v>47.4</v>
      </c>
      <c r="E2225" s="17" t="s">
        <v>525</v>
      </c>
      <c r="F2225">
        <v>1.7</v>
      </c>
      <c r="L2225" s="24" t="s">
        <v>33</v>
      </c>
      <c r="M2225" s="24" t="s">
        <v>466</v>
      </c>
    </row>
    <row r="2226" spans="1:13" x14ac:dyDescent="0.3">
      <c r="A2226" s="11">
        <v>39388</v>
      </c>
      <c r="B2226" s="29" t="s">
        <v>172</v>
      </c>
      <c r="C2226" s="29">
        <v>2</v>
      </c>
      <c r="D2226">
        <v>50</v>
      </c>
      <c r="E2226" s="17" t="s">
        <v>525</v>
      </c>
      <c r="F2226">
        <v>2.5</v>
      </c>
      <c r="L2226" s="24" t="s">
        <v>33</v>
      </c>
      <c r="M2226" s="24" t="s">
        <v>466</v>
      </c>
    </row>
    <row r="2227" spans="1:13" x14ac:dyDescent="0.3">
      <c r="A2227" s="11">
        <v>39388</v>
      </c>
      <c r="B2227" s="29" t="s">
        <v>172</v>
      </c>
      <c r="C2227" s="29">
        <v>1</v>
      </c>
      <c r="D2227">
        <v>15.1</v>
      </c>
      <c r="E2227" s="17" t="s">
        <v>438</v>
      </c>
      <c r="F2227">
        <v>0.4</v>
      </c>
      <c r="L2227" s="24" t="s">
        <v>640</v>
      </c>
      <c r="M2227" s="24" t="s">
        <v>641</v>
      </c>
    </row>
    <row r="2228" spans="1:13" x14ac:dyDescent="0.3">
      <c r="A2228" s="11">
        <v>39388</v>
      </c>
      <c r="B2228" s="29" t="s">
        <v>172</v>
      </c>
      <c r="C2228" s="29">
        <v>1</v>
      </c>
      <c r="D2228">
        <v>12.3</v>
      </c>
      <c r="E2228" s="17" t="s">
        <v>789</v>
      </c>
      <c r="F2228">
        <v>3.5</v>
      </c>
      <c r="L2228" s="24" t="s">
        <v>640</v>
      </c>
      <c r="M2228" s="24" t="s">
        <v>641</v>
      </c>
    </row>
    <row r="2229" spans="1:13" x14ac:dyDescent="0.3">
      <c r="A2229" s="11">
        <v>39388</v>
      </c>
      <c r="B2229" s="29" t="s">
        <v>172</v>
      </c>
      <c r="C2229" s="29">
        <v>2</v>
      </c>
      <c r="D2229">
        <v>31.8</v>
      </c>
      <c r="E2229" s="17" t="s">
        <v>789</v>
      </c>
      <c r="F2229">
        <v>2.2000000000000002</v>
      </c>
      <c r="L2229" s="24" t="s">
        <v>640</v>
      </c>
      <c r="M2229" s="24" t="s">
        <v>641</v>
      </c>
    </row>
    <row r="2230" spans="1:13" x14ac:dyDescent="0.3">
      <c r="A2230" s="6">
        <v>39276</v>
      </c>
      <c r="B2230" s="29" t="s">
        <v>1185</v>
      </c>
      <c r="C2230" s="29">
        <v>1</v>
      </c>
      <c r="D2230">
        <v>46.4</v>
      </c>
      <c r="E2230" s="17" t="s">
        <v>1468</v>
      </c>
      <c r="F2230">
        <v>2.1</v>
      </c>
      <c r="J2230" t="s">
        <v>2074</v>
      </c>
      <c r="L2230" s="24" t="s">
        <v>2387</v>
      </c>
      <c r="M2230" s="24" t="s">
        <v>2217</v>
      </c>
    </row>
    <row r="2231" spans="1:13" x14ac:dyDescent="0.3">
      <c r="A2231" s="6">
        <v>39276</v>
      </c>
      <c r="B2231" s="29" t="s">
        <v>1185</v>
      </c>
      <c r="C2231" s="29">
        <v>1</v>
      </c>
      <c r="D2231">
        <v>46.2</v>
      </c>
      <c r="E2231" s="17" t="s">
        <v>1468</v>
      </c>
      <c r="F2231">
        <v>8</v>
      </c>
      <c r="J2231" t="s">
        <v>2074</v>
      </c>
      <c r="L2231" s="24" t="s">
        <v>2387</v>
      </c>
      <c r="M2231" s="24" t="s">
        <v>2217</v>
      </c>
    </row>
    <row r="2232" spans="1:13" x14ac:dyDescent="0.3">
      <c r="A2232" s="6">
        <v>39276</v>
      </c>
      <c r="B2232" s="29" t="s">
        <v>1185</v>
      </c>
      <c r="C2232" s="29">
        <v>1</v>
      </c>
      <c r="D2232">
        <v>45.2</v>
      </c>
      <c r="E2232" s="17" t="s">
        <v>1468</v>
      </c>
      <c r="F2232">
        <v>7</v>
      </c>
      <c r="J2232" t="s">
        <v>1364</v>
      </c>
      <c r="L2232" s="24" t="s">
        <v>2387</v>
      </c>
      <c r="M2232" s="24" t="s">
        <v>2217</v>
      </c>
    </row>
    <row r="2233" spans="1:13" x14ac:dyDescent="0.3">
      <c r="A2233" s="6">
        <v>39276</v>
      </c>
      <c r="B2233" s="29" t="s">
        <v>1185</v>
      </c>
      <c r="C2233" s="29">
        <v>1</v>
      </c>
      <c r="D2233">
        <v>45.2</v>
      </c>
      <c r="E2233" s="17" t="s">
        <v>1468</v>
      </c>
      <c r="F2233">
        <v>5.6</v>
      </c>
      <c r="J2233" t="s">
        <v>2074</v>
      </c>
      <c r="L2233" s="24" t="s">
        <v>2387</v>
      </c>
      <c r="M2233" s="24" t="s">
        <v>2217</v>
      </c>
    </row>
    <row r="2234" spans="1:13" x14ac:dyDescent="0.3">
      <c r="A2234" s="6">
        <v>39276</v>
      </c>
      <c r="B2234" s="29" t="s">
        <v>1185</v>
      </c>
      <c r="C2234" s="29">
        <v>1</v>
      </c>
      <c r="D2234">
        <v>48.8</v>
      </c>
      <c r="E2234" s="17" t="s">
        <v>1468</v>
      </c>
      <c r="F2234">
        <v>0.3</v>
      </c>
      <c r="L2234" s="24" t="s">
        <v>2387</v>
      </c>
      <c r="M2234" s="24" t="s">
        <v>2217</v>
      </c>
    </row>
    <row r="2235" spans="1:13" x14ac:dyDescent="0.3">
      <c r="A2235" s="6">
        <v>39276</v>
      </c>
      <c r="B2235" s="29" t="s">
        <v>1185</v>
      </c>
      <c r="C2235" s="29">
        <v>1</v>
      </c>
      <c r="D2235">
        <v>45.5</v>
      </c>
      <c r="E2235" s="17" t="s">
        <v>1468</v>
      </c>
      <c r="H2235">
        <v>1</v>
      </c>
      <c r="L2235" s="24" t="s">
        <v>2387</v>
      </c>
      <c r="M2235" s="24" t="s">
        <v>2217</v>
      </c>
    </row>
    <row r="2236" spans="1:13" x14ac:dyDescent="0.3">
      <c r="A2236" s="6">
        <v>39276</v>
      </c>
      <c r="B2236" s="29" t="s">
        <v>1185</v>
      </c>
      <c r="C2236" s="29">
        <v>1</v>
      </c>
      <c r="D2236" s="29">
        <v>44.4</v>
      </c>
      <c r="E2236" s="29" t="s">
        <v>1468</v>
      </c>
      <c r="F2236">
        <v>1.1000000000000001</v>
      </c>
      <c r="L2236" s="24" t="s">
        <v>2387</v>
      </c>
      <c r="M2236" s="24" t="s">
        <v>2217</v>
      </c>
    </row>
    <row r="2237" spans="1:13" x14ac:dyDescent="0.3">
      <c r="A2237" s="6">
        <v>39276</v>
      </c>
      <c r="B2237" s="29" t="s">
        <v>1185</v>
      </c>
      <c r="C2237" s="29">
        <v>1</v>
      </c>
      <c r="D2237">
        <v>44.1</v>
      </c>
      <c r="E2237" s="17" t="s">
        <v>1468</v>
      </c>
      <c r="F2237">
        <v>7</v>
      </c>
      <c r="L2237" s="24" t="s">
        <v>2387</v>
      </c>
      <c r="M2237" s="24" t="s">
        <v>2217</v>
      </c>
    </row>
    <row r="2238" spans="1:13" x14ac:dyDescent="0.3">
      <c r="A2238" s="6">
        <v>39276</v>
      </c>
      <c r="B2238" s="29" t="s">
        <v>1185</v>
      </c>
      <c r="C2238" s="29">
        <v>1</v>
      </c>
      <c r="D2238">
        <v>43.8</v>
      </c>
      <c r="E2238" s="17" t="s">
        <v>1468</v>
      </c>
      <c r="F2238">
        <v>3.8</v>
      </c>
      <c r="L2238" s="24" t="s">
        <v>2387</v>
      </c>
      <c r="M2238" s="24" t="s">
        <v>2217</v>
      </c>
    </row>
    <row r="2239" spans="1:13" x14ac:dyDescent="0.3">
      <c r="A2239" s="6">
        <v>39276</v>
      </c>
      <c r="B2239" s="29" t="s">
        <v>1185</v>
      </c>
      <c r="C2239" s="29">
        <v>1</v>
      </c>
      <c r="D2239">
        <v>43.7</v>
      </c>
      <c r="E2239" s="17" t="s">
        <v>1468</v>
      </c>
      <c r="F2239">
        <v>0.5</v>
      </c>
      <c r="L2239" s="24" t="s">
        <v>2387</v>
      </c>
      <c r="M2239" s="24" t="s">
        <v>2217</v>
      </c>
    </row>
    <row r="2240" spans="1:13" x14ac:dyDescent="0.3">
      <c r="A2240" s="6">
        <v>39276</v>
      </c>
      <c r="B2240" s="29" t="s">
        <v>1185</v>
      </c>
      <c r="C2240" s="29">
        <v>1</v>
      </c>
      <c r="D2240">
        <v>43.4</v>
      </c>
      <c r="E2240" s="17" t="s">
        <v>1468</v>
      </c>
      <c r="F2240">
        <v>0.3</v>
      </c>
      <c r="J2240" s="17"/>
      <c r="L2240" s="24" t="s">
        <v>2387</v>
      </c>
      <c r="M2240" s="24" t="s">
        <v>2217</v>
      </c>
    </row>
    <row r="2241" spans="1:13" x14ac:dyDescent="0.3">
      <c r="A2241" s="6">
        <v>39276</v>
      </c>
      <c r="B2241" s="29" t="s">
        <v>1185</v>
      </c>
      <c r="C2241" s="29">
        <v>1</v>
      </c>
      <c r="D2241">
        <v>42.6</v>
      </c>
      <c r="E2241" s="17" t="s">
        <v>1468</v>
      </c>
      <c r="F2241">
        <v>2.2999999999999998</v>
      </c>
      <c r="L2241" s="24" t="s">
        <v>2387</v>
      </c>
      <c r="M2241" s="24" t="s">
        <v>2217</v>
      </c>
    </row>
    <row r="2242" spans="1:13" x14ac:dyDescent="0.3">
      <c r="A2242" s="6">
        <v>39276</v>
      </c>
      <c r="B2242" s="29" t="s">
        <v>1185</v>
      </c>
      <c r="C2242" s="29">
        <v>1</v>
      </c>
      <c r="D2242">
        <v>42.3</v>
      </c>
      <c r="E2242" s="17" t="s">
        <v>1468</v>
      </c>
      <c r="F2242">
        <v>8</v>
      </c>
      <c r="L2242" s="24" t="s">
        <v>2387</v>
      </c>
      <c r="M2242" s="24" t="s">
        <v>2217</v>
      </c>
    </row>
    <row r="2243" spans="1:13" x14ac:dyDescent="0.3">
      <c r="A2243" s="6">
        <v>39276</v>
      </c>
      <c r="B2243" s="29" t="s">
        <v>1185</v>
      </c>
      <c r="C2243" s="29">
        <v>1</v>
      </c>
      <c r="D2243">
        <v>41.9</v>
      </c>
      <c r="E2243" s="17" t="s">
        <v>1468</v>
      </c>
      <c r="H2243">
        <v>1</v>
      </c>
      <c r="L2243" s="24" t="s">
        <v>2387</v>
      </c>
      <c r="M2243" s="24" t="s">
        <v>2217</v>
      </c>
    </row>
    <row r="2244" spans="1:13" x14ac:dyDescent="0.3">
      <c r="A2244" s="6">
        <v>39276</v>
      </c>
      <c r="B2244" s="29" t="s">
        <v>1185</v>
      </c>
      <c r="C2244" s="29">
        <v>1</v>
      </c>
      <c r="D2244">
        <v>42.2</v>
      </c>
      <c r="E2244" s="17" t="s">
        <v>1468</v>
      </c>
      <c r="H2244">
        <v>1</v>
      </c>
      <c r="L2244" s="24" t="s">
        <v>2387</v>
      </c>
      <c r="M2244" s="24" t="s">
        <v>2217</v>
      </c>
    </row>
    <row r="2245" spans="1:13" x14ac:dyDescent="0.3">
      <c r="A2245" s="6">
        <v>39276</v>
      </c>
      <c r="B2245" s="29" t="s">
        <v>1185</v>
      </c>
      <c r="C2245" s="29">
        <v>1</v>
      </c>
      <c r="D2245">
        <v>41.7</v>
      </c>
      <c r="E2245" s="17" t="s">
        <v>1468</v>
      </c>
      <c r="F2245">
        <v>7</v>
      </c>
      <c r="L2245" s="24" t="s">
        <v>2387</v>
      </c>
      <c r="M2245" s="24" t="s">
        <v>2217</v>
      </c>
    </row>
    <row r="2246" spans="1:13" x14ac:dyDescent="0.3">
      <c r="A2246" s="6">
        <v>39276</v>
      </c>
      <c r="B2246" s="29" t="s">
        <v>1185</v>
      </c>
      <c r="C2246" s="29">
        <v>1</v>
      </c>
      <c r="D2246">
        <v>39.4</v>
      </c>
      <c r="E2246" s="17" t="s">
        <v>1468</v>
      </c>
      <c r="H2246">
        <v>1</v>
      </c>
      <c r="L2246" s="24" t="s">
        <v>2387</v>
      </c>
      <c r="M2246" s="24" t="s">
        <v>2217</v>
      </c>
    </row>
    <row r="2247" spans="1:13" x14ac:dyDescent="0.3">
      <c r="A2247" s="6">
        <v>39276</v>
      </c>
      <c r="B2247" s="29" t="s">
        <v>1185</v>
      </c>
      <c r="C2247" s="29">
        <v>1</v>
      </c>
      <c r="D2247">
        <v>35.9</v>
      </c>
      <c r="E2247" s="17" t="s">
        <v>1468</v>
      </c>
      <c r="H2247">
        <v>1</v>
      </c>
      <c r="K2247" s="17"/>
      <c r="L2247" s="24" t="s">
        <v>2387</v>
      </c>
      <c r="M2247" s="24" t="s">
        <v>2217</v>
      </c>
    </row>
    <row r="2248" spans="1:13" x14ac:dyDescent="0.3">
      <c r="A2248" s="6">
        <v>39276</v>
      </c>
      <c r="B2248" s="29" t="s">
        <v>1185</v>
      </c>
      <c r="C2248" s="29">
        <v>1</v>
      </c>
      <c r="D2248">
        <v>31.7</v>
      </c>
      <c r="E2248" s="17" t="s">
        <v>1468</v>
      </c>
      <c r="F2248">
        <v>6</v>
      </c>
      <c r="L2248" s="24" t="s">
        <v>2387</v>
      </c>
      <c r="M2248" s="24" t="s">
        <v>2217</v>
      </c>
    </row>
    <row r="2249" spans="1:13" x14ac:dyDescent="0.3">
      <c r="A2249" s="6">
        <v>39276</v>
      </c>
      <c r="B2249" s="29" t="s">
        <v>1185</v>
      </c>
      <c r="C2249" s="29">
        <v>1</v>
      </c>
      <c r="D2249">
        <v>27.3</v>
      </c>
      <c r="E2249" s="17" t="s">
        <v>1468</v>
      </c>
      <c r="F2249">
        <v>0.5</v>
      </c>
      <c r="L2249" s="24" t="s">
        <v>2387</v>
      </c>
      <c r="M2249" s="24" t="s">
        <v>2217</v>
      </c>
    </row>
    <row r="2250" spans="1:13" x14ac:dyDescent="0.3">
      <c r="A2250" s="6">
        <v>39276</v>
      </c>
      <c r="B2250" s="29" t="s">
        <v>1185</v>
      </c>
      <c r="C2250" s="29">
        <v>1</v>
      </c>
      <c r="D2250">
        <v>26.6</v>
      </c>
      <c r="E2250" s="17" t="s">
        <v>1468</v>
      </c>
      <c r="H2250">
        <v>1</v>
      </c>
      <c r="L2250" s="24" t="s">
        <v>2387</v>
      </c>
      <c r="M2250" s="24" t="s">
        <v>2217</v>
      </c>
    </row>
    <row r="2251" spans="1:13" x14ac:dyDescent="0.3">
      <c r="A2251" s="6">
        <v>39276</v>
      </c>
      <c r="B2251" s="29" t="s">
        <v>1185</v>
      </c>
      <c r="C2251" s="29">
        <v>1</v>
      </c>
      <c r="D2251">
        <v>26</v>
      </c>
      <c r="E2251" s="17" t="s">
        <v>1468</v>
      </c>
      <c r="H2251">
        <v>2</v>
      </c>
      <c r="L2251" s="24" t="s">
        <v>2387</v>
      </c>
      <c r="M2251" s="24" t="s">
        <v>2217</v>
      </c>
    </row>
    <row r="2252" spans="1:13" x14ac:dyDescent="0.3">
      <c r="A2252" s="6">
        <v>39276</v>
      </c>
      <c r="B2252" s="29" t="s">
        <v>1185</v>
      </c>
      <c r="C2252" s="29">
        <v>1</v>
      </c>
      <c r="D2252">
        <v>26</v>
      </c>
      <c r="E2252" s="17" t="s">
        <v>1468</v>
      </c>
      <c r="H2252">
        <v>3</v>
      </c>
      <c r="L2252" s="24" t="s">
        <v>2387</v>
      </c>
      <c r="M2252" s="24" t="s">
        <v>2217</v>
      </c>
    </row>
    <row r="2253" spans="1:13" x14ac:dyDescent="0.3">
      <c r="A2253" s="6">
        <v>39276</v>
      </c>
      <c r="B2253" s="29" t="s">
        <v>1185</v>
      </c>
      <c r="C2253" s="29">
        <v>1</v>
      </c>
      <c r="D2253">
        <v>25</v>
      </c>
      <c r="E2253" s="17" t="s">
        <v>1468</v>
      </c>
      <c r="H2253">
        <v>2</v>
      </c>
      <c r="L2253" s="24" t="s">
        <v>2387</v>
      </c>
      <c r="M2253" s="24" t="s">
        <v>2217</v>
      </c>
    </row>
    <row r="2254" spans="1:13" x14ac:dyDescent="0.3">
      <c r="A2254" s="6">
        <v>39276</v>
      </c>
      <c r="B2254" s="29" t="s">
        <v>1185</v>
      </c>
      <c r="C2254" s="29">
        <v>1</v>
      </c>
      <c r="D2254">
        <v>24.1</v>
      </c>
      <c r="E2254" s="17" t="s">
        <v>1811</v>
      </c>
      <c r="H2254">
        <v>2</v>
      </c>
      <c r="L2254" s="24" t="s">
        <v>2387</v>
      </c>
      <c r="M2254" s="24" t="s">
        <v>2217</v>
      </c>
    </row>
    <row r="2255" spans="1:13" x14ac:dyDescent="0.3">
      <c r="A2255" s="6">
        <v>39276</v>
      </c>
      <c r="B2255" s="29" t="s">
        <v>1185</v>
      </c>
      <c r="C2255" s="29">
        <v>1</v>
      </c>
      <c r="D2255">
        <v>23.6</v>
      </c>
      <c r="E2255" s="17" t="s">
        <v>1468</v>
      </c>
      <c r="H2255">
        <v>1</v>
      </c>
      <c r="L2255" s="24" t="s">
        <v>2387</v>
      </c>
      <c r="M2255" s="24" t="s">
        <v>2217</v>
      </c>
    </row>
    <row r="2256" spans="1:13" x14ac:dyDescent="0.3">
      <c r="A2256" s="6">
        <v>39276</v>
      </c>
      <c r="B2256" s="29" t="s">
        <v>1185</v>
      </c>
      <c r="C2256" s="29">
        <v>1</v>
      </c>
      <c r="D2256">
        <v>17.2</v>
      </c>
      <c r="E2256" s="17" t="s">
        <v>629</v>
      </c>
      <c r="F2256">
        <v>0.5</v>
      </c>
      <c r="L2256" s="24" t="s">
        <v>2387</v>
      </c>
      <c r="M2256" s="24" t="s">
        <v>2217</v>
      </c>
    </row>
    <row r="2257" spans="1:13" x14ac:dyDescent="0.3">
      <c r="A2257" s="6">
        <v>39276</v>
      </c>
      <c r="B2257" s="29" t="s">
        <v>1185</v>
      </c>
      <c r="C2257" s="29">
        <v>1</v>
      </c>
      <c r="D2257">
        <v>16.2</v>
      </c>
      <c r="E2257" s="17" t="s">
        <v>629</v>
      </c>
      <c r="H2257">
        <v>1</v>
      </c>
      <c r="L2257" s="24" t="s">
        <v>2387</v>
      </c>
      <c r="M2257" s="24" t="s">
        <v>2217</v>
      </c>
    </row>
    <row r="2258" spans="1:13" x14ac:dyDescent="0.3">
      <c r="A2258" s="6">
        <v>39276</v>
      </c>
      <c r="B2258" s="29" t="s">
        <v>1185</v>
      </c>
      <c r="C2258" s="29">
        <v>1</v>
      </c>
      <c r="D2258">
        <v>16.600000000000001</v>
      </c>
      <c r="E2258" s="17" t="s">
        <v>629</v>
      </c>
      <c r="F2258">
        <v>0.6</v>
      </c>
      <c r="L2258" s="24" t="s">
        <v>2387</v>
      </c>
      <c r="M2258" s="24" t="s">
        <v>2217</v>
      </c>
    </row>
    <row r="2259" spans="1:13" x14ac:dyDescent="0.3">
      <c r="A2259" s="6">
        <v>39276</v>
      </c>
      <c r="B2259" s="29" t="s">
        <v>1185</v>
      </c>
      <c r="C2259" s="29">
        <v>1</v>
      </c>
      <c r="D2259">
        <v>14.9</v>
      </c>
      <c r="E2259" s="17" t="s">
        <v>629</v>
      </c>
      <c r="F2259">
        <v>0.5</v>
      </c>
      <c r="L2259" s="24" t="s">
        <v>2387</v>
      </c>
      <c r="M2259" s="24" t="s">
        <v>2217</v>
      </c>
    </row>
    <row r="2260" spans="1:13" x14ac:dyDescent="0.3">
      <c r="A2260" s="6">
        <v>39276</v>
      </c>
      <c r="B2260" s="29" t="s">
        <v>1185</v>
      </c>
      <c r="C2260" s="29">
        <v>1</v>
      </c>
      <c r="D2260">
        <v>8.1999999999999993</v>
      </c>
      <c r="E2260" s="17" t="s">
        <v>629</v>
      </c>
      <c r="F2260">
        <v>1.9</v>
      </c>
      <c r="L2260" s="24" t="s">
        <v>2387</v>
      </c>
      <c r="M2260" s="24" t="s">
        <v>2217</v>
      </c>
    </row>
    <row r="2261" spans="1:13" x14ac:dyDescent="0.3">
      <c r="A2261" s="6">
        <v>39276</v>
      </c>
      <c r="B2261" s="29" t="s">
        <v>1185</v>
      </c>
      <c r="C2261" s="29">
        <v>1</v>
      </c>
      <c r="D2261">
        <v>5.8</v>
      </c>
      <c r="E2261" s="17" t="s">
        <v>629</v>
      </c>
      <c r="F2261">
        <v>1.6</v>
      </c>
      <c r="L2261" s="24" t="s">
        <v>2387</v>
      </c>
      <c r="M2261" s="24" t="s">
        <v>2217</v>
      </c>
    </row>
    <row r="2262" spans="1:13" x14ac:dyDescent="0.3">
      <c r="A2262" s="6">
        <v>39276</v>
      </c>
      <c r="B2262" s="29" t="s">
        <v>1185</v>
      </c>
      <c r="C2262" s="29">
        <v>1</v>
      </c>
      <c r="D2262">
        <v>3.2</v>
      </c>
      <c r="E2262" s="17" t="s">
        <v>629</v>
      </c>
      <c r="F2262">
        <v>5.7</v>
      </c>
      <c r="L2262" s="24" t="s">
        <v>2387</v>
      </c>
      <c r="M2262" s="24" t="s">
        <v>2217</v>
      </c>
    </row>
    <row r="2263" spans="1:13" x14ac:dyDescent="0.3">
      <c r="A2263" s="6">
        <v>39276</v>
      </c>
      <c r="B2263" s="29" t="s">
        <v>1185</v>
      </c>
      <c r="C2263" s="29">
        <v>2</v>
      </c>
      <c r="D2263">
        <v>15.4</v>
      </c>
      <c r="E2263" s="17" t="s">
        <v>1548</v>
      </c>
      <c r="F2263">
        <v>6</v>
      </c>
      <c r="J2263" t="s">
        <v>1642</v>
      </c>
      <c r="L2263" s="24" t="s">
        <v>2387</v>
      </c>
      <c r="M2263" s="24" t="s">
        <v>2217</v>
      </c>
    </row>
    <row r="2264" spans="1:13" x14ac:dyDescent="0.3">
      <c r="A2264" s="6">
        <v>39276</v>
      </c>
      <c r="B2264" s="29" t="s">
        <v>1185</v>
      </c>
      <c r="C2264" s="29">
        <v>2</v>
      </c>
      <c r="D2264">
        <v>39.299999999999997</v>
      </c>
      <c r="E2264" s="17" t="s">
        <v>629</v>
      </c>
      <c r="F2264">
        <v>3.1</v>
      </c>
      <c r="L2264" s="24" t="s">
        <v>2387</v>
      </c>
      <c r="M2264" s="24" t="s">
        <v>2217</v>
      </c>
    </row>
    <row r="2265" spans="1:13" x14ac:dyDescent="0.3">
      <c r="A2265" s="6">
        <v>39276</v>
      </c>
      <c r="B2265" s="29" t="s">
        <v>1185</v>
      </c>
      <c r="C2265" s="29">
        <v>2</v>
      </c>
      <c r="D2265">
        <v>39</v>
      </c>
      <c r="E2265" s="17" t="s">
        <v>629</v>
      </c>
      <c r="F2265">
        <v>5.7</v>
      </c>
      <c r="L2265" s="24" t="s">
        <v>2387</v>
      </c>
      <c r="M2265" s="24" t="s">
        <v>2217</v>
      </c>
    </row>
    <row r="2266" spans="1:13" x14ac:dyDescent="0.3">
      <c r="A2266" s="6">
        <v>39276</v>
      </c>
      <c r="B2266" s="29" t="s">
        <v>1185</v>
      </c>
      <c r="C2266" s="29">
        <v>2</v>
      </c>
      <c r="D2266">
        <v>36.700000000000003</v>
      </c>
      <c r="E2266" s="17" t="s">
        <v>1548</v>
      </c>
      <c r="F2266">
        <v>6</v>
      </c>
      <c r="J2266" s="17"/>
      <c r="L2266" s="24" t="s">
        <v>2387</v>
      </c>
      <c r="M2266" s="24" t="s">
        <v>2217</v>
      </c>
    </row>
    <row r="2267" spans="1:13" x14ac:dyDescent="0.3">
      <c r="A2267" s="6">
        <v>39276</v>
      </c>
      <c r="B2267" s="29" t="s">
        <v>1185</v>
      </c>
      <c r="C2267" s="29">
        <v>2</v>
      </c>
      <c r="D2267">
        <v>36.1</v>
      </c>
      <c r="E2267" s="17" t="s">
        <v>1548</v>
      </c>
      <c r="F2267">
        <v>6</v>
      </c>
      <c r="L2267" s="24" t="s">
        <v>2387</v>
      </c>
      <c r="M2267" s="24" t="s">
        <v>2217</v>
      </c>
    </row>
    <row r="2268" spans="1:13" x14ac:dyDescent="0.3">
      <c r="A2268" s="6">
        <v>39276</v>
      </c>
      <c r="B2268" s="29" t="s">
        <v>1185</v>
      </c>
      <c r="C2268" s="29">
        <v>2</v>
      </c>
      <c r="D2268">
        <v>36.1</v>
      </c>
      <c r="E2268" s="17" t="s">
        <v>1548</v>
      </c>
      <c r="F2268">
        <v>6</v>
      </c>
      <c r="J2268" s="17"/>
      <c r="L2268" s="24" t="s">
        <v>2387</v>
      </c>
      <c r="M2268" s="24" t="s">
        <v>2217</v>
      </c>
    </row>
    <row r="2269" spans="1:13" x14ac:dyDescent="0.3">
      <c r="A2269" s="6">
        <v>39276</v>
      </c>
      <c r="B2269" s="29" t="s">
        <v>1185</v>
      </c>
      <c r="C2269" s="29">
        <v>2</v>
      </c>
      <c r="D2269">
        <v>35.299999999999997</v>
      </c>
      <c r="E2269" s="17" t="s">
        <v>1548</v>
      </c>
      <c r="F2269">
        <v>4.3</v>
      </c>
      <c r="L2269" s="24" t="s">
        <v>2387</v>
      </c>
      <c r="M2269" s="24" t="s">
        <v>2217</v>
      </c>
    </row>
    <row r="2270" spans="1:13" x14ac:dyDescent="0.3">
      <c r="A2270" s="6">
        <v>39276</v>
      </c>
      <c r="B2270" s="29" t="s">
        <v>1185</v>
      </c>
      <c r="C2270" s="29">
        <v>2</v>
      </c>
      <c r="D2270">
        <v>24.2</v>
      </c>
      <c r="E2270" s="17" t="s">
        <v>1548</v>
      </c>
      <c r="H2270">
        <v>1</v>
      </c>
      <c r="L2270" s="24" t="s">
        <v>2387</v>
      </c>
      <c r="M2270" s="24" t="s">
        <v>2217</v>
      </c>
    </row>
    <row r="2271" spans="1:13" x14ac:dyDescent="0.3">
      <c r="A2271" s="6">
        <v>39276</v>
      </c>
      <c r="B2271" s="29" t="s">
        <v>1185</v>
      </c>
      <c r="C2271" s="29">
        <v>2</v>
      </c>
      <c r="D2271">
        <v>23.1</v>
      </c>
      <c r="E2271" s="17" t="s">
        <v>1548</v>
      </c>
      <c r="F2271">
        <v>5</v>
      </c>
      <c r="L2271" s="24" t="s">
        <v>2387</v>
      </c>
      <c r="M2271" s="24" t="s">
        <v>2217</v>
      </c>
    </row>
    <row r="2272" spans="1:13" x14ac:dyDescent="0.3">
      <c r="A2272" s="6">
        <v>39276</v>
      </c>
      <c r="B2272" s="29" t="s">
        <v>1185</v>
      </c>
      <c r="C2272" s="29">
        <v>2</v>
      </c>
      <c r="D2272">
        <v>22.1</v>
      </c>
      <c r="E2272" s="17" t="s">
        <v>1548</v>
      </c>
      <c r="F2272">
        <v>5.3</v>
      </c>
      <c r="L2272" s="24" t="s">
        <v>2387</v>
      </c>
      <c r="M2272" s="24" t="s">
        <v>2217</v>
      </c>
    </row>
    <row r="2273" spans="1:13" x14ac:dyDescent="0.3">
      <c r="A2273" s="6">
        <v>39276</v>
      </c>
      <c r="B2273" s="29" t="s">
        <v>1185</v>
      </c>
      <c r="C2273" s="29">
        <v>2</v>
      </c>
      <c r="D2273">
        <v>20.2</v>
      </c>
      <c r="E2273" s="17" t="s">
        <v>1548</v>
      </c>
      <c r="F2273">
        <v>2</v>
      </c>
      <c r="L2273" s="24" t="s">
        <v>2387</v>
      </c>
      <c r="M2273" s="24" t="s">
        <v>2217</v>
      </c>
    </row>
    <row r="2274" spans="1:13" x14ac:dyDescent="0.3">
      <c r="A2274" s="6">
        <v>39276</v>
      </c>
      <c r="B2274" s="29" t="s">
        <v>1185</v>
      </c>
      <c r="C2274" s="29">
        <v>2</v>
      </c>
      <c r="D2274">
        <v>19.3</v>
      </c>
      <c r="E2274" s="17" t="s">
        <v>1548</v>
      </c>
      <c r="F2274">
        <v>5.2</v>
      </c>
      <c r="L2274" s="24" t="s">
        <v>2387</v>
      </c>
      <c r="M2274" s="24" t="s">
        <v>2217</v>
      </c>
    </row>
    <row r="2275" spans="1:13" x14ac:dyDescent="0.3">
      <c r="A2275" s="6">
        <v>39276</v>
      </c>
      <c r="B2275" s="29" t="s">
        <v>1185</v>
      </c>
      <c r="C2275" s="29">
        <v>2</v>
      </c>
      <c r="D2275">
        <v>19.2</v>
      </c>
      <c r="E2275" s="17" t="s">
        <v>1548</v>
      </c>
      <c r="F2275">
        <v>4.8</v>
      </c>
      <c r="L2275" s="24" t="s">
        <v>2387</v>
      </c>
      <c r="M2275" s="24" t="s">
        <v>2217</v>
      </c>
    </row>
    <row r="2276" spans="1:13" x14ac:dyDescent="0.3">
      <c r="A2276" s="6">
        <v>39276</v>
      </c>
      <c r="B2276" s="29" t="s">
        <v>1185</v>
      </c>
      <c r="C2276" s="29">
        <v>2</v>
      </c>
      <c r="D2276">
        <v>17.7</v>
      </c>
      <c r="E2276" s="17" t="s">
        <v>1548</v>
      </c>
      <c r="F2276">
        <v>0.5</v>
      </c>
      <c r="L2276" s="24" t="s">
        <v>2387</v>
      </c>
      <c r="M2276" s="24" t="s">
        <v>2217</v>
      </c>
    </row>
    <row r="2277" spans="1:13" x14ac:dyDescent="0.3">
      <c r="A2277" s="6">
        <v>39276</v>
      </c>
      <c r="B2277" s="29" t="s">
        <v>1185</v>
      </c>
      <c r="C2277" s="29">
        <v>2</v>
      </c>
      <c r="D2277">
        <v>17.3</v>
      </c>
      <c r="E2277" s="17" t="s">
        <v>1548</v>
      </c>
      <c r="F2277">
        <v>6</v>
      </c>
      <c r="L2277" s="24" t="s">
        <v>2387</v>
      </c>
      <c r="M2277" s="24" t="s">
        <v>2217</v>
      </c>
    </row>
    <row r="2278" spans="1:13" x14ac:dyDescent="0.3">
      <c r="A2278" s="6">
        <v>39276</v>
      </c>
      <c r="B2278" s="29" t="s">
        <v>1185</v>
      </c>
      <c r="C2278" s="29">
        <v>2</v>
      </c>
      <c r="D2278">
        <v>13.7</v>
      </c>
      <c r="E2278" s="17" t="s">
        <v>1548</v>
      </c>
      <c r="H2278">
        <v>1</v>
      </c>
      <c r="L2278" s="24" t="s">
        <v>2387</v>
      </c>
      <c r="M2278" s="24" t="s">
        <v>2217</v>
      </c>
    </row>
    <row r="2279" spans="1:13" x14ac:dyDescent="0.3">
      <c r="A2279" s="6">
        <v>39276</v>
      </c>
      <c r="B2279" s="29" t="s">
        <v>1185</v>
      </c>
      <c r="C2279" s="29">
        <v>2</v>
      </c>
      <c r="D2279">
        <v>12</v>
      </c>
      <c r="E2279" s="17" t="s">
        <v>1548</v>
      </c>
      <c r="H2279">
        <v>1</v>
      </c>
      <c r="L2279" s="24" t="s">
        <v>2387</v>
      </c>
      <c r="M2279" s="24" t="s">
        <v>2217</v>
      </c>
    </row>
    <row r="2280" spans="1:13" x14ac:dyDescent="0.3">
      <c r="A2280" s="6">
        <v>39276</v>
      </c>
      <c r="B2280" s="29" t="s">
        <v>1185</v>
      </c>
      <c r="C2280" s="29">
        <v>2</v>
      </c>
      <c r="D2280">
        <v>10.4</v>
      </c>
      <c r="E2280" s="17" t="s">
        <v>1548</v>
      </c>
      <c r="F2280">
        <v>4</v>
      </c>
      <c r="L2280" s="24" t="s">
        <v>2387</v>
      </c>
      <c r="M2280" s="24" t="s">
        <v>2217</v>
      </c>
    </row>
    <row r="2281" spans="1:13" x14ac:dyDescent="0.3">
      <c r="A2281" s="6">
        <v>39276</v>
      </c>
      <c r="B2281" s="29" t="s">
        <v>1185</v>
      </c>
      <c r="C2281" s="29">
        <v>2</v>
      </c>
      <c r="D2281">
        <v>10.3</v>
      </c>
      <c r="E2281" s="17" t="s">
        <v>1548</v>
      </c>
      <c r="F2281">
        <v>0.5</v>
      </c>
      <c r="J2281" s="17"/>
      <c r="L2281" s="24" t="s">
        <v>2387</v>
      </c>
      <c r="M2281" s="24" t="s">
        <v>2217</v>
      </c>
    </row>
    <row r="2282" spans="1:13" x14ac:dyDescent="0.3">
      <c r="A2282" s="6">
        <v>39276</v>
      </c>
      <c r="B2282" s="29" t="s">
        <v>1185</v>
      </c>
      <c r="C2282" s="29">
        <v>2</v>
      </c>
      <c r="D2282">
        <v>5.5</v>
      </c>
      <c r="E2282" s="17" t="s">
        <v>1548</v>
      </c>
      <c r="H2282">
        <v>1</v>
      </c>
      <c r="J2282" s="17"/>
      <c r="L2282" s="24" t="s">
        <v>2387</v>
      </c>
      <c r="M2282" s="24" t="s">
        <v>2217</v>
      </c>
    </row>
    <row r="2283" spans="1:13" x14ac:dyDescent="0.3">
      <c r="A2283" s="6">
        <v>39276</v>
      </c>
      <c r="B2283" s="29" t="s">
        <v>1185</v>
      </c>
      <c r="C2283" s="29">
        <v>2</v>
      </c>
      <c r="D2283">
        <v>5</v>
      </c>
      <c r="E2283" s="17" t="s">
        <v>1548</v>
      </c>
      <c r="H2283">
        <v>2</v>
      </c>
      <c r="K2283" s="17"/>
      <c r="L2283" s="24" t="s">
        <v>2387</v>
      </c>
      <c r="M2283" s="24" t="s">
        <v>2217</v>
      </c>
    </row>
    <row r="2284" spans="1:13" x14ac:dyDescent="0.3">
      <c r="A2284" s="6">
        <v>39276</v>
      </c>
      <c r="B2284" s="29" t="s">
        <v>1185</v>
      </c>
      <c r="C2284" s="29">
        <v>2</v>
      </c>
      <c r="D2284">
        <v>3.9</v>
      </c>
      <c r="E2284" s="17" t="s">
        <v>1548</v>
      </c>
      <c r="H2284">
        <v>1</v>
      </c>
      <c r="K2284" s="17"/>
      <c r="L2284" s="24" t="s">
        <v>2387</v>
      </c>
      <c r="M2284" s="24" t="s">
        <v>2217</v>
      </c>
    </row>
    <row r="2285" spans="1:13" x14ac:dyDescent="0.3">
      <c r="A2285" s="6">
        <v>39276</v>
      </c>
      <c r="B2285" s="29" t="s">
        <v>1185</v>
      </c>
      <c r="C2285" s="29">
        <v>2</v>
      </c>
      <c r="D2285">
        <v>2.7</v>
      </c>
      <c r="E2285" s="17" t="s">
        <v>1548</v>
      </c>
      <c r="H2285">
        <v>1</v>
      </c>
      <c r="L2285" s="24" t="s">
        <v>2387</v>
      </c>
      <c r="M2285" s="24" t="s">
        <v>2217</v>
      </c>
    </row>
    <row r="2286" spans="1:13" x14ac:dyDescent="0.3">
      <c r="A2286" s="6">
        <v>39276</v>
      </c>
      <c r="B2286" s="29" t="s">
        <v>1185</v>
      </c>
      <c r="C2286" s="29">
        <v>1</v>
      </c>
      <c r="D2286" s="40">
        <v>26.4</v>
      </c>
      <c r="E2286" s="40" t="s">
        <v>1378</v>
      </c>
      <c r="F2286">
        <v>2.4</v>
      </c>
      <c r="J2286" s="17"/>
      <c r="K2286" t="s">
        <v>1809</v>
      </c>
      <c r="L2286" s="24" t="s">
        <v>2546</v>
      </c>
      <c r="M2286" s="24" t="s">
        <v>2217</v>
      </c>
    </row>
    <row r="2287" spans="1:13" x14ac:dyDescent="0.3">
      <c r="A2287" s="6">
        <v>39276</v>
      </c>
      <c r="B2287" s="29" t="s">
        <v>1185</v>
      </c>
      <c r="C2287" s="29">
        <v>1</v>
      </c>
      <c r="D2287">
        <v>14.9</v>
      </c>
      <c r="E2287" s="17" t="s">
        <v>903</v>
      </c>
      <c r="F2287">
        <v>2.1</v>
      </c>
      <c r="J2287" s="17"/>
      <c r="K2287" s="17" t="s">
        <v>734</v>
      </c>
      <c r="L2287" s="24" t="s">
        <v>2546</v>
      </c>
      <c r="M2287" s="24" t="s">
        <v>2217</v>
      </c>
    </row>
    <row r="2288" spans="1:13" x14ac:dyDescent="0.3">
      <c r="A2288" s="6">
        <v>39276</v>
      </c>
      <c r="B2288" s="29" t="s">
        <v>1185</v>
      </c>
      <c r="C2288" s="29">
        <v>1</v>
      </c>
      <c r="D2288">
        <v>47.4</v>
      </c>
      <c r="E2288" s="17" t="s">
        <v>1017</v>
      </c>
      <c r="H2288">
        <v>1</v>
      </c>
      <c r="L2288" s="24" t="s">
        <v>2546</v>
      </c>
      <c r="M2288" s="24" t="s">
        <v>2545</v>
      </c>
    </row>
    <row r="2289" spans="1:13" x14ac:dyDescent="0.3">
      <c r="A2289" s="6">
        <v>39276</v>
      </c>
      <c r="B2289" s="29" t="s">
        <v>1185</v>
      </c>
      <c r="C2289" s="29">
        <v>1</v>
      </c>
      <c r="D2289">
        <v>24.9</v>
      </c>
      <c r="E2289" s="17" t="s">
        <v>1560</v>
      </c>
      <c r="F2289">
        <v>4</v>
      </c>
      <c r="J2289" t="s">
        <v>1810</v>
      </c>
      <c r="L2289" s="24" t="s">
        <v>2387</v>
      </c>
      <c r="M2289" s="24" t="s">
        <v>2545</v>
      </c>
    </row>
    <row r="2290" spans="1:13" x14ac:dyDescent="0.3">
      <c r="A2290" s="6">
        <v>39276</v>
      </c>
      <c r="B2290" s="29" t="s">
        <v>1185</v>
      </c>
      <c r="C2290" s="29">
        <v>1</v>
      </c>
      <c r="D2290">
        <v>33.5</v>
      </c>
      <c r="E2290" s="17" t="s">
        <v>1560</v>
      </c>
      <c r="F2290">
        <v>5</v>
      </c>
      <c r="J2290" t="s">
        <v>2074</v>
      </c>
      <c r="L2290" s="24" t="s">
        <v>2387</v>
      </c>
      <c r="M2290" s="24" t="s">
        <v>2545</v>
      </c>
    </row>
    <row r="2291" spans="1:13" x14ac:dyDescent="0.3">
      <c r="A2291" s="6">
        <v>39276</v>
      </c>
      <c r="B2291" s="29" t="s">
        <v>1185</v>
      </c>
      <c r="C2291" s="29">
        <v>1</v>
      </c>
      <c r="D2291">
        <v>38</v>
      </c>
      <c r="E2291" s="17" t="s">
        <v>1560</v>
      </c>
      <c r="F2291">
        <v>1.8</v>
      </c>
      <c r="J2291" t="s">
        <v>932</v>
      </c>
      <c r="L2291" s="24" t="s">
        <v>2387</v>
      </c>
      <c r="M2291" s="24" t="s">
        <v>2545</v>
      </c>
    </row>
    <row r="2292" spans="1:13" x14ac:dyDescent="0.3">
      <c r="A2292" s="6">
        <v>39276</v>
      </c>
      <c r="B2292" s="29" t="s">
        <v>1185</v>
      </c>
      <c r="C2292" s="29">
        <v>1</v>
      </c>
      <c r="D2292">
        <v>32</v>
      </c>
      <c r="E2292" s="17" t="s">
        <v>1560</v>
      </c>
      <c r="H2292">
        <v>1</v>
      </c>
      <c r="J2292" s="17"/>
      <c r="L2292" s="24" t="s">
        <v>2387</v>
      </c>
      <c r="M2292" s="24" t="s">
        <v>2545</v>
      </c>
    </row>
    <row r="2293" spans="1:13" x14ac:dyDescent="0.3">
      <c r="A2293" s="6">
        <v>39276</v>
      </c>
      <c r="B2293" s="29" t="s">
        <v>1185</v>
      </c>
      <c r="C2293" s="29">
        <v>1</v>
      </c>
      <c r="D2293">
        <v>31.5</v>
      </c>
      <c r="E2293" s="17" t="s">
        <v>1560</v>
      </c>
      <c r="F2293">
        <v>2.2000000000000002</v>
      </c>
      <c r="K2293" s="17"/>
      <c r="L2293" s="24" t="s">
        <v>2387</v>
      </c>
      <c r="M2293" s="24" t="s">
        <v>2545</v>
      </c>
    </row>
    <row r="2294" spans="1:13" x14ac:dyDescent="0.3">
      <c r="A2294" s="6">
        <v>39276</v>
      </c>
      <c r="B2294" s="29" t="s">
        <v>1185</v>
      </c>
      <c r="C2294" s="29">
        <v>1</v>
      </c>
      <c r="D2294">
        <v>31.1</v>
      </c>
      <c r="E2294" s="17" t="s">
        <v>1560</v>
      </c>
      <c r="F2294">
        <v>2.8</v>
      </c>
      <c r="J2294" s="17"/>
      <c r="K2294" s="17"/>
      <c r="L2294" s="24" t="s">
        <v>2387</v>
      </c>
      <c r="M2294" s="24" t="s">
        <v>2545</v>
      </c>
    </row>
    <row r="2295" spans="1:13" x14ac:dyDescent="0.3">
      <c r="A2295" s="6">
        <v>39276</v>
      </c>
      <c r="B2295" s="29" t="s">
        <v>1185</v>
      </c>
      <c r="C2295" s="29">
        <v>1</v>
      </c>
      <c r="D2295">
        <v>30.4</v>
      </c>
      <c r="E2295" s="17" t="s">
        <v>1560</v>
      </c>
      <c r="H2295">
        <v>1</v>
      </c>
      <c r="K2295" s="17"/>
      <c r="L2295" s="24" t="s">
        <v>2387</v>
      </c>
      <c r="M2295" s="24" t="s">
        <v>2545</v>
      </c>
    </row>
    <row r="2296" spans="1:13" x14ac:dyDescent="0.3">
      <c r="A2296" s="6">
        <v>39276</v>
      </c>
      <c r="B2296" s="29" t="s">
        <v>1185</v>
      </c>
      <c r="C2296" s="29">
        <v>1</v>
      </c>
      <c r="D2296">
        <v>30</v>
      </c>
      <c r="E2296" s="17" t="s">
        <v>1560</v>
      </c>
      <c r="H2296">
        <v>1</v>
      </c>
      <c r="K2296" s="17"/>
      <c r="L2296" s="24" t="s">
        <v>2387</v>
      </c>
      <c r="M2296" s="24" t="s">
        <v>2545</v>
      </c>
    </row>
    <row r="2297" spans="1:13" x14ac:dyDescent="0.3">
      <c r="A2297" s="6">
        <v>39276</v>
      </c>
      <c r="B2297" s="29" t="s">
        <v>1185</v>
      </c>
      <c r="C2297" s="29">
        <v>1</v>
      </c>
      <c r="D2297">
        <v>30.3</v>
      </c>
      <c r="E2297" s="21" t="s">
        <v>1560</v>
      </c>
      <c r="F2297">
        <v>5.2</v>
      </c>
      <c r="K2297" s="17"/>
      <c r="L2297" s="24" t="s">
        <v>2387</v>
      </c>
      <c r="M2297" s="24" t="s">
        <v>2545</v>
      </c>
    </row>
    <row r="2298" spans="1:13" s="21" customFormat="1" x14ac:dyDescent="0.3">
      <c r="A2298" s="6">
        <v>39276</v>
      </c>
      <c r="B2298" s="29" t="s">
        <v>1185</v>
      </c>
      <c r="C2298" s="29">
        <v>1</v>
      </c>
      <c r="D2298" s="21">
        <v>29.3</v>
      </c>
      <c r="E2298" s="21" t="s">
        <v>1560</v>
      </c>
      <c r="F2298" s="21">
        <v>0.4</v>
      </c>
      <c r="L2298" s="24" t="s">
        <v>2387</v>
      </c>
      <c r="M2298" s="24" t="s">
        <v>2545</v>
      </c>
    </row>
    <row r="2299" spans="1:13" x14ac:dyDescent="0.3">
      <c r="A2299" s="6">
        <v>39276</v>
      </c>
      <c r="B2299" s="29" t="s">
        <v>1185</v>
      </c>
      <c r="C2299" s="29">
        <v>1</v>
      </c>
      <c r="D2299">
        <v>29.5</v>
      </c>
      <c r="E2299" s="17" t="s">
        <v>1560</v>
      </c>
      <c r="F2299">
        <v>0.2</v>
      </c>
      <c r="K2299" s="17"/>
      <c r="L2299" s="24" t="s">
        <v>2387</v>
      </c>
      <c r="M2299" s="24" t="s">
        <v>2545</v>
      </c>
    </row>
    <row r="2300" spans="1:13" x14ac:dyDescent="0.3">
      <c r="A2300" s="6">
        <v>39276</v>
      </c>
      <c r="B2300" s="17" t="s">
        <v>1185</v>
      </c>
      <c r="C2300" s="29">
        <v>1</v>
      </c>
      <c r="D2300">
        <v>29</v>
      </c>
      <c r="E2300" s="30" t="s">
        <v>1560</v>
      </c>
      <c r="H2300">
        <v>3</v>
      </c>
      <c r="L2300" s="23" t="s">
        <v>2387</v>
      </c>
      <c r="M2300" s="23" t="s">
        <v>2545</v>
      </c>
    </row>
    <row r="2301" spans="1:13" x14ac:dyDescent="0.3">
      <c r="A2301" s="6">
        <v>39276</v>
      </c>
      <c r="B2301" s="17" t="s">
        <v>1185</v>
      </c>
      <c r="C2301" s="29">
        <v>1</v>
      </c>
      <c r="D2301">
        <v>28</v>
      </c>
      <c r="E2301" s="17" t="s">
        <v>1560</v>
      </c>
      <c r="H2301">
        <v>2</v>
      </c>
      <c r="I2301" s="29"/>
      <c r="L2301" s="23" t="s">
        <v>2387</v>
      </c>
      <c r="M2301" s="23" t="s">
        <v>2545</v>
      </c>
    </row>
    <row r="2302" spans="1:13" x14ac:dyDescent="0.3">
      <c r="A2302" s="6">
        <v>39276</v>
      </c>
      <c r="B2302" s="17" t="s">
        <v>1185</v>
      </c>
      <c r="C2302" s="29">
        <v>1</v>
      </c>
      <c r="D2302">
        <v>27.7</v>
      </c>
      <c r="E2302" s="17" t="s">
        <v>1560</v>
      </c>
      <c r="F2302">
        <v>0.4</v>
      </c>
      <c r="I2302" s="29"/>
      <c r="K2302" s="17"/>
      <c r="L2302" s="23" t="s">
        <v>2387</v>
      </c>
      <c r="M2302" s="23" t="s">
        <v>2545</v>
      </c>
    </row>
    <row r="2303" spans="1:13" x14ac:dyDescent="0.3">
      <c r="A2303" s="6">
        <v>39276</v>
      </c>
      <c r="B2303" s="17" t="s">
        <v>1185</v>
      </c>
      <c r="C2303" s="29">
        <v>1</v>
      </c>
      <c r="D2303">
        <v>26</v>
      </c>
      <c r="E2303" s="17" t="s">
        <v>1560</v>
      </c>
      <c r="H2303">
        <v>2</v>
      </c>
      <c r="I2303" s="29"/>
      <c r="L2303" s="23" t="s">
        <v>2387</v>
      </c>
      <c r="M2303" s="23" t="s">
        <v>2545</v>
      </c>
    </row>
    <row r="2304" spans="1:13" x14ac:dyDescent="0.3">
      <c r="A2304" s="6">
        <v>39276</v>
      </c>
      <c r="B2304" s="17" t="s">
        <v>1185</v>
      </c>
      <c r="C2304" s="29">
        <v>1</v>
      </c>
      <c r="D2304">
        <v>26</v>
      </c>
      <c r="E2304" s="17" t="s">
        <v>1560</v>
      </c>
      <c r="H2304">
        <v>3</v>
      </c>
      <c r="I2304" s="29"/>
      <c r="L2304" s="23" t="s">
        <v>2387</v>
      </c>
      <c r="M2304" s="23" t="s">
        <v>2545</v>
      </c>
    </row>
    <row r="2305" spans="1:13" x14ac:dyDescent="0.3">
      <c r="A2305" s="6">
        <v>39276</v>
      </c>
      <c r="B2305" s="17" t="s">
        <v>1185</v>
      </c>
      <c r="C2305" s="29">
        <v>1</v>
      </c>
      <c r="D2305">
        <v>25</v>
      </c>
      <c r="E2305" s="17" t="s">
        <v>1560</v>
      </c>
      <c r="H2305">
        <v>2</v>
      </c>
      <c r="I2305" s="29"/>
      <c r="L2305" s="23" t="s">
        <v>2387</v>
      </c>
      <c r="M2305" s="23" t="s">
        <v>2545</v>
      </c>
    </row>
    <row r="2306" spans="1:13" x14ac:dyDescent="0.3">
      <c r="A2306" s="6">
        <v>39276</v>
      </c>
      <c r="B2306" s="17" t="s">
        <v>1185</v>
      </c>
      <c r="C2306" s="29">
        <v>1</v>
      </c>
      <c r="D2306">
        <v>24.6</v>
      </c>
      <c r="E2306" s="17" t="s">
        <v>1560</v>
      </c>
      <c r="F2306">
        <v>0.4</v>
      </c>
      <c r="I2306" s="29"/>
      <c r="L2306" s="23" t="s">
        <v>2387</v>
      </c>
      <c r="M2306" s="23" t="s">
        <v>2545</v>
      </c>
    </row>
    <row r="2307" spans="1:13" x14ac:dyDescent="0.3">
      <c r="A2307" s="6">
        <v>39276</v>
      </c>
      <c r="B2307" s="17" t="s">
        <v>1185</v>
      </c>
      <c r="C2307" s="29">
        <v>1</v>
      </c>
      <c r="D2307">
        <v>24.4</v>
      </c>
      <c r="E2307" s="17" t="s">
        <v>1560</v>
      </c>
      <c r="F2307">
        <v>0.4</v>
      </c>
      <c r="I2307" s="29"/>
      <c r="L2307" s="23" t="s">
        <v>2387</v>
      </c>
      <c r="M2307" s="23" t="s">
        <v>2545</v>
      </c>
    </row>
    <row r="2308" spans="1:13" x14ac:dyDescent="0.3">
      <c r="A2308" s="6">
        <v>39276</v>
      </c>
      <c r="B2308" s="17" t="s">
        <v>1185</v>
      </c>
      <c r="C2308" s="29">
        <v>1</v>
      </c>
      <c r="D2308">
        <v>24</v>
      </c>
      <c r="E2308" s="17" t="s">
        <v>1560</v>
      </c>
      <c r="H2308">
        <v>2</v>
      </c>
      <c r="K2308" s="17"/>
      <c r="L2308" s="23" t="s">
        <v>2387</v>
      </c>
      <c r="M2308" s="23" t="s">
        <v>2545</v>
      </c>
    </row>
    <row r="2309" spans="1:13" x14ac:dyDescent="0.3">
      <c r="A2309" s="6">
        <v>39276</v>
      </c>
      <c r="B2309" s="17" t="s">
        <v>1185</v>
      </c>
      <c r="C2309" s="29">
        <v>1</v>
      </c>
      <c r="D2309">
        <v>23.4</v>
      </c>
      <c r="E2309" s="17" t="s">
        <v>1560</v>
      </c>
      <c r="H2309">
        <v>1</v>
      </c>
      <c r="L2309" s="23" t="s">
        <v>2387</v>
      </c>
      <c r="M2309" s="23" t="s">
        <v>2545</v>
      </c>
    </row>
    <row r="2310" spans="1:13" x14ac:dyDescent="0.3">
      <c r="A2310" s="6">
        <v>39276</v>
      </c>
      <c r="B2310" s="17" t="s">
        <v>1185</v>
      </c>
      <c r="C2310" s="29">
        <v>1</v>
      </c>
      <c r="D2310">
        <v>21</v>
      </c>
      <c r="E2310" s="17" t="s">
        <v>1412</v>
      </c>
      <c r="H2310">
        <v>2</v>
      </c>
      <c r="L2310" s="23" t="s">
        <v>2387</v>
      </c>
      <c r="M2310" s="23" t="s">
        <v>2545</v>
      </c>
    </row>
    <row r="2311" spans="1:13" x14ac:dyDescent="0.3">
      <c r="A2311" s="6">
        <v>39276</v>
      </c>
      <c r="B2311" s="17" t="s">
        <v>1185</v>
      </c>
      <c r="C2311" s="29">
        <v>1</v>
      </c>
      <c r="D2311">
        <v>20</v>
      </c>
      <c r="E2311" s="17" t="s">
        <v>1412</v>
      </c>
      <c r="H2311">
        <v>2</v>
      </c>
      <c r="L2311" s="23" t="s">
        <v>2387</v>
      </c>
      <c r="M2311" s="23" t="s">
        <v>2545</v>
      </c>
    </row>
    <row r="2312" spans="1:13" x14ac:dyDescent="0.3">
      <c r="A2312" s="6">
        <v>39276</v>
      </c>
      <c r="B2312" s="17" t="s">
        <v>1185</v>
      </c>
      <c r="C2312" s="29">
        <v>1</v>
      </c>
      <c r="D2312">
        <v>16.100000000000001</v>
      </c>
      <c r="E2312" s="17" t="s">
        <v>1412</v>
      </c>
      <c r="H2312">
        <v>1</v>
      </c>
      <c r="L2312" s="23" t="s">
        <v>2387</v>
      </c>
      <c r="M2312" s="23" t="s">
        <v>2545</v>
      </c>
    </row>
    <row r="2313" spans="1:13" x14ac:dyDescent="0.3">
      <c r="A2313" s="6">
        <v>39276</v>
      </c>
      <c r="B2313" s="17" t="s">
        <v>1185</v>
      </c>
      <c r="C2313" s="29">
        <v>1</v>
      </c>
      <c r="D2313">
        <v>14.8</v>
      </c>
      <c r="E2313" s="17" t="s">
        <v>1412</v>
      </c>
      <c r="H2313">
        <v>1</v>
      </c>
      <c r="L2313" s="23" t="s">
        <v>2387</v>
      </c>
      <c r="M2313" s="23" t="s">
        <v>2545</v>
      </c>
    </row>
    <row r="2314" spans="1:13" x14ac:dyDescent="0.3">
      <c r="A2314" s="6">
        <v>39276</v>
      </c>
      <c r="B2314" s="17" t="s">
        <v>1185</v>
      </c>
      <c r="C2314" s="29">
        <v>1</v>
      </c>
      <c r="D2314">
        <v>14.2</v>
      </c>
      <c r="E2314" s="17" t="s">
        <v>1412</v>
      </c>
      <c r="H2314">
        <v>1</v>
      </c>
      <c r="K2314" s="17"/>
      <c r="L2314" s="23" t="s">
        <v>2387</v>
      </c>
      <c r="M2314" s="23" t="s">
        <v>2545</v>
      </c>
    </row>
    <row r="2315" spans="1:13" x14ac:dyDescent="0.3">
      <c r="A2315" s="6">
        <v>39276</v>
      </c>
      <c r="B2315" s="17" t="s">
        <v>1185</v>
      </c>
      <c r="C2315" s="29">
        <v>1</v>
      </c>
      <c r="D2315">
        <v>14</v>
      </c>
      <c r="E2315" s="17" t="s">
        <v>1412</v>
      </c>
      <c r="H2315">
        <v>1</v>
      </c>
      <c r="J2315" s="17"/>
      <c r="L2315" s="23" t="s">
        <v>2387</v>
      </c>
      <c r="M2315" s="23" t="s">
        <v>2545</v>
      </c>
    </row>
    <row r="2316" spans="1:13" x14ac:dyDescent="0.3">
      <c r="A2316" s="6">
        <v>39276</v>
      </c>
      <c r="B2316" s="17" t="s">
        <v>1185</v>
      </c>
      <c r="C2316" s="29">
        <v>1</v>
      </c>
      <c r="D2316">
        <v>12.6</v>
      </c>
      <c r="E2316" s="17" t="s">
        <v>1412</v>
      </c>
      <c r="F2316">
        <v>0.2</v>
      </c>
      <c r="L2316" s="23" t="s">
        <v>2387</v>
      </c>
      <c r="M2316" s="23" t="s">
        <v>2545</v>
      </c>
    </row>
    <row r="2317" spans="1:13" x14ac:dyDescent="0.3">
      <c r="A2317" s="6">
        <v>39276</v>
      </c>
      <c r="B2317" s="17" t="s">
        <v>1185</v>
      </c>
      <c r="C2317" s="29">
        <v>1</v>
      </c>
      <c r="D2317">
        <v>13</v>
      </c>
      <c r="E2317" s="17" t="s">
        <v>1412</v>
      </c>
      <c r="H2317">
        <v>3</v>
      </c>
      <c r="L2317" s="23" t="s">
        <v>2387</v>
      </c>
      <c r="M2317" s="23" t="s">
        <v>2545</v>
      </c>
    </row>
    <row r="2318" spans="1:13" x14ac:dyDescent="0.3">
      <c r="A2318" s="6">
        <v>39276</v>
      </c>
      <c r="B2318" s="17" t="s">
        <v>1185</v>
      </c>
      <c r="C2318" s="29">
        <v>1</v>
      </c>
      <c r="D2318">
        <v>12</v>
      </c>
      <c r="E2318" s="17" t="s">
        <v>1078</v>
      </c>
      <c r="H2318">
        <v>3</v>
      </c>
      <c r="L2318" s="23" t="s">
        <v>2387</v>
      </c>
      <c r="M2318" s="23" t="s">
        <v>2545</v>
      </c>
    </row>
    <row r="2319" spans="1:13" x14ac:dyDescent="0.3">
      <c r="A2319" s="6">
        <v>39276</v>
      </c>
      <c r="B2319" s="17" t="s">
        <v>1185</v>
      </c>
      <c r="C2319" s="29">
        <v>1</v>
      </c>
      <c r="D2319">
        <v>12.3</v>
      </c>
      <c r="E2319" s="17" t="s">
        <v>1412</v>
      </c>
      <c r="F2319">
        <v>0.3</v>
      </c>
      <c r="L2319" s="23" t="s">
        <v>2387</v>
      </c>
      <c r="M2319" s="23" t="s">
        <v>2545</v>
      </c>
    </row>
    <row r="2320" spans="1:13" x14ac:dyDescent="0.3">
      <c r="A2320" s="6">
        <v>39276</v>
      </c>
      <c r="B2320" s="17" t="s">
        <v>1185</v>
      </c>
      <c r="C2320" s="29">
        <v>1</v>
      </c>
      <c r="D2320">
        <v>11.8</v>
      </c>
      <c r="E2320" s="17" t="s">
        <v>1412</v>
      </c>
      <c r="H2320">
        <v>2</v>
      </c>
      <c r="L2320" s="23" t="s">
        <v>2387</v>
      </c>
      <c r="M2320" s="23" t="s">
        <v>2545</v>
      </c>
    </row>
    <row r="2321" spans="1:13" x14ac:dyDescent="0.3">
      <c r="A2321" s="6">
        <v>39276</v>
      </c>
      <c r="B2321" s="17" t="s">
        <v>1185</v>
      </c>
      <c r="C2321" s="29">
        <v>1</v>
      </c>
      <c r="D2321">
        <v>10</v>
      </c>
      <c r="E2321" s="17" t="s">
        <v>1412</v>
      </c>
      <c r="H2321">
        <v>1</v>
      </c>
      <c r="L2321" s="23" t="s">
        <v>2387</v>
      </c>
      <c r="M2321" s="23" t="s">
        <v>2545</v>
      </c>
    </row>
    <row r="2322" spans="1:13" x14ac:dyDescent="0.3">
      <c r="A2322" s="6">
        <v>39276</v>
      </c>
      <c r="B2322" s="17" t="s">
        <v>1185</v>
      </c>
      <c r="C2322" s="29">
        <v>1</v>
      </c>
      <c r="D2322">
        <v>9.6999999999999993</v>
      </c>
      <c r="E2322" s="17" t="s">
        <v>1412</v>
      </c>
      <c r="H2322">
        <v>1</v>
      </c>
      <c r="L2322" s="23" t="s">
        <v>2387</v>
      </c>
      <c r="M2322" s="23" t="s">
        <v>2545</v>
      </c>
    </row>
    <row r="2323" spans="1:13" x14ac:dyDescent="0.3">
      <c r="A2323" s="6">
        <v>39276</v>
      </c>
      <c r="B2323" s="17" t="s">
        <v>1185</v>
      </c>
      <c r="C2323" s="29">
        <v>1</v>
      </c>
      <c r="D2323">
        <v>9.4</v>
      </c>
      <c r="E2323" s="17" t="s">
        <v>1412</v>
      </c>
      <c r="H2323">
        <v>1</v>
      </c>
      <c r="L2323" s="23" t="s">
        <v>2387</v>
      </c>
      <c r="M2323" s="23" t="s">
        <v>2545</v>
      </c>
    </row>
    <row r="2324" spans="1:13" x14ac:dyDescent="0.3">
      <c r="A2324" s="6">
        <v>39276</v>
      </c>
      <c r="B2324" s="17" t="s">
        <v>1185</v>
      </c>
      <c r="C2324" s="29">
        <v>1</v>
      </c>
      <c r="D2324">
        <v>9</v>
      </c>
      <c r="E2324" s="17" t="s">
        <v>1412</v>
      </c>
      <c r="H2324">
        <v>5</v>
      </c>
      <c r="L2324" s="23" t="s">
        <v>2387</v>
      </c>
      <c r="M2324" s="23" t="s">
        <v>2545</v>
      </c>
    </row>
    <row r="2325" spans="1:13" x14ac:dyDescent="0.3">
      <c r="A2325" s="6">
        <v>39276</v>
      </c>
      <c r="B2325" s="17" t="s">
        <v>1185</v>
      </c>
      <c r="C2325" s="29">
        <v>1</v>
      </c>
      <c r="D2325">
        <v>8</v>
      </c>
      <c r="E2325" s="17" t="s">
        <v>1412</v>
      </c>
      <c r="H2325">
        <v>5</v>
      </c>
      <c r="L2325" s="23" t="s">
        <v>2387</v>
      </c>
      <c r="M2325" s="23" t="s">
        <v>2545</v>
      </c>
    </row>
    <row r="2326" spans="1:13" x14ac:dyDescent="0.3">
      <c r="A2326" s="6">
        <v>39276</v>
      </c>
      <c r="B2326" s="17" t="s">
        <v>1185</v>
      </c>
      <c r="C2326" s="29">
        <v>1</v>
      </c>
      <c r="D2326">
        <v>8.1999999999999993</v>
      </c>
      <c r="E2326" s="17" t="s">
        <v>1412</v>
      </c>
      <c r="F2326">
        <v>1.5</v>
      </c>
      <c r="L2326" s="23" t="s">
        <v>2387</v>
      </c>
      <c r="M2326" s="23" t="s">
        <v>2545</v>
      </c>
    </row>
    <row r="2327" spans="1:13" x14ac:dyDescent="0.3">
      <c r="A2327" s="6">
        <v>39276</v>
      </c>
      <c r="B2327" s="17" t="s">
        <v>1185</v>
      </c>
      <c r="C2327" s="29">
        <v>1</v>
      </c>
      <c r="D2327">
        <v>8</v>
      </c>
      <c r="E2327" s="17" t="s">
        <v>1412</v>
      </c>
      <c r="H2327">
        <v>2</v>
      </c>
      <c r="L2327" s="23" t="s">
        <v>2387</v>
      </c>
      <c r="M2327" s="23" t="s">
        <v>2545</v>
      </c>
    </row>
    <row r="2328" spans="1:13" x14ac:dyDescent="0.3">
      <c r="A2328" s="6">
        <v>39276</v>
      </c>
      <c r="B2328" s="17" t="s">
        <v>1185</v>
      </c>
      <c r="C2328" s="29">
        <v>1</v>
      </c>
      <c r="D2328">
        <v>7</v>
      </c>
      <c r="E2328" s="17" t="s">
        <v>1412</v>
      </c>
      <c r="H2328">
        <v>2</v>
      </c>
      <c r="L2328" s="23" t="s">
        <v>2387</v>
      </c>
      <c r="M2328" s="23" t="s">
        <v>2545</v>
      </c>
    </row>
    <row r="2329" spans="1:13" x14ac:dyDescent="0.3">
      <c r="A2329" s="6">
        <v>39276</v>
      </c>
      <c r="B2329" s="17" t="s">
        <v>1185</v>
      </c>
      <c r="C2329" s="29">
        <v>1</v>
      </c>
      <c r="D2329">
        <v>7.4</v>
      </c>
      <c r="E2329" s="17" t="s">
        <v>1412</v>
      </c>
      <c r="F2329">
        <v>1.3</v>
      </c>
      <c r="K2329" s="17"/>
      <c r="L2329" s="23" t="s">
        <v>2387</v>
      </c>
      <c r="M2329" s="23" t="s">
        <v>2545</v>
      </c>
    </row>
    <row r="2330" spans="1:13" x14ac:dyDescent="0.3">
      <c r="A2330" s="6">
        <v>39276</v>
      </c>
      <c r="B2330" s="17" t="s">
        <v>1185</v>
      </c>
      <c r="C2330" s="29">
        <v>1</v>
      </c>
      <c r="D2330">
        <v>7</v>
      </c>
      <c r="E2330" s="17" t="s">
        <v>1412</v>
      </c>
      <c r="F2330">
        <v>5.8</v>
      </c>
      <c r="K2330" t="s">
        <v>735</v>
      </c>
      <c r="L2330" s="23" t="s">
        <v>2387</v>
      </c>
      <c r="M2330" s="23" t="s">
        <v>2545</v>
      </c>
    </row>
    <row r="2331" spans="1:13" x14ac:dyDescent="0.3">
      <c r="A2331" s="6">
        <v>39276</v>
      </c>
      <c r="B2331" s="17" t="s">
        <v>1185</v>
      </c>
      <c r="C2331" s="29">
        <v>1</v>
      </c>
      <c r="D2331">
        <v>7</v>
      </c>
      <c r="E2331" s="17" t="s">
        <v>1412</v>
      </c>
      <c r="H2331">
        <v>3</v>
      </c>
      <c r="L2331" s="23" t="s">
        <v>2387</v>
      </c>
      <c r="M2331" s="23" t="s">
        <v>2545</v>
      </c>
    </row>
    <row r="2332" spans="1:13" x14ac:dyDescent="0.3">
      <c r="A2332" s="6">
        <v>39276</v>
      </c>
      <c r="B2332" s="17" t="s">
        <v>1185</v>
      </c>
      <c r="C2332" s="29">
        <v>1</v>
      </c>
      <c r="D2332">
        <v>6</v>
      </c>
      <c r="E2332" s="17" t="s">
        <v>736</v>
      </c>
      <c r="H2332">
        <v>4</v>
      </c>
      <c r="L2332" s="23" t="s">
        <v>2387</v>
      </c>
      <c r="M2332" s="23" t="s">
        <v>2545</v>
      </c>
    </row>
    <row r="2333" spans="1:13" x14ac:dyDescent="0.3">
      <c r="A2333" s="6">
        <v>39276</v>
      </c>
      <c r="B2333" s="17" t="s">
        <v>1185</v>
      </c>
      <c r="C2333" s="29">
        <v>1</v>
      </c>
      <c r="D2333">
        <v>5.5</v>
      </c>
      <c r="E2333" s="17" t="s">
        <v>1412</v>
      </c>
      <c r="F2333">
        <v>1.1000000000000001</v>
      </c>
      <c r="L2333" s="23" t="s">
        <v>2387</v>
      </c>
      <c r="M2333" s="23" t="s">
        <v>2545</v>
      </c>
    </row>
    <row r="2334" spans="1:13" x14ac:dyDescent="0.3">
      <c r="A2334" s="6">
        <v>39276</v>
      </c>
      <c r="B2334" s="17" t="s">
        <v>1185</v>
      </c>
      <c r="C2334" s="29">
        <v>1</v>
      </c>
      <c r="D2334">
        <v>6</v>
      </c>
      <c r="E2334" s="17" t="s">
        <v>1412</v>
      </c>
      <c r="H2334">
        <v>2</v>
      </c>
      <c r="K2334" s="17"/>
      <c r="L2334" s="23" t="s">
        <v>2387</v>
      </c>
      <c r="M2334" s="23" t="s">
        <v>2545</v>
      </c>
    </row>
    <row r="2335" spans="1:13" x14ac:dyDescent="0.3">
      <c r="A2335" s="6">
        <v>39276</v>
      </c>
      <c r="B2335" s="17" t="s">
        <v>1185</v>
      </c>
      <c r="C2335" s="29">
        <v>1</v>
      </c>
      <c r="D2335">
        <v>5</v>
      </c>
      <c r="E2335" s="17" t="s">
        <v>1412</v>
      </c>
      <c r="H2335">
        <v>3</v>
      </c>
      <c r="K2335" s="17"/>
      <c r="L2335" s="23" t="s">
        <v>2387</v>
      </c>
      <c r="M2335" s="23" t="s">
        <v>2545</v>
      </c>
    </row>
    <row r="2336" spans="1:13" x14ac:dyDescent="0.3">
      <c r="A2336" s="6">
        <v>39276</v>
      </c>
      <c r="B2336" s="17" t="s">
        <v>1185</v>
      </c>
      <c r="C2336" s="29">
        <v>1</v>
      </c>
      <c r="D2336">
        <v>5.4</v>
      </c>
      <c r="E2336" s="17" t="s">
        <v>1412</v>
      </c>
      <c r="F2336">
        <v>0.5</v>
      </c>
      <c r="L2336" s="23" t="s">
        <v>2387</v>
      </c>
      <c r="M2336" s="23" t="s">
        <v>2545</v>
      </c>
    </row>
    <row r="2337" spans="1:13" x14ac:dyDescent="0.3">
      <c r="A2337" s="6">
        <v>39276</v>
      </c>
      <c r="B2337" s="17" t="s">
        <v>1185</v>
      </c>
      <c r="C2337" s="29">
        <v>1</v>
      </c>
      <c r="D2337">
        <v>4.4000000000000004</v>
      </c>
      <c r="E2337" s="17" t="s">
        <v>1412</v>
      </c>
      <c r="F2337">
        <v>1.1000000000000001</v>
      </c>
      <c r="L2337" s="23" t="s">
        <v>2387</v>
      </c>
      <c r="M2337" s="23" t="s">
        <v>2545</v>
      </c>
    </row>
    <row r="2338" spans="1:13" x14ac:dyDescent="0.3">
      <c r="A2338" s="6">
        <v>39276</v>
      </c>
      <c r="B2338" s="17" t="s">
        <v>1185</v>
      </c>
      <c r="C2338" s="29">
        <v>1</v>
      </c>
      <c r="D2338">
        <v>4.4000000000000004</v>
      </c>
      <c r="E2338" s="17" t="s">
        <v>1412</v>
      </c>
      <c r="F2338">
        <v>0.6</v>
      </c>
      <c r="L2338" s="23" t="s">
        <v>2387</v>
      </c>
      <c r="M2338" s="23" t="s">
        <v>2545</v>
      </c>
    </row>
    <row r="2339" spans="1:13" x14ac:dyDescent="0.3">
      <c r="A2339" s="6">
        <v>39276</v>
      </c>
      <c r="B2339" s="17" t="s">
        <v>1185</v>
      </c>
      <c r="C2339" s="29">
        <v>1</v>
      </c>
      <c r="D2339">
        <v>4.3</v>
      </c>
      <c r="E2339" s="17" t="s">
        <v>1412</v>
      </c>
      <c r="F2339">
        <v>1</v>
      </c>
      <c r="L2339" s="23" t="s">
        <v>2387</v>
      </c>
      <c r="M2339" s="23" t="s">
        <v>2545</v>
      </c>
    </row>
    <row r="2340" spans="1:13" x14ac:dyDescent="0.3">
      <c r="A2340" s="6">
        <v>39276</v>
      </c>
      <c r="B2340" s="17" t="s">
        <v>1185</v>
      </c>
      <c r="C2340" s="29">
        <v>1</v>
      </c>
      <c r="D2340">
        <v>5</v>
      </c>
      <c r="E2340" s="17" t="s">
        <v>1412</v>
      </c>
      <c r="H2340">
        <v>3</v>
      </c>
      <c r="L2340" s="23" t="s">
        <v>2387</v>
      </c>
      <c r="M2340" s="23" t="s">
        <v>2545</v>
      </c>
    </row>
    <row r="2341" spans="1:13" x14ac:dyDescent="0.3">
      <c r="A2341" s="6">
        <v>39276</v>
      </c>
      <c r="B2341" s="17" t="s">
        <v>1185</v>
      </c>
      <c r="C2341" s="29">
        <v>1</v>
      </c>
      <c r="D2341">
        <v>4</v>
      </c>
      <c r="E2341" s="17" t="s">
        <v>1412</v>
      </c>
      <c r="H2341">
        <v>3</v>
      </c>
      <c r="K2341" s="17"/>
      <c r="L2341" s="23" t="s">
        <v>2387</v>
      </c>
      <c r="M2341" s="23" t="s">
        <v>2545</v>
      </c>
    </row>
    <row r="2342" spans="1:13" x14ac:dyDescent="0.3">
      <c r="A2342" s="6">
        <v>39276</v>
      </c>
      <c r="B2342" s="17" t="s">
        <v>1185</v>
      </c>
      <c r="C2342" s="29">
        <v>1</v>
      </c>
      <c r="D2342">
        <v>4</v>
      </c>
      <c r="E2342" s="17" t="s">
        <v>1412</v>
      </c>
      <c r="F2342">
        <v>2.5</v>
      </c>
      <c r="K2342" s="17"/>
      <c r="L2342" s="23" t="s">
        <v>2387</v>
      </c>
      <c r="M2342" s="23" t="s">
        <v>2545</v>
      </c>
    </row>
    <row r="2343" spans="1:13" x14ac:dyDescent="0.3">
      <c r="A2343" s="6">
        <v>39276</v>
      </c>
      <c r="B2343" s="17" t="s">
        <v>1185</v>
      </c>
      <c r="C2343" s="29">
        <v>1</v>
      </c>
      <c r="D2343">
        <v>4</v>
      </c>
      <c r="E2343" s="17" t="s">
        <v>1412</v>
      </c>
      <c r="H2343">
        <v>4</v>
      </c>
      <c r="K2343" s="17"/>
      <c r="L2343" s="23" t="s">
        <v>2387</v>
      </c>
      <c r="M2343" s="23" t="s">
        <v>2545</v>
      </c>
    </row>
    <row r="2344" spans="1:13" x14ac:dyDescent="0.3">
      <c r="A2344" s="6">
        <v>39276</v>
      </c>
      <c r="B2344" s="17" t="s">
        <v>1185</v>
      </c>
      <c r="C2344" s="29">
        <v>1</v>
      </c>
      <c r="D2344">
        <v>3</v>
      </c>
      <c r="E2344" s="17" t="s">
        <v>1412</v>
      </c>
      <c r="H2344">
        <v>4</v>
      </c>
      <c r="J2344" s="17"/>
      <c r="L2344" s="23" t="s">
        <v>2387</v>
      </c>
      <c r="M2344" s="23" t="s">
        <v>2545</v>
      </c>
    </row>
    <row r="2345" spans="1:13" x14ac:dyDescent="0.3">
      <c r="A2345" s="6">
        <v>39276</v>
      </c>
      <c r="B2345" s="17" t="s">
        <v>1185</v>
      </c>
      <c r="C2345" s="29">
        <v>1</v>
      </c>
      <c r="D2345">
        <v>2.9</v>
      </c>
      <c r="E2345" s="17" t="s">
        <v>1412</v>
      </c>
      <c r="H2345">
        <v>2</v>
      </c>
      <c r="J2345" s="17"/>
      <c r="L2345" s="23" t="s">
        <v>2387</v>
      </c>
      <c r="M2345" s="23" t="s">
        <v>2545</v>
      </c>
    </row>
    <row r="2346" spans="1:13" x14ac:dyDescent="0.3">
      <c r="A2346" s="6">
        <v>39276</v>
      </c>
      <c r="B2346" s="17" t="s">
        <v>1185</v>
      </c>
      <c r="C2346" s="29">
        <v>1</v>
      </c>
      <c r="D2346">
        <v>2.2000000000000002</v>
      </c>
      <c r="E2346" s="17" t="s">
        <v>1412</v>
      </c>
      <c r="F2346">
        <v>3.1</v>
      </c>
      <c r="L2346" s="23" t="s">
        <v>2387</v>
      </c>
      <c r="M2346" s="23" t="s">
        <v>2545</v>
      </c>
    </row>
    <row r="2347" spans="1:13" x14ac:dyDescent="0.3">
      <c r="A2347" s="6">
        <v>39276</v>
      </c>
      <c r="B2347" s="17" t="s">
        <v>1185</v>
      </c>
      <c r="C2347" s="29">
        <v>1</v>
      </c>
      <c r="D2347">
        <v>1.9</v>
      </c>
      <c r="E2347" s="17" t="s">
        <v>1412</v>
      </c>
      <c r="F2347">
        <v>4.3</v>
      </c>
      <c r="L2347" s="23" t="s">
        <v>2387</v>
      </c>
      <c r="M2347" s="23" t="s">
        <v>2545</v>
      </c>
    </row>
    <row r="2348" spans="1:13" x14ac:dyDescent="0.3">
      <c r="A2348" s="6">
        <v>39276</v>
      </c>
      <c r="B2348" s="17" t="s">
        <v>1185</v>
      </c>
      <c r="C2348" s="29">
        <v>1</v>
      </c>
      <c r="D2348">
        <v>2</v>
      </c>
      <c r="E2348" s="17" t="s">
        <v>1412</v>
      </c>
      <c r="H2348">
        <v>6</v>
      </c>
      <c r="K2348" s="17"/>
      <c r="L2348" s="23" t="s">
        <v>2387</v>
      </c>
      <c r="M2348" s="23" t="s">
        <v>2545</v>
      </c>
    </row>
    <row r="2349" spans="1:13" x14ac:dyDescent="0.3">
      <c r="A2349" s="6">
        <v>39276</v>
      </c>
      <c r="B2349" s="17" t="s">
        <v>1185</v>
      </c>
      <c r="C2349" s="29">
        <v>1</v>
      </c>
      <c r="D2349">
        <v>1</v>
      </c>
      <c r="E2349" s="17" t="s">
        <v>1412</v>
      </c>
      <c r="H2349">
        <v>6</v>
      </c>
      <c r="L2349" s="23" t="s">
        <v>2387</v>
      </c>
      <c r="M2349" s="23" t="s">
        <v>2545</v>
      </c>
    </row>
    <row r="2350" spans="1:13" x14ac:dyDescent="0.3">
      <c r="A2350" s="6">
        <v>39276</v>
      </c>
      <c r="B2350" s="17" t="s">
        <v>1185</v>
      </c>
      <c r="C2350" s="29">
        <v>1</v>
      </c>
      <c r="D2350">
        <v>1.1000000000000001</v>
      </c>
      <c r="E2350" s="17" t="s">
        <v>1412</v>
      </c>
      <c r="F2350">
        <v>5.5</v>
      </c>
      <c r="L2350" s="23" t="s">
        <v>2387</v>
      </c>
      <c r="M2350" s="23" t="s">
        <v>2545</v>
      </c>
    </row>
    <row r="2351" spans="1:13" x14ac:dyDescent="0.3">
      <c r="A2351" s="6">
        <v>39276</v>
      </c>
      <c r="B2351" s="17" t="s">
        <v>1185</v>
      </c>
      <c r="C2351" s="29">
        <v>1</v>
      </c>
      <c r="D2351">
        <v>0.8</v>
      </c>
      <c r="E2351" s="17" t="s">
        <v>1412</v>
      </c>
      <c r="F2351">
        <v>5.9</v>
      </c>
      <c r="L2351" s="23" t="s">
        <v>2387</v>
      </c>
      <c r="M2351" s="23" t="s">
        <v>2545</v>
      </c>
    </row>
    <row r="2352" spans="1:13" x14ac:dyDescent="0.3">
      <c r="A2352" s="6">
        <v>39276</v>
      </c>
      <c r="B2352" s="17" t="s">
        <v>1185</v>
      </c>
      <c r="C2352" s="29">
        <v>1</v>
      </c>
      <c r="D2352">
        <v>0.6</v>
      </c>
      <c r="E2352" s="17" t="s">
        <v>1412</v>
      </c>
      <c r="F2352">
        <v>3.9</v>
      </c>
      <c r="J2352" s="17"/>
      <c r="L2352" s="23" t="s">
        <v>2387</v>
      </c>
      <c r="M2352" s="23" t="s">
        <v>2545</v>
      </c>
    </row>
    <row r="2353" spans="1:13" x14ac:dyDescent="0.3">
      <c r="A2353" s="6">
        <v>39276</v>
      </c>
      <c r="B2353" s="17" t="s">
        <v>1185</v>
      </c>
      <c r="C2353" s="29">
        <v>1</v>
      </c>
      <c r="D2353">
        <v>1</v>
      </c>
      <c r="E2353" s="17" t="s">
        <v>1412</v>
      </c>
      <c r="H2353">
        <v>3</v>
      </c>
      <c r="L2353" s="23" t="s">
        <v>2387</v>
      </c>
      <c r="M2353" s="23" t="s">
        <v>2545</v>
      </c>
    </row>
    <row r="2354" spans="1:13" x14ac:dyDescent="0.3">
      <c r="A2354" s="6">
        <v>39276</v>
      </c>
      <c r="B2354" s="17" t="s">
        <v>1185</v>
      </c>
      <c r="C2354" s="29">
        <v>1</v>
      </c>
      <c r="D2354">
        <v>0</v>
      </c>
      <c r="E2354" s="17" t="s">
        <v>1412</v>
      </c>
      <c r="H2354">
        <v>4</v>
      </c>
      <c r="J2354" s="17"/>
      <c r="L2354" s="23" t="s">
        <v>2387</v>
      </c>
      <c r="M2354" s="23" t="s">
        <v>2545</v>
      </c>
    </row>
    <row r="2355" spans="1:13" x14ac:dyDescent="0.3">
      <c r="A2355" s="6">
        <v>39276</v>
      </c>
      <c r="B2355" s="17" t="s">
        <v>1185</v>
      </c>
      <c r="C2355" s="29">
        <v>2</v>
      </c>
      <c r="D2355">
        <v>2.6</v>
      </c>
      <c r="E2355" s="17" t="s">
        <v>1985</v>
      </c>
      <c r="F2355">
        <v>3.9</v>
      </c>
      <c r="J2355" t="s">
        <v>1898</v>
      </c>
      <c r="L2355" s="23" t="s">
        <v>2387</v>
      </c>
      <c r="M2355" s="23" t="s">
        <v>2545</v>
      </c>
    </row>
    <row r="2356" spans="1:13" x14ac:dyDescent="0.3">
      <c r="A2356" s="6">
        <v>39276</v>
      </c>
      <c r="B2356" s="17" t="s">
        <v>1185</v>
      </c>
      <c r="C2356" s="29">
        <v>2</v>
      </c>
      <c r="D2356">
        <v>2.2999999999999998</v>
      </c>
      <c r="E2356" s="17" t="s">
        <v>1376</v>
      </c>
      <c r="F2356">
        <v>3.8</v>
      </c>
      <c r="J2356" t="s">
        <v>1986</v>
      </c>
      <c r="L2356" s="23" t="s">
        <v>2387</v>
      </c>
      <c r="M2356" s="23" t="s">
        <v>2545</v>
      </c>
    </row>
    <row r="2357" spans="1:13" x14ac:dyDescent="0.3">
      <c r="A2357" s="6">
        <v>39276</v>
      </c>
      <c r="B2357" s="17" t="s">
        <v>1185</v>
      </c>
      <c r="C2357" s="29">
        <v>2</v>
      </c>
      <c r="D2357">
        <v>48.4</v>
      </c>
      <c r="E2357" s="17" t="s">
        <v>1412</v>
      </c>
      <c r="F2357">
        <v>5.0999999999999996</v>
      </c>
      <c r="J2357" t="s">
        <v>559</v>
      </c>
      <c r="L2357" s="23" t="s">
        <v>2387</v>
      </c>
      <c r="M2357" s="23" t="s">
        <v>2545</v>
      </c>
    </row>
    <row r="2358" spans="1:13" x14ac:dyDescent="0.3">
      <c r="A2358" s="6">
        <v>39276</v>
      </c>
      <c r="B2358" s="17" t="s">
        <v>1185</v>
      </c>
      <c r="C2358" s="29">
        <v>2</v>
      </c>
      <c r="D2358">
        <v>45.5</v>
      </c>
      <c r="E2358" s="17" t="s">
        <v>1412</v>
      </c>
      <c r="F2358">
        <v>3.7</v>
      </c>
      <c r="J2358" t="s">
        <v>902</v>
      </c>
      <c r="L2358" s="23" t="s">
        <v>2387</v>
      </c>
      <c r="M2358" s="23" t="s">
        <v>2545</v>
      </c>
    </row>
    <row r="2359" spans="1:13" x14ac:dyDescent="0.3">
      <c r="A2359" s="6">
        <v>39276</v>
      </c>
      <c r="B2359" s="17" t="s">
        <v>1185</v>
      </c>
      <c r="C2359" s="29">
        <v>2</v>
      </c>
      <c r="D2359">
        <v>43.5</v>
      </c>
      <c r="E2359" s="17" t="s">
        <v>553</v>
      </c>
      <c r="F2359">
        <v>5</v>
      </c>
      <c r="J2359" t="s">
        <v>902</v>
      </c>
      <c r="L2359" s="23" t="s">
        <v>2387</v>
      </c>
      <c r="M2359" s="23" t="s">
        <v>2545</v>
      </c>
    </row>
    <row r="2360" spans="1:13" x14ac:dyDescent="0.3">
      <c r="A2360" s="6">
        <v>39276</v>
      </c>
      <c r="B2360" s="17" t="s">
        <v>1185</v>
      </c>
      <c r="C2360" s="29">
        <v>2</v>
      </c>
      <c r="D2360">
        <v>38</v>
      </c>
      <c r="E2360" s="17" t="s">
        <v>1412</v>
      </c>
      <c r="F2360">
        <v>2.9</v>
      </c>
      <c r="J2360" t="s">
        <v>902</v>
      </c>
      <c r="L2360" s="23" t="s">
        <v>2387</v>
      </c>
      <c r="M2360" s="23" t="s">
        <v>2545</v>
      </c>
    </row>
    <row r="2361" spans="1:13" x14ac:dyDescent="0.3">
      <c r="A2361" s="6">
        <v>39276</v>
      </c>
      <c r="B2361" s="17" t="s">
        <v>1185</v>
      </c>
      <c r="C2361" s="29">
        <v>2</v>
      </c>
      <c r="D2361">
        <v>38.6</v>
      </c>
      <c r="E2361" s="17" t="s">
        <v>1412</v>
      </c>
      <c r="F2361">
        <v>1.6</v>
      </c>
      <c r="J2361" t="s">
        <v>891</v>
      </c>
      <c r="L2361" s="23" t="s">
        <v>2387</v>
      </c>
      <c r="M2361" s="23" t="s">
        <v>2545</v>
      </c>
    </row>
    <row r="2362" spans="1:13" x14ac:dyDescent="0.3">
      <c r="A2362" s="6">
        <v>39276</v>
      </c>
      <c r="B2362" s="17" t="s">
        <v>1185</v>
      </c>
      <c r="C2362" s="29">
        <v>2</v>
      </c>
      <c r="D2362">
        <v>46.9</v>
      </c>
      <c r="E2362" s="17" t="s">
        <v>1412</v>
      </c>
      <c r="F2362">
        <v>4.7</v>
      </c>
      <c r="J2362" t="s">
        <v>562</v>
      </c>
      <c r="L2362" s="23" t="s">
        <v>2387</v>
      </c>
      <c r="M2362" s="23" t="s">
        <v>2545</v>
      </c>
    </row>
    <row r="2363" spans="1:13" x14ac:dyDescent="0.3">
      <c r="A2363" s="6">
        <v>39276</v>
      </c>
      <c r="B2363" s="17" t="s">
        <v>1185</v>
      </c>
      <c r="C2363" s="29">
        <v>2</v>
      </c>
      <c r="D2363">
        <v>15.8</v>
      </c>
      <c r="E2363" s="17" t="s">
        <v>1376</v>
      </c>
      <c r="F2363">
        <v>5.0999999999999996</v>
      </c>
      <c r="J2363" t="s">
        <v>1641</v>
      </c>
      <c r="L2363" s="23" t="s">
        <v>2387</v>
      </c>
      <c r="M2363" s="23" t="s">
        <v>2545</v>
      </c>
    </row>
    <row r="2364" spans="1:13" x14ac:dyDescent="0.3">
      <c r="A2364" s="6">
        <v>39276</v>
      </c>
      <c r="B2364" s="17" t="s">
        <v>1185</v>
      </c>
      <c r="C2364" s="29">
        <v>2</v>
      </c>
      <c r="D2364">
        <v>49.3</v>
      </c>
      <c r="E2364" s="17" t="s">
        <v>1412</v>
      </c>
      <c r="H2364">
        <v>1</v>
      </c>
      <c r="L2364" s="23" t="s">
        <v>2387</v>
      </c>
      <c r="M2364" s="23" t="s">
        <v>2545</v>
      </c>
    </row>
    <row r="2365" spans="1:13" x14ac:dyDescent="0.3">
      <c r="A2365" s="6">
        <v>39276</v>
      </c>
      <c r="B2365" s="17" t="s">
        <v>1185</v>
      </c>
      <c r="C2365" s="29">
        <v>2</v>
      </c>
      <c r="D2365">
        <v>48.9</v>
      </c>
      <c r="E2365" s="17" t="s">
        <v>1412</v>
      </c>
      <c r="F2365">
        <v>0.3</v>
      </c>
      <c r="K2365" s="17"/>
      <c r="L2365" s="23" t="s">
        <v>2387</v>
      </c>
      <c r="M2365" s="23" t="s">
        <v>2545</v>
      </c>
    </row>
    <row r="2366" spans="1:13" x14ac:dyDescent="0.3">
      <c r="A2366" s="6">
        <v>39276</v>
      </c>
      <c r="B2366" s="18" t="s">
        <v>1185</v>
      </c>
      <c r="C2366" s="29">
        <v>2</v>
      </c>
      <c r="D2366">
        <v>45.5</v>
      </c>
      <c r="E2366" s="18" t="s">
        <v>1412</v>
      </c>
      <c r="F2366">
        <v>0.6</v>
      </c>
      <c r="K2366" s="18"/>
      <c r="L2366" s="23" t="s">
        <v>2387</v>
      </c>
      <c r="M2366" s="23" t="s">
        <v>2545</v>
      </c>
    </row>
    <row r="2367" spans="1:13" x14ac:dyDescent="0.3">
      <c r="A2367" s="6">
        <v>39276</v>
      </c>
      <c r="B2367" s="18" t="s">
        <v>1185</v>
      </c>
      <c r="C2367" s="29">
        <v>2</v>
      </c>
      <c r="D2367">
        <v>45</v>
      </c>
      <c r="E2367" s="18" t="s">
        <v>1412</v>
      </c>
      <c r="H2367">
        <v>1</v>
      </c>
      <c r="K2367" s="18"/>
      <c r="L2367" s="23" t="s">
        <v>2387</v>
      </c>
      <c r="M2367" s="23" t="s">
        <v>2545</v>
      </c>
    </row>
    <row r="2368" spans="1:13" x14ac:dyDescent="0.3">
      <c r="A2368" s="6">
        <v>39276</v>
      </c>
      <c r="B2368" s="18" t="s">
        <v>1185</v>
      </c>
      <c r="C2368" s="29">
        <v>2</v>
      </c>
      <c r="D2368">
        <v>44</v>
      </c>
      <c r="E2368" s="18" t="s">
        <v>1412</v>
      </c>
      <c r="H2368">
        <v>2</v>
      </c>
      <c r="J2368" s="18"/>
      <c r="L2368" s="23" t="s">
        <v>2387</v>
      </c>
      <c r="M2368" s="23" t="s">
        <v>2545</v>
      </c>
    </row>
    <row r="2369" spans="1:13" x14ac:dyDescent="0.3">
      <c r="A2369" s="6">
        <v>39276</v>
      </c>
      <c r="B2369" s="18" t="s">
        <v>1185</v>
      </c>
      <c r="C2369" s="29">
        <v>2</v>
      </c>
      <c r="D2369">
        <v>43.9</v>
      </c>
      <c r="E2369" s="18" t="s">
        <v>1412</v>
      </c>
      <c r="H2369">
        <v>2</v>
      </c>
      <c r="K2369" s="18"/>
      <c r="L2369" s="23" t="s">
        <v>2387</v>
      </c>
      <c r="M2369" s="23" t="s">
        <v>2545</v>
      </c>
    </row>
    <row r="2370" spans="1:13" x14ac:dyDescent="0.3">
      <c r="A2370" s="6">
        <v>39276</v>
      </c>
      <c r="B2370" s="18" t="s">
        <v>1185</v>
      </c>
      <c r="C2370" s="29">
        <v>2</v>
      </c>
      <c r="D2370">
        <v>43.7</v>
      </c>
      <c r="E2370" s="18" t="s">
        <v>1412</v>
      </c>
      <c r="H2370">
        <v>1</v>
      </c>
      <c r="L2370" s="23" t="s">
        <v>2387</v>
      </c>
      <c r="M2370" s="23" t="s">
        <v>2545</v>
      </c>
    </row>
    <row r="2371" spans="1:13" x14ac:dyDescent="0.3">
      <c r="A2371" s="6">
        <v>39276</v>
      </c>
      <c r="B2371" s="18" t="s">
        <v>1185</v>
      </c>
      <c r="C2371" s="29">
        <v>2</v>
      </c>
      <c r="D2371">
        <v>42.8</v>
      </c>
      <c r="E2371" s="18" t="s">
        <v>1412</v>
      </c>
      <c r="H2371">
        <v>1</v>
      </c>
      <c r="K2371" s="18"/>
      <c r="L2371" s="23" t="s">
        <v>2387</v>
      </c>
      <c r="M2371" s="23" t="s">
        <v>2545</v>
      </c>
    </row>
    <row r="2372" spans="1:13" x14ac:dyDescent="0.3">
      <c r="A2372" s="6">
        <v>39276</v>
      </c>
      <c r="B2372" s="18" t="s">
        <v>1185</v>
      </c>
      <c r="C2372" s="29">
        <v>2</v>
      </c>
      <c r="D2372">
        <v>42</v>
      </c>
      <c r="E2372" s="18" t="s">
        <v>1412</v>
      </c>
      <c r="H2372">
        <v>2</v>
      </c>
      <c r="K2372" s="18"/>
      <c r="L2372" s="23" t="s">
        <v>2387</v>
      </c>
      <c r="M2372" s="23" t="s">
        <v>2545</v>
      </c>
    </row>
    <row r="2373" spans="1:13" x14ac:dyDescent="0.3">
      <c r="A2373" s="6">
        <v>39276</v>
      </c>
      <c r="B2373" s="18" t="s">
        <v>1185</v>
      </c>
      <c r="C2373" s="29">
        <v>2</v>
      </c>
      <c r="D2373">
        <v>41</v>
      </c>
      <c r="E2373" s="18" t="s">
        <v>1412</v>
      </c>
      <c r="H2373">
        <v>2</v>
      </c>
      <c r="I2373" s="18"/>
      <c r="L2373" s="23" t="s">
        <v>2387</v>
      </c>
      <c r="M2373" s="23" t="s">
        <v>2545</v>
      </c>
    </row>
    <row r="2374" spans="1:13" x14ac:dyDescent="0.3">
      <c r="A2374" s="6">
        <v>39276</v>
      </c>
      <c r="B2374" s="18" t="s">
        <v>1185</v>
      </c>
      <c r="C2374" s="29">
        <v>2</v>
      </c>
      <c r="D2374">
        <v>41.4</v>
      </c>
      <c r="E2374" s="18" t="s">
        <v>1412</v>
      </c>
      <c r="F2374">
        <v>3.6</v>
      </c>
      <c r="L2374" s="23" t="s">
        <v>2387</v>
      </c>
      <c r="M2374" s="23" t="s">
        <v>2545</v>
      </c>
    </row>
    <row r="2375" spans="1:13" x14ac:dyDescent="0.3">
      <c r="A2375" s="6">
        <v>39276</v>
      </c>
      <c r="B2375" s="18" t="s">
        <v>1185</v>
      </c>
      <c r="C2375" s="29">
        <v>2</v>
      </c>
      <c r="D2375">
        <v>40</v>
      </c>
      <c r="E2375" s="18" t="s">
        <v>1412</v>
      </c>
      <c r="F2375">
        <v>0.2</v>
      </c>
      <c r="L2375" s="23" t="s">
        <v>2387</v>
      </c>
      <c r="M2375" s="23" t="s">
        <v>2545</v>
      </c>
    </row>
    <row r="2376" spans="1:13" x14ac:dyDescent="0.3">
      <c r="A2376" s="6">
        <v>39276</v>
      </c>
      <c r="B2376" s="18" t="s">
        <v>1185</v>
      </c>
      <c r="C2376" s="29">
        <v>2</v>
      </c>
      <c r="D2376">
        <v>40</v>
      </c>
      <c r="E2376" s="18" t="s">
        <v>1412</v>
      </c>
      <c r="F2376">
        <v>0.6</v>
      </c>
      <c r="L2376" s="23" t="s">
        <v>2387</v>
      </c>
      <c r="M2376" s="23" t="s">
        <v>2545</v>
      </c>
    </row>
    <row r="2377" spans="1:13" x14ac:dyDescent="0.3">
      <c r="A2377" s="6">
        <v>39276</v>
      </c>
      <c r="B2377" s="18" t="s">
        <v>1185</v>
      </c>
      <c r="C2377" s="29">
        <v>2</v>
      </c>
      <c r="D2377">
        <v>39.299999999999997</v>
      </c>
      <c r="E2377" s="18" t="s">
        <v>1412</v>
      </c>
      <c r="H2377">
        <v>2</v>
      </c>
      <c r="L2377" s="23" t="s">
        <v>2387</v>
      </c>
      <c r="M2377" s="23" t="s">
        <v>2545</v>
      </c>
    </row>
    <row r="2378" spans="1:13" x14ac:dyDescent="0.3">
      <c r="A2378" s="6">
        <v>39276</v>
      </c>
      <c r="B2378" s="18" t="s">
        <v>1185</v>
      </c>
      <c r="C2378" s="29">
        <v>2</v>
      </c>
      <c r="D2378">
        <v>39.1</v>
      </c>
      <c r="E2378" s="18" t="s">
        <v>1412</v>
      </c>
      <c r="H2378">
        <v>2</v>
      </c>
      <c r="L2378" s="23" t="s">
        <v>2387</v>
      </c>
      <c r="M2378" s="23" t="s">
        <v>2545</v>
      </c>
    </row>
    <row r="2379" spans="1:13" x14ac:dyDescent="0.3">
      <c r="A2379" s="6">
        <v>39276</v>
      </c>
      <c r="B2379" s="18" t="s">
        <v>1185</v>
      </c>
      <c r="C2379" s="29">
        <v>2</v>
      </c>
      <c r="D2379">
        <v>38.700000000000003</v>
      </c>
      <c r="E2379" s="18" t="s">
        <v>1412</v>
      </c>
      <c r="F2379">
        <v>0.3</v>
      </c>
      <c r="L2379" s="23" t="s">
        <v>2387</v>
      </c>
      <c r="M2379" s="23" t="s">
        <v>2545</v>
      </c>
    </row>
    <row r="2380" spans="1:13" x14ac:dyDescent="0.3">
      <c r="A2380" s="6">
        <v>39276</v>
      </c>
      <c r="B2380" s="18" t="s">
        <v>1185</v>
      </c>
      <c r="C2380" s="29">
        <v>2</v>
      </c>
      <c r="D2380">
        <v>38.5</v>
      </c>
      <c r="E2380" s="18" t="s">
        <v>1412</v>
      </c>
      <c r="H2380">
        <v>1</v>
      </c>
      <c r="L2380" s="23" t="s">
        <v>2387</v>
      </c>
      <c r="M2380" s="23" t="s">
        <v>2545</v>
      </c>
    </row>
    <row r="2381" spans="1:13" x14ac:dyDescent="0.3">
      <c r="A2381" s="6">
        <v>39276</v>
      </c>
      <c r="B2381" s="18" t="s">
        <v>1185</v>
      </c>
      <c r="C2381" s="29">
        <v>2</v>
      </c>
      <c r="D2381">
        <v>38.4</v>
      </c>
      <c r="E2381" s="18" t="s">
        <v>1412</v>
      </c>
      <c r="F2381">
        <v>0.6</v>
      </c>
      <c r="K2381" s="18"/>
      <c r="L2381" s="23" t="s">
        <v>2387</v>
      </c>
      <c r="M2381" s="23" t="s">
        <v>2545</v>
      </c>
    </row>
    <row r="2382" spans="1:13" x14ac:dyDescent="0.3">
      <c r="A2382" s="6">
        <v>39276</v>
      </c>
      <c r="B2382" s="18" t="s">
        <v>1185</v>
      </c>
      <c r="C2382" s="29">
        <v>2</v>
      </c>
      <c r="D2382">
        <v>38.299999999999997</v>
      </c>
      <c r="E2382" s="18" t="s">
        <v>1412</v>
      </c>
      <c r="H2382">
        <v>4</v>
      </c>
      <c r="K2382" s="18"/>
      <c r="L2382" s="23" t="s">
        <v>2387</v>
      </c>
      <c r="M2382" s="23" t="s">
        <v>2545</v>
      </c>
    </row>
    <row r="2383" spans="1:13" x14ac:dyDescent="0.3">
      <c r="A2383" s="6">
        <v>39276</v>
      </c>
      <c r="B2383" s="18" t="s">
        <v>1185</v>
      </c>
      <c r="C2383" s="29">
        <v>2</v>
      </c>
      <c r="D2383">
        <v>38</v>
      </c>
      <c r="E2383" s="18" t="s">
        <v>1412</v>
      </c>
      <c r="H2383">
        <v>1</v>
      </c>
      <c r="L2383" s="23" t="s">
        <v>2387</v>
      </c>
      <c r="M2383" s="23" t="s">
        <v>2545</v>
      </c>
    </row>
    <row r="2384" spans="1:13" x14ac:dyDescent="0.3">
      <c r="A2384" s="6">
        <v>39276</v>
      </c>
      <c r="B2384" s="18" t="s">
        <v>1185</v>
      </c>
      <c r="C2384" s="29">
        <v>2</v>
      </c>
      <c r="D2384">
        <v>37.6</v>
      </c>
      <c r="E2384" s="18" t="s">
        <v>1412</v>
      </c>
      <c r="F2384">
        <v>0.3</v>
      </c>
      <c r="K2384" s="18"/>
      <c r="L2384" s="23" t="s">
        <v>2387</v>
      </c>
      <c r="M2384" s="23" t="s">
        <v>2545</v>
      </c>
    </row>
    <row r="2385" spans="1:13" x14ac:dyDescent="0.3">
      <c r="A2385" s="6">
        <v>39276</v>
      </c>
      <c r="B2385" s="18" t="s">
        <v>1185</v>
      </c>
      <c r="C2385" s="29">
        <v>2</v>
      </c>
      <c r="D2385">
        <v>37.299999999999997</v>
      </c>
      <c r="E2385" s="18" t="s">
        <v>1412</v>
      </c>
      <c r="H2385">
        <v>1</v>
      </c>
      <c r="L2385" s="23" t="s">
        <v>2387</v>
      </c>
      <c r="M2385" s="23" t="s">
        <v>2545</v>
      </c>
    </row>
    <row r="2386" spans="1:13" x14ac:dyDescent="0.3">
      <c r="A2386" s="6">
        <v>39276</v>
      </c>
      <c r="B2386" s="18" t="s">
        <v>1185</v>
      </c>
      <c r="C2386" s="29">
        <v>2</v>
      </c>
      <c r="D2386">
        <v>37.200000000000003</v>
      </c>
      <c r="E2386" s="18" t="s">
        <v>1412</v>
      </c>
      <c r="F2386">
        <v>0.3</v>
      </c>
      <c r="K2386" s="18"/>
      <c r="L2386" s="23" t="s">
        <v>2387</v>
      </c>
      <c r="M2386" s="23" t="s">
        <v>2545</v>
      </c>
    </row>
    <row r="2387" spans="1:13" x14ac:dyDescent="0.3">
      <c r="A2387" s="6">
        <v>39276</v>
      </c>
      <c r="B2387" s="18" t="s">
        <v>1185</v>
      </c>
      <c r="C2387" s="29">
        <v>2</v>
      </c>
      <c r="D2387">
        <v>37.200000000000003</v>
      </c>
      <c r="E2387" s="18" t="s">
        <v>1412</v>
      </c>
      <c r="F2387">
        <v>1.1000000000000001</v>
      </c>
      <c r="J2387" s="18"/>
      <c r="L2387" s="23" t="s">
        <v>2387</v>
      </c>
      <c r="M2387" s="23" t="s">
        <v>2545</v>
      </c>
    </row>
    <row r="2388" spans="1:13" x14ac:dyDescent="0.3">
      <c r="A2388" s="6">
        <v>39276</v>
      </c>
      <c r="B2388" s="18" t="s">
        <v>1185</v>
      </c>
      <c r="C2388" s="29">
        <v>2</v>
      </c>
      <c r="D2388">
        <v>37</v>
      </c>
      <c r="E2388" s="18" t="s">
        <v>1376</v>
      </c>
      <c r="H2388">
        <v>1</v>
      </c>
      <c r="L2388" s="23" t="s">
        <v>2387</v>
      </c>
      <c r="M2388" s="23" t="s">
        <v>2545</v>
      </c>
    </row>
    <row r="2389" spans="1:13" x14ac:dyDescent="0.3">
      <c r="A2389" s="6">
        <v>39276</v>
      </c>
      <c r="B2389" s="18" t="s">
        <v>1185</v>
      </c>
      <c r="C2389" s="29">
        <v>2</v>
      </c>
      <c r="D2389">
        <v>36.9</v>
      </c>
      <c r="E2389" s="18" t="s">
        <v>1376</v>
      </c>
      <c r="H2389">
        <v>1</v>
      </c>
      <c r="J2389" s="18"/>
      <c r="L2389" s="23" t="s">
        <v>2387</v>
      </c>
      <c r="M2389" s="23" t="s">
        <v>2545</v>
      </c>
    </row>
    <row r="2390" spans="1:13" x14ac:dyDescent="0.3">
      <c r="A2390" s="6">
        <v>39276</v>
      </c>
      <c r="B2390" s="18" t="s">
        <v>1185</v>
      </c>
      <c r="C2390" s="29">
        <v>2</v>
      </c>
      <c r="D2390">
        <v>36.5</v>
      </c>
      <c r="E2390" s="18" t="s">
        <v>1376</v>
      </c>
      <c r="F2390">
        <v>3</v>
      </c>
      <c r="L2390" s="23" t="s">
        <v>2387</v>
      </c>
      <c r="M2390" s="23" t="s">
        <v>2545</v>
      </c>
    </row>
    <row r="2391" spans="1:13" x14ac:dyDescent="0.3">
      <c r="A2391" s="6">
        <v>39276</v>
      </c>
      <c r="B2391" s="18" t="s">
        <v>1185</v>
      </c>
      <c r="C2391" s="29">
        <v>2</v>
      </c>
      <c r="D2391">
        <v>36.1</v>
      </c>
      <c r="E2391" s="18" t="s">
        <v>1376</v>
      </c>
      <c r="F2391">
        <v>4.2</v>
      </c>
      <c r="L2391" s="23" t="s">
        <v>2387</v>
      </c>
      <c r="M2391" s="23" t="s">
        <v>2545</v>
      </c>
    </row>
    <row r="2392" spans="1:13" x14ac:dyDescent="0.3">
      <c r="A2392" s="6">
        <v>39276</v>
      </c>
      <c r="B2392" s="18" t="s">
        <v>1185</v>
      </c>
      <c r="C2392" s="29">
        <v>2</v>
      </c>
      <c r="D2392">
        <v>35.5</v>
      </c>
      <c r="E2392" s="18" t="s">
        <v>1376</v>
      </c>
      <c r="F2392">
        <v>0.4</v>
      </c>
      <c r="L2392" s="23" t="s">
        <v>2387</v>
      </c>
      <c r="M2392" s="23" t="s">
        <v>2545</v>
      </c>
    </row>
    <row r="2393" spans="1:13" x14ac:dyDescent="0.3">
      <c r="A2393" s="6">
        <v>39276</v>
      </c>
      <c r="B2393" s="18" t="s">
        <v>1185</v>
      </c>
      <c r="C2393" s="29">
        <v>2</v>
      </c>
      <c r="D2393" s="18">
        <v>34.6</v>
      </c>
      <c r="E2393" s="18" t="s">
        <v>1376</v>
      </c>
      <c r="F2393" s="18"/>
      <c r="H2393">
        <v>1</v>
      </c>
      <c r="L2393" s="23" t="s">
        <v>2387</v>
      </c>
      <c r="M2393" s="23" t="s">
        <v>2545</v>
      </c>
    </row>
    <row r="2394" spans="1:13" x14ac:dyDescent="0.3">
      <c r="A2394" s="6">
        <v>39276</v>
      </c>
      <c r="B2394" s="18" t="s">
        <v>1185</v>
      </c>
      <c r="C2394" s="29">
        <v>2</v>
      </c>
      <c r="D2394" s="18">
        <v>34.4</v>
      </c>
      <c r="E2394" s="18" t="s">
        <v>1376</v>
      </c>
      <c r="F2394" s="18"/>
      <c r="H2394">
        <v>1</v>
      </c>
      <c r="L2394" s="23" t="s">
        <v>2387</v>
      </c>
      <c r="M2394" s="23" t="s">
        <v>2545</v>
      </c>
    </row>
    <row r="2395" spans="1:13" x14ac:dyDescent="0.3">
      <c r="A2395" s="6">
        <v>39276</v>
      </c>
      <c r="B2395" s="18" t="s">
        <v>1185</v>
      </c>
      <c r="C2395" s="29">
        <v>2</v>
      </c>
      <c r="D2395" s="18">
        <v>34.299999999999997</v>
      </c>
      <c r="E2395" s="18" t="s">
        <v>1376</v>
      </c>
      <c r="F2395" s="18">
        <v>5.0999999999999996</v>
      </c>
      <c r="L2395" s="23" t="s">
        <v>2387</v>
      </c>
      <c r="M2395" s="23" t="s">
        <v>2545</v>
      </c>
    </row>
    <row r="2396" spans="1:13" x14ac:dyDescent="0.3">
      <c r="A2396" s="6">
        <v>39276</v>
      </c>
      <c r="B2396" s="18" t="s">
        <v>1185</v>
      </c>
      <c r="C2396" s="29">
        <v>2</v>
      </c>
      <c r="D2396" s="18">
        <v>33.700000000000003</v>
      </c>
      <c r="E2396" s="18" t="s">
        <v>1376</v>
      </c>
      <c r="F2396" s="18"/>
      <c r="H2396">
        <v>1</v>
      </c>
      <c r="L2396" s="23" t="s">
        <v>2387</v>
      </c>
      <c r="M2396" s="23" t="s">
        <v>2545</v>
      </c>
    </row>
    <row r="2397" spans="1:13" x14ac:dyDescent="0.3">
      <c r="A2397" s="6">
        <v>39276</v>
      </c>
      <c r="B2397" s="18" t="s">
        <v>1185</v>
      </c>
      <c r="C2397" s="29">
        <v>2</v>
      </c>
      <c r="D2397" s="18">
        <v>32.200000000000003</v>
      </c>
      <c r="E2397" s="18" t="s">
        <v>1376</v>
      </c>
      <c r="F2397" s="18"/>
      <c r="H2397">
        <v>1</v>
      </c>
      <c r="L2397" s="23" t="s">
        <v>2387</v>
      </c>
      <c r="M2397" s="23" t="s">
        <v>2545</v>
      </c>
    </row>
    <row r="2398" spans="1:13" x14ac:dyDescent="0.3">
      <c r="A2398" s="6">
        <v>39276</v>
      </c>
      <c r="B2398" s="18" t="s">
        <v>1185</v>
      </c>
      <c r="C2398" s="29">
        <v>2</v>
      </c>
      <c r="D2398" s="18">
        <v>30.7</v>
      </c>
      <c r="E2398" s="18" t="s">
        <v>1376</v>
      </c>
      <c r="F2398" s="18"/>
      <c r="H2398">
        <v>2</v>
      </c>
      <c r="L2398" s="23" t="s">
        <v>2387</v>
      </c>
      <c r="M2398" s="23" t="s">
        <v>2545</v>
      </c>
    </row>
    <row r="2399" spans="1:13" x14ac:dyDescent="0.3">
      <c r="A2399" s="6">
        <v>39276</v>
      </c>
      <c r="B2399" s="18" t="s">
        <v>1185</v>
      </c>
      <c r="C2399" s="29">
        <v>2</v>
      </c>
      <c r="D2399">
        <v>30.4</v>
      </c>
      <c r="E2399" s="18" t="s">
        <v>1376</v>
      </c>
      <c r="H2399">
        <v>1</v>
      </c>
      <c r="L2399" s="23" t="s">
        <v>2387</v>
      </c>
      <c r="M2399" s="23" t="s">
        <v>2545</v>
      </c>
    </row>
    <row r="2400" spans="1:13" x14ac:dyDescent="0.3">
      <c r="A2400" s="6">
        <v>39276</v>
      </c>
      <c r="B2400" s="18" t="s">
        <v>1185</v>
      </c>
      <c r="C2400" s="29">
        <v>2</v>
      </c>
      <c r="D2400">
        <v>29.8</v>
      </c>
      <c r="E2400" s="18" t="s">
        <v>1376</v>
      </c>
      <c r="H2400">
        <v>2</v>
      </c>
      <c r="L2400" s="23" t="s">
        <v>2387</v>
      </c>
      <c r="M2400" s="23" t="s">
        <v>2545</v>
      </c>
    </row>
    <row r="2401" spans="1:13" x14ac:dyDescent="0.3">
      <c r="A2401" s="6">
        <v>39276</v>
      </c>
      <c r="B2401" s="18" t="s">
        <v>1185</v>
      </c>
      <c r="C2401" s="29">
        <v>2</v>
      </c>
      <c r="D2401">
        <v>29.3</v>
      </c>
      <c r="E2401" s="18" t="s">
        <v>1376</v>
      </c>
      <c r="F2401">
        <v>2.9</v>
      </c>
      <c r="K2401" s="18"/>
      <c r="L2401" s="23" t="s">
        <v>2387</v>
      </c>
      <c r="M2401" s="23" t="s">
        <v>2545</v>
      </c>
    </row>
    <row r="2402" spans="1:13" x14ac:dyDescent="0.3">
      <c r="A2402" s="6">
        <v>39276</v>
      </c>
      <c r="B2402" s="18" t="s">
        <v>1185</v>
      </c>
      <c r="C2402" s="29">
        <v>2</v>
      </c>
      <c r="D2402">
        <v>29</v>
      </c>
      <c r="E2402" s="18" t="s">
        <v>1376</v>
      </c>
      <c r="F2402">
        <v>5</v>
      </c>
      <c r="K2402" s="18"/>
      <c r="L2402" s="23" t="s">
        <v>2387</v>
      </c>
      <c r="M2402" s="23" t="s">
        <v>2545</v>
      </c>
    </row>
    <row r="2403" spans="1:13" x14ac:dyDescent="0.3">
      <c r="A2403" s="6">
        <v>39276</v>
      </c>
      <c r="B2403" s="18" t="s">
        <v>1185</v>
      </c>
      <c r="C2403" s="29">
        <v>2</v>
      </c>
      <c r="D2403">
        <v>29</v>
      </c>
      <c r="E2403" s="18" t="s">
        <v>1376</v>
      </c>
      <c r="H2403">
        <v>1</v>
      </c>
      <c r="L2403" s="23" t="s">
        <v>2387</v>
      </c>
      <c r="M2403" s="23" t="s">
        <v>2545</v>
      </c>
    </row>
    <row r="2404" spans="1:13" x14ac:dyDescent="0.3">
      <c r="A2404" s="6">
        <v>39276</v>
      </c>
      <c r="B2404" s="18" t="s">
        <v>1185</v>
      </c>
      <c r="C2404" s="29">
        <v>2</v>
      </c>
      <c r="D2404">
        <v>28.7</v>
      </c>
      <c r="E2404" s="18" t="s">
        <v>1376</v>
      </c>
      <c r="H2404">
        <v>1</v>
      </c>
      <c r="L2404" s="23" t="s">
        <v>2387</v>
      </c>
      <c r="M2404" s="23" t="s">
        <v>2545</v>
      </c>
    </row>
    <row r="2405" spans="1:13" x14ac:dyDescent="0.3">
      <c r="A2405" s="6">
        <v>39276</v>
      </c>
      <c r="B2405" s="18" t="s">
        <v>1185</v>
      </c>
      <c r="C2405" s="29">
        <v>2</v>
      </c>
      <c r="D2405">
        <v>28.5</v>
      </c>
      <c r="E2405" s="18" t="s">
        <v>1376</v>
      </c>
      <c r="F2405">
        <v>4.8</v>
      </c>
      <c r="L2405" s="23" t="s">
        <v>2387</v>
      </c>
      <c r="M2405" s="23" t="s">
        <v>2545</v>
      </c>
    </row>
    <row r="2406" spans="1:13" x14ac:dyDescent="0.3">
      <c r="A2406" s="6">
        <v>39276</v>
      </c>
      <c r="B2406" s="18" t="s">
        <v>1185</v>
      </c>
      <c r="C2406" s="29">
        <v>2</v>
      </c>
      <c r="D2406">
        <v>25.8</v>
      </c>
      <c r="E2406" s="18" t="s">
        <v>1376</v>
      </c>
      <c r="F2406">
        <v>4.5</v>
      </c>
      <c r="K2406" s="18"/>
      <c r="L2406" s="23" t="s">
        <v>2387</v>
      </c>
      <c r="M2406" s="23" t="s">
        <v>2545</v>
      </c>
    </row>
    <row r="2407" spans="1:13" x14ac:dyDescent="0.3">
      <c r="A2407" s="6">
        <v>39276</v>
      </c>
      <c r="B2407" s="18" t="s">
        <v>1185</v>
      </c>
      <c r="C2407" s="29">
        <v>2</v>
      </c>
      <c r="D2407" s="18">
        <v>25</v>
      </c>
      <c r="E2407" s="18" t="s">
        <v>1376</v>
      </c>
      <c r="F2407" s="18"/>
      <c r="G2407" s="18"/>
      <c r="H2407" s="18">
        <v>5</v>
      </c>
      <c r="I2407" s="18"/>
      <c r="J2407" s="18"/>
      <c r="K2407" s="18"/>
      <c r="L2407" s="23" t="s">
        <v>2387</v>
      </c>
      <c r="M2407" s="23" t="s">
        <v>2545</v>
      </c>
    </row>
    <row r="2408" spans="1:13" x14ac:dyDescent="0.3">
      <c r="A2408" s="6">
        <v>39276</v>
      </c>
      <c r="B2408" s="18" t="s">
        <v>1185</v>
      </c>
      <c r="C2408" s="29">
        <v>2</v>
      </c>
      <c r="D2408" s="18">
        <v>24.9</v>
      </c>
      <c r="E2408" s="18" t="s">
        <v>1376</v>
      </c>
      <c r="F2408" s="18"/>
      <c r="G2408" s="18"/>
      <c r="H2408" s="18">
        <v>3</v>
      </c>
      <c r="I2408" s="18"/>
      <c r="J2408" s="18"/>
      <c r="K2408" s="18"/>
      <c r="L2408" s="23" t="s">
        <v>2387</v>
      </c>
      <c r="M2408" s="23" t="s">
        <v>2545</v>
      </c>
    </row>
    <row r="2409" spans="1:13" x14ac:dyDescent="0.3">
      <c r="A2409" s="6">
        <v>39276</v>
      </c>
      <c r="B2409" s="18" t="s">
        <v>1185</v>
      </c>
      <c r="C2409" s="29">
        <v>2</v>
      </c>
      <c r="D2409">
        <v>24.6</v>
      </c>
      <c r="E2409" s="18" t="s">
        <v>1376</v>
      </c>
      <c r="H2409">
        <v>1</v>
      </c>
      <c r="K2409" s="18"/>
      <c r="L2409" s="23" t="s">
        <v>2387</v>
      </c>
      <c r="M2409" s="23" t="s">
        <v>2545</v>
      </c>
    </row>
    <row r="2410" spans="1:13" x14ac:dyDescent="0.3">
      <c r="A2410" s="6">
        <v>39276</v>
      </c>
      <c r="B2410" s="18" t="s">
        <v>1185</v>
      </c>
      <c r="C2410" s="29">
        <v>2</v>
      </c>
      <c r="D2410" s="18">
        <v>24.2</v>
      </c>
      <c r="E2410" s="18" t="s">
        <v>1376</v>
      </c>
      <c r="F2410" s="18"/>
      <c r="G2410" s="18"/>
      <c r="H2410" s="18">
        <v>1</v>
      </c>
      <c r="I2410" s="18"/>
      <c r="J2410" s="18"/>
      <c r="K2410" s="18"/>
      <c r="L2410" s="23" t="s">
        <v>2387</v>
      </c>
      <c r="M2410" s="23" t="s">
        <v>2545</v>
      </c>
    </row>
    <row r="2411" spans="1:13" x14ac:dyDescent="0.3">
      <c r="A2411" s="6">
        <v>39276</v>
      </c>
      <c r="B2411" s="18" t="s">
        <v>1185</v>
      </c>
      <c r="C2411" s="29">
        <v>2</v>
      </c>
      <c r="D2411" s="18">
        <v>24.1</v>
      </c>
      <c r="E2411" s="18" t="s">
        <v>1376</v>
      </c>
      <c r="F2411" s="18"/>
      <c r="G2411" s="18"/>
      <c r="H2411" s="18">
        <v>1</v>
      </c>
      <c r="I2411" s="18"/>
      <c r="J2411" s="18"/>
      <c r="K2411" s="18"/>
      <c r="L2411" s="23" t="s">
        <v>2387</v>
      </c>
      <c r="M2411" s="23" t="s">
        <v>2545</v>
      </c>
    </row>
    <row r="2412" spans="1:13" x14ac:dyDescent="0.3">
      <c r="A2412" s="6">
        <v>39276</v>
      </c>
      <c r="B2412" s="18" t="s">
        <v>1185</v>
      </c>
      <c r="C2412" s="29">
        <v>2</v>
      </c>
      <c r="D2412" s="18">
        <v>23.6</v>
      </c>
      <c r="E2412" s="18" t="s">
        <v>1376</v>
      </c>
      <c r="F2412" s="18">
        <v>2</v>
      </c>
      <c r="G2412" s="18"/>
      <c r="H2412" s="18"/>
      <c r="I2412" s="18"/>
      <c r="J2412" s="18"/>
      <c r="K2412" s="18"/>
      <c r="L2412" s="23" t="s">
        <v>2387</v>
      </c>
      <c r="M2412" s="23" t="s">
        <v>2545</v>
      </c>
    </row>
    <row r="2413" spans="1:13" x14ac:dyDescent="0.3">
      <c r="A2413" s="6">
        <v>39276</v>
      </c>
      <c r="B2413" s="18" t="s">
        <v>1185</v>
      </c>
      <c r="C2413" s="29">
        <v>2</v>
      </c>
      <c r="D2413" s="18">
        <v>23</v>
      </c>
      <c r="E2413" s="18" t="s">
        <v>1376</v>
      </c>
      <c r="F2413" s="18"/>
      <c r="G2413" s="18"/>
      <c r="H2413" s="18">
        <v>3</v>
      </c>
      <c r="I2413" s="18"/>
      <c r="J2413" s="18"/>
      <c r="K2413" s="18"/>
      <c r="L2413" s="23" t="s">
        <v>2387</v>
      </c>
      <c r="M2413" s="23" t="s">
        <v>2545</v>
      </c>
    </row>
    <row r="2414" spans="1:13" x14ac:dyDescent="0.3">
      <c r="A2414" s="6">
        <v>39276</v>
      </c>
      <c r="B2414" s="18" t="s">
        <v>1185</v>
      </c>
      <c r="C2414" s="29">
        <v>2</v>
      </c>
      <c r="D2414">
        <v>23</v>
      </c>
      <c r="E2414" s="18" t="s">
        <v>1376</v>
      </c>
      <c r="H2414">
        <v>4</v>
      </c>
      <c r="L2414" s="23" t="s">
        <v>2387</v>
      </c>
      <c r="M2414" s="23" t="s">
        <v>2545</v>
      </c>
    </row>
    <row r="2415" spans="1:13" x14ac:dyDescent="0.3">
      <c r="A2415" s="6">
        <v>39276</v>
      </c>
      <c r="B2415" s="18" t="s">
        <v>1185</v>
      </c>
      <c r="C2415" s="29">
        <v>2</v>
      </c>
      <c r="D2415">
        <v>22</v>
      </c>
      <c r="E2415" s="18" t="s">
        <v>1376</v>
      </c>
      <c r="H2415">
        <v>4</v>
      </c>
      <c r="L2415" s="23" t="s">
        <v>2387</v>
      </c>
      <c r="M2415" s="23" t="s">
        <v>2545</v>
      </c>
    </row>
    <row r="2416" spans="1:13" x14ac:dyDescent="0.3">
      <c r="A2416" s="6">
        <v>39276</v>
      </c>
      <c r="B2416" s="18" t="s">
        <v>1185</v>
      </c>
      <c r="C2416" s="29">
        <v>2</v>
      </c>
      <c r="D2416">
        <v>22.4</v>
      </c>
      <c r="E2416" s="18" t="s">
        <v>1376</v>
      </c>
      <c r="F2416">
        <v>2.2999999999999998</v>
      </c>
      <c r="J2416" s="18"/>
      <c r="L2416" s="23" t="s">
        <v>2387</v>
      </c>
      <c r="M2416" s="23" t="s">
        <v>2545</v>
      </c>
    </row>
    <row r="2417" spans="1:13" x14ac:dyDescent="0.3">
      <c r="A2417" s="6">
        <v>39276</v>
      </c>
      <c r="B2417" s="18" t="s">
        <v>1185</v>
      </c>
      <c r="C2417" s="29">
        <v>2</v>
      </c>
      <c r="D2417">
        <v>21.8</v>
      </c>
      <c r="E2417" s="18" t="s">
        <v>1376</v>
      </c>
      <c r="F2417">
        <v>3.8</v>
      </c>
      <c r="L2417" s="23" t="s">
        <v>2387</v>
      </c>
      <c r="M2417" s="23" t="s">
        <v>2545</v>
      </c>
    </row>
    <row r="2418" spans="1:13" x14ac:dyDescent="0.3">
      <c r="A2418" s="6">
        <v>39276</v>
      </c>
      <c r="B2418" s="18" t="s">
        <v>1185</v>
      </c>
      <c r="C2418" s="29">
        <v>2</v>
      </c>
      <c r="D2418">
        <v>21</v>
      </c>
      <c r="E2418" s="18" t="s">
        <v>1376</v>
      </c>
      <c r="F2418">
        <v>0.5</v>
      </c>
      <c r="L2418" s="23" t="s">
        <v>2387</v>
      </c>
      <c r="M2418" s="23" t="s">
        <v>2545</v>
      </c>
    </row>
    <row r="2419" spans="1:13" x14ac:dyDescent="0.3">
      <c r="A2419" s="6">
        <v>39276</v>
      </c>
      <c r="B2419" s="18" t="s">
        <v>1185</v>
      </c>
      <c r="C2419" s="29">
        <v>2</v>
      </c>
      <c r="D2419">
        <v>22</v>
      </c>
      <c r="E2419" s="18" t="s">
        <v>1376</v>
      </c>
      <c r="H2419">
        <v>5</v>
      </c>
      <c r="K2419" s="18"/>
      <c r="L2419" s="23" t="s">
        <v>2387</v>
      </c>
      <c r="M2419" s="23" t="s">
        <v>2545</v>
      </c>
    </row>
    <row r="2420" spans="1:13" x14ac:dyDescent="0.3">
      <c r="A2420" s="6">
        <v>39276</v>
      </c>
      <c r="B2420" s="18" t="s">
        <v>1185</v>
      </c>
      <c r="C2420" s="29">
        <v>2</v>
      </c>
      <c r="D2420">
        <v>21</v>
      </c>
      <c r="E2420" s="18" t="s">
        <v>1376</v>
      </c>
      <c r="H2420">
        <v>4</v>
      </c>
      <c r="L2420" s="23" t="s">
        <v>2387</v>
      </c>
      <c r="M2420" s="23" t="s">
        <v>2545</v>
      </c>
    </row>
    <row r="2421" spans="1:13" x14ac:dyDescent="0.3">
      <c r="A2421" s="6">
        <v>39276</v>
      </c>
      <c r="B2421" s="18" t="s">
        <v>1185</v>
      </c>
      <c r="C2421" s="29">
        <v>2</v>
      </c>
      <c r="D2421">
        <v>21</v>
      </c>
      <c r="E2421" s="18" t="s">
        <v>1376</v>
      </c>
      <c r="H2421">
        <v>5</v>
      </c>
      <c r="K2421" s="18"/>
      <c r="L2421" s="23" t="s">
        <v>2387</v>
      </c>
      <c r="M2421" s="23" t="s">
        <v>2545</v>
      </c>
    </row>
    <row r="2422" spans="1:13" x14ac:dyDescent="0.3">
      <c r="A2422" s="6">
        <v>39276</v>
      </c>
      <c r="B2422" s="18" t="s">
        <v>1185</v>
      </c>
      <c r="C2422" s="29">
        <v>2</v>
      </c>
      <c r="D2422">
        <v>20</v>
      </c>
      <c r="E2422" s="18" t="s">
        <v>1376</v>
      </c>
      <c r="H2422">
        <v>4</v>
      </c>
      <c r="K2422" s="18"/>
      <c r="L2422" s="23" t="s">
        <v>2387</v>
      </c>
      <c r="M2422" s="23" t="s">
        <v>2545</v>
      </c>
    </row>
    <row r="2423" spans="1:13" x14ac:dyDescent="0.3">
      <c r="A2423" s="6">
        <v>39276</v>
      </c>
      <c r="B2423" s="18" t="s">
        <v>1185</v>
      </c>
      <c r="C2423" s="29">
        <v>2</v>
      </c>
      <c r="D2423">
        <v>20.399999999999999</v>
      </c>
      <c r="E2423" s="18" t="s">
        <v>1376</v>
      </c>
      <c r="F2423">
        <v>0.4</v>
      </c>
      <c r="L2423" s="23" t="s">
        <v>2387</v>
      </c>
      <c r="M2423" s="23" t="s">
        <v>2545</v>
      </c>
    </row>
    <row r="2424" spans="1:13" x14ac:dyDescent="0.3">
      <c r="A2424" s="6">
        <v>39276</v>
      </c>
      <c r="B2424" s="18" t="s">
        <v>1185</v>
      </c>
      <c r="C2424" s="29">
        <v>2</v>
      </c>
      <c r="D2424">
        <v>19.7</v>
      </c>
      <c r="E2424" s="18" t="s">
        <v>1376</v>
      </c>
      <c r="F2424">
        <v>0.1</v>
      </c>
      <c r="L2424" s="23" t="s">
        <v>2387</v>
      </c>
      <c r="M2424" s="23" t="s">
        <v>2545</v>
      </c>
    </row>
    <row r="2425" spans="1:13" x14ac:dyDescent="0.3">
      <c r="A2425" s="6">
        <v>39276</v>
      </c>
      <c r="B2425" s="18" t="s">
        <v>1185</v>
      </c>
      <c r="C2425" s="29">
        <v>2</v>
      </c>
      <c r="D2425">
        <v>20</v>
      </c>
      <c r="E2425" s="18" t="s">
        <v>1376</v>
      </c>
      <c r="H2425">
        <v>3</v>
      </c>
      <c r="L2425" s="23" t="s">
        <v>2387</v>
      </c>
      <c r="M2425" s="23" t="s">
        <v>2545</v>
      </c>
    </row>
    <row r="2426" spans="1:13" x14ac:dyDescent="0.3">
      <c r="A2426" s="6">
        <v>39276</v>
      </c>
      <c r="B2426" s="18" t="s">
        <v>1185</v>
      </c>
      <c r="C2426" s="29">
        <v>2</v>
      </c>
      <c r="D2426">
        <v>19</v>
      </c>
      <c r="E2426" s="18" t="s">
        <v>1376</v>
      </c>
      <c r="H2426">
        <v>4</v>
      </c>
      <c r="L2426" s="23" t="s">
        <v>2387</v>
      </c>
      <c r="M2426" s="23" t="s">
        <v>2545</v>
      </c>
    </row>
    <row r="2427" spans="1:13" x14ac:dyDescent="0.3">
      <c r="A2427" s="6">
        <v>39276</v>
      </c>
      <c r="B2427" s="18" t="s">
        <v>1185</v>
      </c>
      <c r="C2427" s="29">
        <v>2</v>
      </c>
      <c r="D2427">
        <v>19.2</v>
      </c>
      <c r="E2427" s="18" t="s">
        <v>1376</v>
      </c>
      <c r="F2427">
        <v>5</v>
      </c>
      <c r="L2427" s="23" t="s">
        <v>2387</v>
      </c>
      <c r="M2427" s="23" t="s">
        <v>2545</v>
      </c>
    </row>
    <row r="2428" spans="1:13" x14ac:dyDescent="0.3">
      <c r="A2428" s="6">
        <v>39276</v>
      </c>
      <c r="B2428" s="18" t="s">
        <v>1185</v>
      </c>
      <c r="C2428" s="29">
        <v>2</v>
      </c>
      <c r="D2428">
        <v>19</v>
      </c>
      <c r="E2428" s="18" t="s">
        <v>1376</v>
      </c>
      <c r="H2428">
        <v>6</v>
      </c>
      <c r="L2428" s="23" t="s">
        <v>2387</v>
      </c>
      <c r="M2428" s="23" t="s">
        <v>2545</v>
      </c>
    </row>
    <row r="2429" spans="1:13" x14ac:dyDescent="0.3">
      <c r="A2429" s="6">
        <v>39276</v>
      </c>
      <c r="B2429" s="18" t="s">
        <v>1185</v>
      </c>
      <c r="C2429" s="29">
        <v>2</v>
      </c>
      <c r="D2429">
        <v>18</v>
      </c>
      <c r="E2429" s="18" t="s">
        <v>1376</v>
      </c>
      <c r="H2429">
        <v>5</v>
      </c>
      <c r="L2429" s="23" t="s">
        <v>2387</v>
      </c>
      <c r="M2429" s="23" t="s">
        <v>2545</v>
      </c>
    </row>
    <row r="2430" spans="1:13" x14ac:dyDescent="0.3">
      <c r="A2430" s="6">
        <v>39276</v>
      </c>
      <c r="B2430" s="18" t="s">
        <v>1185</v>
      </c>
      <c r="C2430" s="29">
        <v>2</v>
      </c>
      <c r="D2430">
        <v>17.7</v>
      </c>
      <c r="E2430" s="18" t="s">
        <v>1376</v>
      </c>
      <c r="F2430">
        <v>3.2</v>
      </c>
      <c r="L2430" s="23" t="s">
        <v>2387</v>
      </c>
      <c r="M2430" s="23" t="s">
        <v>2545</v>
      </c>
    </row>
    <row r="2431" spans="1:13" x14ac:dyDescent="0.3">
      <c r="A2431" s="6">
        <v>39276</v>
      </c>
      <c r="B2431" s="18" t="s">
        <v>1185</v>
      </c>
      <c r="C2431" s="29">
        <v>2</v>
      </c>
      <c r="D2431">
        <v>17.3</v>
      </c>
      <c r="E2431" s="18" t="s">
        <v>1376</v>
      </c>
      <c r="H2431">
        <v>1</v>
      </c>
      <c r="L2431" s="23" t="s">
        <v>2387</v>
      </c>
      <c r="M2431" s="23" t="s">
        <v>2545</v>
      </c>
    </row>
    <row r="2432" spans="1:13" x14ac:dyDescent="0.3">
      <c r="A2432" s="6">
        <v>39276</v>
      </c>
      <c r="B2432" s="18" t="s">
        <v>1185</v>
      </c>
      <c r="C2432" s="29">
        <v>2</v>
      </c>
      <c r="D2432">
        <v>17</v>
      </c>
      <c r="E2432" s="18" t="s">
        <v>1376</v>
      </c>
      <c r="F2432">
        <v>3.1</v>
      </c>
      <c r="L2432" s="23" t="s">
        <v>2387</v>
      </c>
      <c r="M2432" s="23" t="s">
        <v>2545</v>
      </c>
    </row>
    <row r="2433" spans="1:13" x14ac:dyDescent="0.3">
      <c r="A2433" s="6">
        <v>39276</v>
      </c>
      <c r="B2433" s="18" t="s">
        <v>1185</v>
      </c>
      <c r="C2433" s="29">
        <v>2</v>
      </c>
      <c r="D2433">
        <v>17</v>
      </c>
      <c r="E2433" s="18" t="s">
        <v>1376</v>
      </c>
      <c r="F2433">
        <v>3.8</v>
      </c>
      <c r="L2433" s="23" t="s">
        <v>2387</v>
      </c>
      <c r="M2433" s="23" t="s">
        <v>2545</v>
      </c>
    </row>
    <row r="2434" spans="1:13" x14ac:dyDescent="0.3">
      <c r="A2434" s="6">
        <v>39276</v>
      </c>
      <c r="B2434" s="18" t="s">
        <v>1185</v>
      </c>
      <c r="C2434" s="29">
        <v>2</v>
      </c>
      <c r="D2434">
        <v>17</v>
      </c>
      <c r="E2434" s="18" t="s">
        <v>1376</v>
      </c>
      <c r="H2434">
        <v>2</v>
      </c>
      <c r="L2434" s="23" t="s">
        <v>2387</v>
      </c>
      <c r="M2434" s="23" t="s">
        <v>2545</v>
      </c>
    </row>
    <row r="2435" spans="1:13" x14ac:dyDescent="0.3">
      <c r="A2435" s="6">
        <v>39276</v>
      </c>
      <c r="B2435" s="18" t="s">
        <v>1185</v>
      </c>
      <c r="C2435" s="29">
        <v>2</v>
      </c>
      <c r="D2435">
        <v>16</v>
      </c>
      <c r="E2435" s="18" t="s">
        <v>1376</v>
      </c>
      <c r="H2435">
        <v>2</v>
      </c>
      <c r="L2435" s="23" t="s">
        <v>2387</v>
      </c>
      <c r="M2435" s="23" t="s">
        <v>2545</v>
      </c>
    </row>
    <row r="2436" spans="1:13" x14ac:dyDescent="0.3">
      <c r="A2436" s="6">
        <v>39276</v>
      </c>
      <c r="B2436" s="18" t="s">
        <v>1185</v>
      </c>
      <c r="C2436" s="29">
        <v>2</v>
      </c>
      <c r="D2436">
        <v>16.399999999999999</v>
      </c>
      <c r="E2436" s="18" t="s">
        <v>1376</v>
      </c>
      <c r="F2436">
        <v>0.9</v>
      </c>
      <c r="J2436" s="18"/>
      <c r="L2436" s="23" t="s">
        <v>2387</v>
      </c>
      <c r="M2436" s="23" t="s">
        <v>2545</v>
      </c>
    </row>
    <row r="2437" spans="1:13" x14ac:dyDescent="0.3">
      <c r="A2437" s="6">
        <v>39276</v>
      </c>
      <c r="B2437" s="18" t="s">
        <v>1185</v>
      </c>
      <c r="C2437" s="29">
        <v>2</v>
      </c>
      <c r="D2437">
        <v>15.5</v>
      </c>
      <c r="E2437" s="18" t="s">
        <v>1376</v>
      </c>
      <c r="F2437">
        <v>1</v>
      </c>
      <c r="L2437" s="23" t="s">
        <v>2387</v>
      </c>
      <c r="M2437" s="23" t="s">
        <v>2545</v>
      </c>
    </row>
    <row r="2438" spans="1:13" x14ac:dyDescent="0.3">
      <c r="A2438" s="6">
        <v>39276</v>
      </c>
      <c r="B2438" s="18" t="s">
        <v>1185</v>
      </c>
      <c r="C2438" s="29">
        <v>2</v>
      </c>
      <c r="D2438">
        <v>15.1</v>
      </c>
      <c r="E2438" s="18" t="s">
        <v>1376</v>
      </c>
      <c r="F2438">
        <v>0.2</v>
      </c>
      <c r="L2438" s="23" t="s">
        <v>2387</v>
      </c>
      <c r="M2438" s="23" t="s">
        <v>2545</v>
      </c>
    </row>
    <row r="2439" spans="1:13" x14ac:dyDescent="0.3">
      <c r="A2439" s="6">
        <v>39276</v>
      </c>
      <c r="B2439" s="18" t="s">
        <v>1185</v>
      </c>
      <c r="C2439" s="29">
        <v>2</v>
      </c>
      <c r="D2439">
        <v>14.8</v>
      </c>
      <c r="E2439" s="18" t="s">
        <v>1376</v>
      </c>
      <c r="H2439">
        <v>2</v>
      </c>
      <c r="L2439" s="23" t="s">
        <v>2387</v>
      </c>
      <c r="M2439" s="23" t="s">
        <v>2545</v>
      </c>
    </row>
    <row r="2440" spans="1:13" x14ac:dyDescent="0.3">
      <c r="A2440" s="6">
        <v>39276</v>
      </c>
      <c r="B2440" s="18" t="s">
        <v>1185</v>
      </c>
      <c r="C2440" s="29">
        <v>2</v>
      </c>
      <c r="D2440">
        <v>14.3</v>
      </c>
      <c r="E2440" s="18" t="s">
        <v>1376</v>
      </c>
      <c r="F2440">
        <v>0.6</v>
      </c>
      <c r="L2440" s="23" t="s">
        <v>2387</v>
      </c>
      <c r="M2440" s="23" t="s">
        <v>2545</v>
      </c>
    </row>
    <row r="2441" spans="1:13" x14ac:dyDescent="0.3">
      <c r="A2441" s="6">
        <v>39276</v>
      </c>
      <c r="B2441" s="18" t="s">
        <v>1185</v>
      </c>
      <c r="C2441" s="29">
        <v>2</v>
      </c>
      <c r="D2441">
        <v>14</v>
      </c>
      <c r="E2441" s="18" t="s">
        <v>1376</v>
      </c>
      <c r="H2441">
        <v>4</v>
      </c>
      <c r="L2441" s="23" t="s">
        <v>2387</v>
      </c>
      <c r="M2441" s="23" t="s">
        <v>2545</v>
      </c>
    </row>
    <row r="2442" spans="1:13" x14ac:dyDescent="0.3">
      <c r="A2442" s="6">
        <v>39276</v>
      </c>
      <c r="B2442" s="18" t="s">
        <v>1185</v>
      </c>
      <c r="C2442" s="29">
        <v>2</v>
      </c>
      <c r="D2442">
        <v>13</v>
      </c>
      <c r="E2442" s="18" t="s">
        <v>1376</v>
      </c>
      <c r="H2442">
        <v>3</v>
      </c>
      <c r="J2442" s="18"/>
      <c r="L2442" s="23" t="s">
        <v>2387</v>
      </c>
      <c r="M2442" s="23" t="s">
        <v>2545</v>
      </c>
    </row>
    <row r="2443" spans="1:13" x14ac:dyDescent="0.3">
      <c r="A2443" s="6">
        <v>39276</v>
      </c>
      <c r="B2443" s="18" t="s">
        <v>1185</v>
      </c>
      <c r="C2443" s="29">
        <v>2</v>
      </c>
      <c r="D2443">
        <v>12</v>
      </c>
      <c r="E2443" s="18" t="s">
        <v>1376</v>
      </c>
      <c r="H2443">
        <v>3</v>
      </c>
      <c r="L2443" s="23" t="s">
        <v>2387</v>
      </c>
      <c r="M2443" s="23" t="s">
        <v>2545</v>
      </c>
    </row>
    <row r="2444" spans="1:13" x14ac:dyDescent="0.3">
      <c r="A2444" s="6">
        <v>39276</v>
      </c>
      <c r="B2444" s="18" t="s">
        <v>1185</v>
      </c>
      <c r="C2444" s="29">
        <v>2</v>
      </c>
      <c r="D2444">
        <v>11.2</v>
      </c>
      <c r="E2444" s="18" t="s">
        <v>1376</v>
      </c>
      <c r="F2444">
        <v>4.7</v>
      </c>
      <c r="J2444" s="18"/>
      <c r="L2444" s="23" t="s">
        <v>2387</v>
      </c>
      <c r="M2444" s="23" t="s">
        <v>2545</v>
      </c>
    </row>
    <row r="2445" spans="1:13" x14ac:dyDescent="0.3">
      <c r="A2445" s="6">
        <v>39276</v>
      </c>
      <c r="B2445" s="18" t="s">
        <v>1185</v>
      </c>
      <c r="C2445" s="29">
        <v>2</v>
      </c>
      <c r="D2445">
        <v>11</v>
      </c>
      <c r="E2445" s="18" t="s">
        <v>1376</v>
      </c>
      <c r="H2445">
        <v>2</v>
      </c>
      <c r="K2445" s="18"/>
      <c r="L2445" s="23" t="s">
        <v>2387</v>
      </c>
      <c r="M2445" s="23" t="s">
        <v>2545</v>
      </c>
    </row>
    <row r="2446" spans="1:13" x14ac:dyDescent="0.3">
      <c r="A2446" s="6">
        <v>39276</v>
      </c>
      <c r="B2446" s="18" t="s">
        <v>1185</v>
      </c>
      <c r="C2446" s="29">
        <v>2</v>
      </c>
      <c r="D2446">
        <v>10</v>
      </c>
      <c r="E2446" s="18" t="s">
        <v>1983</v>
      </c>
      <c r="H2446">
        <v>2</v>
      </c>
      <c r="L2446" s="23" t="s">
        <v>2387</v>
      </c>
      <c r="M2446" s="23" t="s">
        <v>2545</v>
      </c>
    </row>
    <row r="2447" spans="1:13" x14ac:dyDescent="0.3">
      <c r="A2447" s="6">
        <v>39276</v>
      </c>
      <c r="B2447" s="18" t="s">
        <v>1185</v>
      </c>
      <c r="C2447" s="29">
        <v>2</v>
      </c>
      <c r="D2447">
        <v>10.4</v>
      </c>
      <c r="E2447" s="18" t="s">
        <v>1376</v>
      </c>
      <c r="F2447">
        <v>4.5</v>
      </c>
      <c r="K2447" s="18"/>
      <c r="L2447" s="23" t="s">
        <v>2387</v>
      </c>
      <c r="M2447" s="23" t="s">
        <v>2545</v>
      </c>
    </row>
    <row r="2448" spans="1:13" x14ac:dyDescent="0.3">
      <c r="A2448" s="6">
        <v>39276</v>
      </c>
      <c r="B2448" s="18" t="s">
        <v>1185</v>
      </c>
      <c r="C2448" s="29">
        <v>2</v>
      </c>
      <c r="D2448">
        <v>10</v>
      </c>
      <c r="E2448" s="18" t="s">
        <v>1376</v>
      </c>
      <c r="H2448">
        <v>4</v>
      </c>
      <c r="L2448" s="23" t="s">
        <v>2387</v>
      </c>
      <c r="M2448" s="23" t="s">
        <v>2545</v>
      </c>
    </row>
    <row r="2449" spans="1:13" x14ac:dyDescent="0.3">
      <c r="A2449" s="6">
        <v>39276</v>
      </c>
      <c r="B2449" s="18" t="s">
        <v>1185</v>
      </c>
      <c r="C2449" s="29">
        <v>2</v>
      </c>
      <c r="D2449">
        <v>9</v>
      </c>
      <c r="E2449" s="18" t="s">
        <v>1376</v>
      </c>
      <c r="H2449">
        <v>5</v>
      </c>
      <c r="L2449" s="23" t="s">
        <v>2387</v>
      </c>
      <c r="M2449" s="23" t="s">
        <v>2545</v>
      </c>
    </row>
    <row r="2450" spans="1:13" x14ac:dyDescent="0.3">
      <c r="A2450" s="6">
        <v>39276</v>
      </c>
      <c r="B2450" s="18" t="s">
        <v>1185</v>
      </c>
      <c r="C2450" s="29">
        <v>2</v>
      </c>
      <c r="D2450">
        <v>9.5</v>
      </c>
      <c r="E2450" s="18" t="s">
        <v>1376</v>
      </c>
      <c r="F2450">
        <v>5.0999999999999996</v>
      </c>
      <c r="K2450" s="18"/>
      <c r="L2450" s="23" t="s">
        <v>2387</v>
      </c>
      <c r="M2450" s="23" t="s">
        <v>2545</v>
      </c>
    </row>
    <row r="2451" spans="1:13" x14ac:dyDescent="0.3">
      <c r="A2451" s="6">
        <v>39276</v>
      </c>
      <c r="B2451" s="18" t="s">
        <v>1185</v>
      </c>
      <c r="C2451" s="29">
        <v>2</v>
      </c>
      <c r="D2451">
        <v>9</v>
      </c>
      <c r="E2451" s="18" t="s">
        <v>1816</v>
      </c>
      <c r="F2451">
        <v>6</v>
      </c>
      <c r="L2451" s="23" t="s">
        <v>2387</v>
      </c>
      <c r="M2451" s="23" t="s">
        <v>2545</v>
      </c>
    </row>
    <row r="2452" spans="1:13" x14ac:dyDescent="0.3">
      <c r="A2452" s="6">
        <v>39276</v>
      </c>
      <c r="B2452" s="18" t="s">
        <v>1185</v>
      </c>
      <c r="C2452" s="29">
        <v>2</v>
      </c>
      <c r="D2452">
        <v>8.6999999999999993</v>
      </c>
      <c r="E2452" s="18" t="s">
        <v>1976</v>
      </c>
      <c r="F2452">
        <v>6.5</v>
      </c>
      <c r="J2452" s="18"/>
      <c r="L2452" s="23" t="s">
        <v>2387</v>
      </c>
      <c r="M2452" s="23" t="s">
        <v>2545</v>
      </c>
    </row>
    <row r="2453" spans="1:13" x14ac:dyDescent="0.3">
      <c r="A2453" s="6">
        <v>39276</v>
      </c>
      <c r="B2453" s="18" t="s">
        <v>1185</v>
      </c>
      <c r="C2453" s="29">
        <v>2</v>
      </c>
      <c r="D2453">
        <v>9</v>
      </c>
      <c r="E2453" s="18" t="s">
        <v>1376</v>
      </c>
      <c r="H2453">
        <v>5</v>
      </c>
      <c r="L2453" s="23" t="s">
        <v>2387</v>
      </c>
      <c r="M2453" s="23" t="s">
        <v>2545</v>
      </c>
    </row>
    <row r="2454" spans="1:13" x14ac:dyDescent="0.3">
      <c r="A2454" s="6">
        <v>39276</v>
      </c>
      <c r="B2454" s="18" t="s">
        <v>1185</v>
      </c>
      <c r="C2454" s="29">
        <v>2</v>
      </c>
      <c r="D2454">
        <v>8</v>
      </c>
      <c r="E2454" s="18" t="s">
        <v>1376</v>
      </c>
      <c r="H2454">
        <v>5</v>
      </c>
      <c r="L2454" s="23" t="s">
        <v>2387</v>
      </c>
      <c r="M2454" s="23" t="s">
        <v>2545</v>
      </c>
    </row>
    <row r="2455" spans="1:13" x14ac:dyDescent="0.3">
      <c r="A2455" s="6">
        <v>39276</v>
      </c>
      <c r="B2455" s="18" t="s">
        <v>1185</v>
      </c>
      <c r="C2455" s="29">
        <v>2</v>
      </c>
      <c r="D2455">
        <v>8.1</v>
      </c>
      <c r="E2455" s="18" t="s">
        <v>1376</v>
      </c>
      <c r="F2455">
        <v>5.2</v>
      </c>
      <c r="L2455" s="23" t="s">
        <v>2387</v>
      </c>
      <c r="M2455" s="23" t="s">
        <v>2545</v>
      </c>
    </row>
    <row r="2456" spans="1:13" x14ac:dyDescent="0.3">
      <c r="A2456" s="6">
        <v>39276</v>
      </c>
      <c r="B2456" s="18" t="s">
        <v>1185</v>
      </c>
      <c r="C2456" s="29">
        <v>2</v>
      </c>
      <c r="D2456">
        <v>7.7</v>
      </c>
      <c r="E2456" s="18" t="s">
        <v>1978</v>
      </c>
      <c r="F2456">
        <v>5</v>
      </c>
      <c r="L2456" s="23" t="s">
        <v>2387</v>
      </c>
      <c r="M2456" s="23" t="s">
        <v>2545</v>
      </c>
    </row>
    <row r="2457" spans="1:13" x14ac:dyDescent="0.3">
      <c r="A2457" s="6">
        <v>39276</v>
      </c>
      <c r="B2457" s="18" t="s">
        <v>1185</v>
      </c>
      <c r="C2457" s="29">
        <v>2</v>
      </c>
      <c r="D2457">
        <v>8</v>
      </c>
      <c r="E2457" s="18" t="s">
        <v>1376</v>
      </c>
      <c r="H2457">
        <v>4</v>
      </c>
      <c r="K2457" s="18"/>
      <c r="L2457" s="23" t="s">
        <v>2387</v>
      </c>
      <c r="M2457" s="23" t="s">
        <v>2545</v>
      </c>
    </row>
    <row r="2458" spans="1:13" x14ac:dyDescent="0.3">
      <c r="A2458" s="6">
        <v>39276</v>
      </c>
      <c r="B2458" s="18" t="s">
        <v>1185</v>
      </c>
      <c r="C2458" s="29">
        <v>2</v>
      </c>
      <c r="D2458">
        <v>7</v>
      </c>
      <c r="E2458" s="18" t="s">
        <v>1376</v>
      </c>
      <c r="H2458">
        <v>4</v>
      </c>
      <c r="L2458" s="23" t="s">
        <v>2387</v>
      </c>
      <c r="M2458" s="23" t="s">
        <v>2545</v>
      </c>
    </row>
    <row r="2459" spans="1:13" x14ac:dyDescent="0.3">
      <c r="A2459" s="6">
        <v>39276</v>
      </c>
      <c r="B2459" s="18" t="s">
        <v>1185</v>
      </c>
      <c r="C2459" s="29">
        <v>2</v>
      </c>
      <c r="D2459">
        <v>7</v>
      </c>
      <c r="E2459" s="18" t="s">
        <v>1977</v>
      </c>
      <c r="F2459">
        <v>4.8</v>
      </c>
      <c r="L2459" s="23" t="s">
        <v>2387</v>
      </c>
      <c r="M2459" s="23" t="s">
        <v>2545</v>
      </c>
    </row>
    <row r="2460" spans="1:13" x14ac:dyDescent="0.3">
      <c r="A2460" s="6">
        <v>39276</v>
      </c>
      <c r="B2460" s="18" t="s">
        <v>1185</v>
      </c>
      <c r="C2460" s="29">
        <v>2</v>
      </c>
      <c r="D2460">
        <v>7</v>
      </c>
      <c r="E2460" s="18" t="s">
        <v>1376</v>
      </c>
      <c r="H2460">
        <v>3</v>
      </c>
      <c r="L2460" s="23" t="s">
        <v>2387</v>
      </c>
      <c r="M2460" s="23" t="s">
        <v>2545</v>
      </c>
    </row>
    <row r="2461" spans="1:13" x14ac:dyDescent="0.3">
      <c r="A2461" s="6">
        <v>39276</v>
      </c>
      <c r="B2461" s="18" t="s">
        <v>1185</v>
      </c>
      <c r="C2461" s="29">
        <v>2</v>
      </c>
      <c r="D2461">
        <v>6.4</v>
      </c>
      <c r="E2461" s="18" t="s">
        <v>1376</v>
      </c>
      <c r="F2461">
        <v>1</v>
      </c>
      <c r="L2461" s="23" t="s">
        <v>2387</v>
      </c>
      <c r="M2461" s="23" t="s">
        <v>2545</v>
      </c>
    </row>
    <row r="2462" spans="1:13" x14ac:dyDescent="0.3">
      <c r="A2462" s="6">
        <v>39276</v>
      </c>
      <c r="B2462" s="18" t="s">
        <v>1185</v>
      </c>
      <c r="C2462" s="29">
        <v>2</v>
      </c>
      <c r="D2462">
        <v>5.9</v>
      </c>
      <c r="E2462" s="18" t="s">
        <v>1979</v>
      </c>
      <c r="F2462">
        <v>1.2</v>
      </c>
      <c r="L2462" s="23" t="s">
        <v>2387</v>
      </c>
      <c r="M2462" s="23" t="s">
        <v>2545</v>
      </c>
    </row>
    <row r="2463" spans="1:13" x14ac:dyDescent="0.3">
      <c r="A2463" s="6">
        <v>39276</v>
      </c>
      <c r="B2463" s="18" t="s">
        <v>1185</v>
      </c>
      <c r="C2463" s="29">
        <v>2</v>
      </c>
      <c r="D2463">
        <v>5.5</v>
      </c>
      <c r="E2463" s="18" t="s">
        <v>1376</v>
      </c>
      <c r="F2463">
        <v>5</v>
      </c>
      <c r="L2463" s="23" t="s">
        <v>2387</v>
      </c>
      <c r="M2463" s="23" t="s">
        <v>2545</v>
      </c>
    </row>
    <row r="2464" spans="1:13" x14ac:dyDescent="0.3">
      <c r="A2464" s="6">
        <v>39276</v>
      </c>
      <c r="B2464" s="18" t="s">
        <v>1185</v>
      </c>
      <c r="C2464" s="29">
        <v>2</v>
      </c>
      <c r="D2464">
        <v>4.7</v>
      </c>
      <c r="E2464" s="18" t="s">
        <v>1376</v>
      </c>
      <c r="F2464">
        <v>4.8</v>
      </c>
      <c r="L2464" s="23" t="s">
        <v>2387</v>
      </c>
      <c r="M2464" s="23" t="s">
        <v>2545</v>
      </c>
    </row>
    <row r="2465" spans="1:13" x14ac:dyDescent="0.3">
      <c r="A2465" s="6">
        <v>39276</v>
      </c>
      <c r="B2465" s="18" t="s">
        <v>1185</v>
      </c>
      <c r="C2465" s="29">
        <v>2</v>
      </c>
      <c r="D2465">
        <v>5</v>
      </c>
      <c r="E2465" s="18" t="s">
        <v>1376</v>
      </c>
      <c r="H2465">
        <v>3</v>
      </c>
      <c r="L2465" s="23" t="s">
        <v>2387</v>
      </c>
      <c r="M2465" s="23" t="s">
        <v>2545</v>
      </c>
    </row>
    <row r="2466" spans="1:13" x14ac:dyDescent="0.3">
      <c r="A2466" s="6">
        <v>39276</v>
      </c>
      <c r="B2466" s="18" t="s">
        <v>1185</v>
      </c>
      <c r="C2466" s="29">
        <v>2</v>
      </c>
      <c r="D2466">
        <v>4.2</v>
      </c>
      <c r="E2466" s="18" t="s">
        <v>1376</v>
      </c>
      <c r="H2466">
        <v>1</v>
      </c>
      <c r="L2466" s="23" t="s">
        <v>2387</v>
      </c>
      <c r="M2466" s="23" t="s">
        <v>2545</v>
      </c>
    </row>
    <row r="2467" spans="1:13" x14ac:dyDescent="0.3">
      <c r="A2467" s="6">
        <v>39276</v>
      </c>
      <c r="B2467" s="18" t="s">
        <v>1185</v>
      </c>
      <c r="C2467" s="29">
        <v>2</v>
      </c>
      <c r="D2467">
        <v>3.7</v>
      </c>
      <c r="E2467" s="18" t="s">
        <v>1376</v>
      </c>
      <c r="H2467">
        <v>1</v>
      </c>
      <c r="L2467" s="23" t="s">
        <v>2387</v>
      </c>
      <c r="M2467" s="23" t="s">
        <v>2545</v>
      </c>
    </row>
    <row r="2468" spans="1:13" x14ac:dyDescent="0.3">
      <c r="A2468" s="6">
        <v>39276</v>
      </c>
      <c r="B2468" s="18" t="s">
        <v>1185</v>
      </c>
      <c r="C2468" s="29">
        <v>2</v>
      </c>
      <c r="D2468">
        <v>3.7</v>
      </c>
      <c r="E2468" s="18" t="s">
        <v>1376</v>
      </c>
      <c r="F2468">
        <v>4.8</v>
      </c>
      <c r="K2468" s="18"/>
      <c r="L2468" s="23" t="s">
        <v>2387</v>
      </c>
      <c r="M2468" s="23" t="s">
        <v>2545</v>
      </c>
    </row>
    <row r="2469" spans="1:13" x14ac:dyDescent="0.3">
      <c r="A2469" s="6">
        <v>39276</v>
      </c>
      <c r="B2469" s="18" t="s">
        <v>1185</v>
      </c>
      <c r="C2469" s="29">
        <v>2</v>
      </c>
      <c r="D2469">
        <v>2.8</v>
      </c>
      <c r="E2469" s="18" t="s">
        <v>1376</v>
      </c>
      <c r="F2469">
        <v>4.5999999999999996</v>
      </c>
      <c r="L2469" s="23" t="s">
        <v>2387</v>
      </c>
      <c r="M2469" s="23" t="s">
        <v>2545</v>
      </c>
    </row>
    <row r="2470" spans="1:13" x14ac:dyDescent="0.3">
      <c r="A2470" s="6">
        <v>39276</v>
      </c>
      <c r="B2470" s="18" t="s">
        <v>1185</v>
      </c>
      <c r="C2470" s="29">
        <v>2</v>
      </c>
      <c r="D2470">
        <v>2.7</v>
      </c>
      <c r="E2470" s="18" t="s">
        <v>1376</v>
      </c>
      <c r="F2470">
        <v>2.7</v>
      </c>
      <c r="L2470" s="23" t="s">
        <v>2387</v>
      </c>
      <c r="M2470" s="23" t="s">
        <v>2545</v>
      </c>
    </row>
    <row r="2471" spans="1:13" x14ac:dyDescent="0.3">
      <c r="A2471" s="6">
        <v>39276</v>
      </c>
      <c r="B2471" s="18" t="s">
        <v>1185</v>
      </c>
      <c r="C2471" s="29">
        <v>2</v>
      </c>
      <c r="D2471">
        <v>2.1</v>
      </c>
      <c r="E2471" s="18" t="s">
        <v>1376</v>
      </c>
      <c r="H2471">
        <v>2</v>
      </c>
      <c r="L2471" s="23" t="s">
        <v>2387</v>
      </c>
      <c r="M2471" s="23" t="s">
        <v>2545</v>
      </c>
    </row>
    <row r="2472" spans="1:13" x14ac:dyDescent="0.3">
      <c r="A2472" s="6">
        <v>39276</v>
      </c>
      <c r="B2472" s="18" t="s">
        <v>1185</v>
      </c>
      <c r="C2472" s="29">
        <v>2</v>
      </c>
      <c r="D2472">
        <v>1.5</v>
      </c>
      <c r="E2472" s="18" t="s">
        <v>1412</v>
      </c>
      <c r="F2472">
        <v>3.8</v>
      </c>
      <c r="L2472" s="23" t="s">
        <v>2387</v>
      </c>
      <c r="M2472" s="23" t="s">
        <v>2545</v>
      </c>
    </row>
    <row r="2473" spans="1:13" x14ac:dyDescent="0.3">
      <c r="A2473" s="6">
        <v>39276</v>
      </c>
      <c r="B2473" s="18" t="s">
        <v>1185</v>
      </c>
      <c r="C2473" s="29">
        <v>2</v>
      </c>
      <c r="D2473">
        <v>0.7</v>
      </c>
      <c r="E2473" s="18" t="s">
        <v>1412</v>
      </c>
      <c r="F2473">
        <v>3.8</v>
      </c>
      <c r="L2473" s="23" t="s">
        <v>2387</v>
      </c>
      <c r="M2473" s="23" t="s">
        <v>2545</v>
      </c>
    </row>
    <row r="2474" spans="1:13" x14ac:dyDescent="0.3">
      <c r="A2474" s="6">
        <v>39276</v>
      </c>
      <c r="B2474" s="18" t="s">
        <v>1185</v>
      </c>
      <c r="C2474" s="29">
        <v>2</v>
      </c>
      <c r="D2474">
        <v>0.6</v>
      </c>
      <c r="E2474" s="18" t="s">
        <v>1412</v>
      </c>
      <c r="F2474">
        <v>3.8</v>
      </c>
      <c r="L2474" s="23" t="s">
        <v>2387</v>
      </c>
      <c r="M2474" s="23" t="s">
        <v>2545</v>
      </c>
    </row>
    <row r="2475" spans="1:13" x14ac:dyDescent="0.3">
      <c r="A2475" s="6">
        <v>39276</v>
      </c>
      <c r="B2475" s="18" t="s">
        <v>1185</v>
      </c>
      <c r="C2475" s="29">
        <v>2</v>
      </c>
      <c r="D2475">
        <v>0.3</v>
      </c>
      <c r="E2475" s="18" t="s">
        <v>1412</v>
      </c>
      <c r="F2475">
        <v>3.8</v>
      </c>
      <c r="L2475" s="23" t="s">
        <v>2387</v>
      </c>
      <c r="M2475" s="23" t="s">
        <v>2545</v>
      </c>
    </row>
    <row r="2476" spans="1:13" x14ac:dyDescent="0.3">
      <c r="A2476" s="6">
        <v>39276</v>
      </c>
      <c r="B2476" s="18" t="s">
        <v>1185</v>
      </c>
      <c r="C2476" s="29">
        <v>2</v>
      </c>
      <c r="D2476">
        <v>0.2</v>
      </c>
      <c r="E2476" s="18" t="s">
        <v>1412</v>
      </c>
      <c r="F2476">
        <v>3.8</v>
      </c>
      <c r="L2476" s="23" t="s">
        <v>2387</v>
      </c>
      <c r="M2476" s="23" t="s">
        <v>2545</v>
      </c>
    </row>
    <row r="2477" spans="1:13" x14ac:dyDescent="0.3">
      <c r="A2477" s="6">
        <v>39276</v>
      </c>
      <c r="B2477" s="18" t="s">
        <v>1185</v>
      </c>
      <c r="C2477" s="29">
        <v>1</v>
      </c>
      <c r="D2477">
        <v>18.3</v>
      </c>
      <c r="E2477" s="18" t="s">
        <v>626</v>
      </c>
      <c r="F2477">
        <v>6.5</v>
      </c>
      <c r="J2477" t="s">
        <v>627</v>
      </c>
      <c r="L2477" s="23" t="s">
        <v>2387</v>
      </c>
      <c r="M2477" s="23" t="s">
        <v>2545</v>
      </c>
    </row>
    <row r="2478" spans="1:13" x14ac:dyDescent="0.3">
      <c r="A2478" s="6">
        <v>39276</v>
      </c>
      <c r="B2478" s="18" t="s">
        <v>1185</v>
      </c>
      <c r="C2478" s="29">
        <v>1</v>
      </c>
      <c r="D2478">
        <v>3.5</v>
      </c>
      <c r="E2478" s="18" t="s">
        <v>626</v>
      </c>
      <c r="F2478">
        <v>6.1</v>
      </c>
      <c r="L2478" s="23" t="s">
        <v>2387</v>
      </c>
      <c r="M2478" s="23" t="s">
        <v>2545</v>
      </c>
    </row>
    <row r="2479" spans="1:13" x14ac:dyDescent="0.3">
      <c r="A2479" s="6">
        <v>39276</v>
      </c>
      <c r="B2479" s="18" t="s">
        <v>1185</v>
      </c>
      <c r="C2479" s="29">
        <v>1</v>
      </c>
      <c r="D2479">
        <v>24.3</v>
      </c>
      <c r="E2479" s="18" t="s">
        <v>1295</v>
      </c>
      <c r="F2479">
        <v>4</v>
      </c>
      <c r="J2479" t="s">
        <v>1810</v>
      </c>
      <c r="L2479" s="23" t="s">
        <v>2387</v>
      </c>
      <c r="M2479" s="23" t="s">
        <v>2217</v>
      </c>
    </row>
    <row r="2480" spans="1:13" x14ac:dyDescent="0.3">
      <c r="A2480" s="6">
        <v>39276</v>
      </c>
      <c r="B2480" s="18" t="s">
        <v>1185</v>
      </c>
      <c r="C2480" s="29">
        <v>1</v>
      </c>
      <c r="D2480">
        <v>45.8</v>
      </c>
      <c r="E2480" s="18" t="s">
        <v>1295</v>
      </c>
      <c r="F2480">
        <v>7</v>
      </c>
      <c r="J2480" t="s">
        <v>2074</v>
      </c>
      <c r="L2480" s="23" t="s">
        <v>2387</v>
      </c>
      <c r="M2480" s="23" t="s">
        <v>2217</v>
      </c>
    </row>
    <row r="2481" spans="1:13" x14ac:dyDescent="0.3">
      <c r="A2481" s="6">
        <v>39276</v>
      </c>
      <c r="B2481" s="18" t="s">
        <v>1185</v>
      </c>
      <c r="C2481" s="29">
        <v>1</v>
      </c>
      <c r="D2481">
        <v>29.1</v>
      </c>
      <c r="E2481" s="18" t="s">
        <v>1295</v>
      </c>
      <c r="F2481">
        <v>5.3</v>
      </c>
      <c r="J2481" t="s">
        <v>1115</v>
      </c>
      <c r="L2481" s="23" t="s">
        <v>2387</v>
      </c>
      <c r="M2481" s="23" t="s">
        <v>2217</v>
      </c>
    </row>
    <row r="2482" spans="1:13" x14ac:dyDescent="0.3">
      <c r="A2482" s="6">
        <v>39276</v>
      </c>
      <c r="B2482" s="18" t="s">
        <v>1185</v>
      </c>
      <c r="C2482" s="29">
        <v>1</v>
      </c>
      <c r="D2482">
        <v>40.299999999999997</v>
      </c>
      <c r="E2482" s="18" t="s">
        <v>1295</v>
      </c>
      <c r="F2482">
        <v>5</v>
      </c>
      <c r="L2482" s="23" t="s">
        <v>2387</v>
      </c>
      <c r="M2482" s="23" t="s">
        <v>2217</v>
      </c>
    </row>
    <row r="2483" spans="1:13" x14ac:dyDescent="0.3">
      <c r="A2483" s="6">
        <v>39276</v>
      </c>
      <c r="B2483" s="18" t="s">
        <v>1185</v>
      </c>
      <c r="C2483" s="29">
        <v>1</v>
      </c>
      <c r="D2483">
        <v>36.4</v>
      </c>
      <c r="E2483" s="18" t="s">
        <v>1295</v>
      </c>
      <c r="F2483">
        <v>0.5</v>
      </c>
      <c r="L2483" s="23" t="s">
        <v>2387</v>
      </c>
      <c r="M2483" s="23" t="s">
        <v>2217</v>
      </c>
    </row>
    <row r="2484" spans="1:13" x14ac:dyDescent="0.3">
      <c r="A2484" s="6">
        <v>39276</v>
      </c>
      <c r="B2484" s="18" t="s">
        <v>1185</v>
      </c>
      <c r="C2484" s="29">
        <v>1</v>
      </c>
      <c r="D2484">
        <v>35</v>
      </c>
      <c r="E2484" s="18" t="s">
        <v>1295</v>
      </c>
      <c r="F2484">
        <v>0.4</v>
      </c>
      <c r="L2484" s="23" t="s">
        <v>2387</v>
      </c>
      <c r="M2484" s="23" t="s">
        <v>2217</v>
      </c>
    </row>
    <row r="2485" spans="1:13" x14ac:dyDescent="0.3">
      <c r="A2485" s="6">
        <v>39276</v>
      </c>
      <c r="B2485" s="18" t="s">
        <v>1185</v>
      </c>
      <c r="C2485" s="29">
        <v>1</v>
      </c>
      <c r="D2485">
        <v>34.6</v>
      </c>
      <c r="E2485" s="18" t="s">
        <v>1295</v>
      </c>
      <c r="F2485">
        <v>6</v>
      </c>
      <c r="L2485" s="23" t="s">
        <v>2387</v>
      </c>
      <c r="M2485" s="23" t="s">
        <v>2217</v>
      </c>
    </row>
    <row r="2486" spans="1:13" x14ac:dyDescent="0.3">
      <c r="A2486" s="6">
        <v>39276</v>
      </c>
      <c r="B2486" s="18" t="s">
        <v>1185</v>
      </c>
      <c r="C2486" s="29">
        <v>1</v>
      </c>
      <c r="D2486">
        <v>28.3</v>
      </c>
      <c r="E2486" s="18" t="s">
        <v>1295</v>
      </c>
      <c r="H2486">
        <v>2</v>
      </c>
      <c r="L2486" s="23" t="s">
        <v>2387</v>
      </c>
      <c r="M2486" s="23" t="s">
        <v>2217</v>
      </c>
    </row>
    <row r="2487" spans="1:13" x14ac:dyDescent="0.3">
      <c r="A2487" s="6">
        <v>39276</v>
      </c>
      <c r="B2487" s="18" t="s">
        <v>1185</v>
      </c>
      <c r="C2487" s="29">
        <v>1</v>
      </c>
      <c r="D2487">
        <v>24.6</v>
      </c>
      <c r="E2487" s="18" t="s">
        <v>1295</v>
      </c>
      <c r="F2487">
        <v>7</v>
      </c>
      <c r="L2487" s="23" t="s">
        <v>2387</v>
      </c>
      <c r="M2487" s="23" t="s">
        <v>2217</v>
      </c>
    </row>
    <row r="2488" spans="1:13" x14ac:dyDescent="0.3">
      <c r="A2488" s="6">
        <v>39276</v>
      </c>
      <c r="B2488" s="18" t="s">
        <v>1185</v>
      </c>
      <c r="C2488" s="29">
        <v>1</v>
      </c>
      <c r="D2488">
        <v>23.8</v>
      </c>
      <c r="E2488" s="18" t="s">
        <v>1295</v>
      </c>
      <c r="F2488">
        <v>0.5</v>
      </c>
      <c r="L2488" s="23" t="s">
        <v>2387</v>
      </c>
      <c r="M2488" s="23" t="s">
        <v>2217</v>
      </c>
    </row>
    <row r="2489" spans="1:13" x14ac:dyDescent="0.3">
      <c r="A2489" s="6">
        <v>39276</v>
      </c>
      <c r="B2489" s="18" t="s">
        <v>1185</v>
      </c>
      <c r="C2489" s="29">
        <v>1</v>
      </c>
      <c r="D2489">
        <v>23.4</v>
      </c>
      <c r="E2489" s="18" t="s">
        <v>1295</v>
      </c>
      <c r="F2489">
        <v>2.2999999999999998</v>
      </c>
      <c r="L2489" s="23" t="s">
        <v>2387</v>
      </c>
      <c r="M2489" s="23" t="s">
        <v>2217</v>
      </c>
    </row>
    <row r="2490" spans="1:13" x14ac:dyDescent="0.3">
      <c r="A2490" s="6">
        <v>39276</v>
      </c>
      <c r="B2490" s="18" t="s">
        <v>1185</v>
      </c>
      <c r="C2490" s="29">
        <v>1</v>
      </c>
      <c r="D2490">
        <v>22.3</v>
      </c>
      <c r="E2490" s="18" t="s">
        <v>1295</v>
      </c>
      <c r="F2490">
        <v>0.7</v>
      </c>
      <c r="K2490" s="18"/>
      <c r="L2490" s="23" t="s">
        <v>2387</v>
      </c>
      <c r="M2490" s="23" t="s">
        <v>2217</v>
      </c>
    </row>
    <row r="2491" spans="1:13" x14ac:dyDescent="0.3">
      <c r="A2491" s="6">
        <v>39276</v>
      </c>
      <c r="B2491" s="18" t="s">
        <v>1185</v>
      </c>
      <c r="C2491" s="29">
        <v>1</v>
      </c>
      <c r="D2491">
        <v>22.1</v>
      </c>
      <c r="E2491" s="18" t="s">
        <v>1581</v>
      </c>
      <c r="F2491">
        <v>1.2</v>
      </c>
      <c r="K2491" t="s">
        <v>1409</v>
      </c>
      <c r="L2491" s="23" t="s">
        <v>2387</v>
      </c>
      <c r="M2491" s="23" t="s">
        <v>2217</v>
      </c>
    </row>
    <row r="2492" spans="1:13" x14ac:dyDescent="0.3">
      <c r="A2492" s="6">
        <v>39276</v>
      </c>
      <c r="B2492" s="18" t="s">
        <v>1185</v>
      </c>
      <c r="C2492" s="29">
        <v>1</v>
      </c>
      <c r="D2492">
        <v>21.9</v>
      </c>
      <c r="E2492" s="18" t="s">
        <v>1581</v>
      </c>
      <c r="F2492">
        <v>0.5</v>
      </c>
      <c r="L2492" s="23" t="s">
        <v>2387</v>
      </c>
      <c r="M2492" s="23" t="s">
        <v>2217</v>
      </c>
    </row>
    <row r="2493" spans="1:13" x14ac:dyDescent="0.3">
      <c r="A2493" s="6">
        <v>39276</v>
      </c>
      <c r="B2493" s="18" t="s">
        <v>1185</v>
      </c>
      <c r="C2493" s="29">
        <v>1</v>
      </c>
      <c r="D2493">
        <v>21.7</v>
      </c>
      <c r="E2493" s="18" t="s">
        <v>1581</v>
      </c>
      <c r="F2493">
        <v>2.7</v>
      </c>
      <c r="L2493" s="23" t="s">
        <v>2387</v>
      </c>
      <c r="M2493" s="23" t="s">
        <v>2217</v>
      </c>
    </row>
    <row r="2494" spans="1:13" x14ac:dyDescent="0.3">
      <c r="A2494" s="6">
        <v>39276</v>
      </c>
      <c r="B2494" s="18" t="s">
        <v>1185</v>
      </c>
      <c r="C2494" s="29">
        <v>1</v>
      </c>
      <c r="D2494">
        <v>21.2</v>
      </c>
      <c r="E2494" s="18" t="s">
        <v>1581</v>
      </c>
      <c r="F2494">
        <v>1</v>
      </c>
      <c r="L2494" s="23" t="s">
        <v>2387</v>
      </c>
      <c r="M2494" s="23" t="s">
        <v>2217</v>
      </c>
    </row>
    <row r="2495" spans="1:13" x14ac:dyDescent="0.3">
      <c r="A2495" s="6">
        <v>39276</v>
      </c>
      <c r="B2495" s="18" t="s">
        <v>1185</v>
      </c>
      <c r="C2495" s="29">
        <v>1</v>
      </c>
      <c r="D2495">
        <v>20.5</v>
      </c>
      <c r="E2495" s="18" t="s">
        <v>1581</v>
      </c>
      <c r="F2495">
        <v>1.8</v>
      </c>
      <c r="L2495" s="23" t="s">
        <v>2387</v>
      </c>
      <c r="M2495" s="23" t="s">
        <v>2217</v>
      </c>
    </row>
    <row r="2496" spans="1:13" x14ac:dyDescent="0.3">
      <c r="A2496" s="6">
        <v>39276</v>
      </c>
      <c r="B2496" s="18" t="s">
        <v>1185</v>
      </c>
      <c r="C2496" s="29">
        <v>1</v>
      </c>
      <c r="D2496">
        <v>19.899999999999999</v>
      </c>
      <c r="E2496" s="18" t="s">
        <v>1581</v>
      </c>
      <c r="F2496">
        <v>1.7</v>
      </c>
      <c r="L2496" s="23" t="s">
        <v>2387</v>
      </c>
      <c r="M2496" s="23" t="s">
        <v>2217</v>
      </c>
    </row>
    <row r="2497" spans="1:13" x14ac:dyDescent="0.3">
      <c r="A2497" s="6">
        <v>39276</v>
      </c>
      <c r="B2497" s="18" t="s">
        <v>1185</v>
      </c>
      <c r="C2497" s="29">
        <v>1</v>
      </c>
      <c r="D2497">
        <v>17.7</v>
      </c>
      <c r="E2497" s="18" t="s">
        <v>1581</v>
      </c>
      <c r="F2497">
        <v>0.5</v>
      </c>
      <c r="L2497" s="23" t="s">
        <v>2387</v>
      </c>
      <c r="M2497" s="23" t="s">
        <v>2217</v>
      </c>
    </row>
    <row r="2498" spans="1:13" x14ac:dyDescent="0.3">
      <c r="A2498" s="6">
        <v>39276</v>
      </c>
      <c r="B2498" s="18" t="s">
        <v>1185</v>
      </c>
      <c r="C2498" s="29">
        <v>1</v>
      </c>
      <c r="D2498">
        <v>17.3</v>
      </c>
      <c r="E2498" s="18" t="s">
        <v>1581</v>
      </c>
      <c r="F2498">
        <v>0.5</v>
      </c>
      <c r="L2498" s="23" t="s">
        <v>2387</v>
      </c>
      <c r="M2498" s="23" t="s">
        <v>2217</v>
      </c>
    </row>
    <row r="2499" spans="1:13" x14ac:dyDescent="0.3">
      <c r="A2499" s="6">
        <v>39276</v>
      </c>
      <c r="B2499" s="18" t="s">
        <v>1185</v>
      </c>
      <c r="C2499" s="29">
        <v>1</v>
      </c>
      <c r="D2499">
        <v>10.3</v>
      </c>
      <c r="E2499" s="18" t="s">
        <v>1581</v>
      </c>
      <c r="F2499">
        <v>2</v>
      </c>
      <c r="L2499" s="23" t="s">
        <v>2387</v>
      </c>
      <c r="M2499" s="23" t="s">
        <v>2217</v>
      </c>
    </row>
    <row r="2500" spans="1:13" x14ac:dyDescent="0.3">
      <c r="A2500" s="6">
        <v>39276</v>
      </c>
      <c r="B2500" s="18" t="s">
        <v>1185</v>
      </c>
      <c r="C2500" s="29">
        <v>1</v>
      </c>
      <c r="D2500">
        <v>10.3</v>
      </c>
      <c r="E2500" s="18" t="s">
        <v>1581</v>
      </c>
      <c r="F2500">
        <v>0.4</v>
      </c>
      <c r="L2500" s="23" t="s">
        <v>2387</v>
      </c>
      <c r="M2500" s="23" t="s">
        <v>2217</v>
      </c>
    </row>
    <row r="2501" spans="1:13" x14ac:dyDescent="0.3">
      <c r="A2501" s="6">
        <v>39276</v>
      </c>
      <c r="B2501" s="18" t="s">
        <v>1185</v>
      </c>
      <c r="C2501" s="29">
        <v>1</v>
      </c>
      <c r="D2501">
        <v>9.6</v>
      </c>
      <c r="E2501" s="18" t="s">
        <v>1581</v>
      </c>
      <c r="F2501">
        <v>6.7</v>
      </c>
      <c r="L2501" s="23" t="s">
        <v>2387</v>
      </c>
      <c r="M2501" s="23" t="s">
        <v>2217</v>
      </c>
    </row>
    <row r="2502" spans="1:13" x14ac:dyDescent="0.3">
      <c r="A2502" s="6">
        <v>39276</v>
      </c>
      <c r="B2502" s="18" t="s">
        <v>1185</v>
      </c>
      <c r="C2502" s="29">
        <v>1</v>
      </c>
      <c r="D2502">
        <v>9.5</v>
      </c>
      <c r="E2502" s="18" t="s">
        <v>1581</v>
      </c>
      <c r="H2502">
        <v>1</v>
      </c>
      <c r="L2502" s="23" t="s">
        <v>2387</v>
      </c>
      <c r="M2502" s="23" t="s">
        <v>2217</v>
      </c>
    </row>
    <row r="2503" spans="1:13" x14ac:dyDescent="0.3">
      <c r="A2503" s="6">
        <v>39276</v>
      </c>
      <c r="B2503" s="18" t="s">
        <v>1185</v>
      </c>
      <c r="C2503" s="29">
        <v>1</v>
      </c>
      <c r="D2503">
        <v>6.2</v>
      </c>
      <c r="E2503" s="18" t="s">
        <v>1581</v>
      </c>
      <c r="F2503">
        <v>0.2</v>
      </c>
      <c r="L2503" s="23" t="s">
        <v>2387</v>
      </c>
      <c r="M2503" s="23" t="s">
        <v>2217</v>
      </c>
    </row>
    <row r="2504" spans="1:13" x14ac:dyDescent="0.3">
      <c r="A2504" s="6">
        <v>39276</v>
      </c>
      <c r="B2504" s="18" t="s">
        <v>1185</v>
      </c>
      <c r="C2504" s="29">
        <v>1</v>
      </c>
      <c r="D2504">
        <v>2</v>
      </c>
      <c r="E2504" s="18" t="s">
        <v>1581</v>
      </c>
      <c r="F2504">
        <v>6</v>
      </c>
      <c r="L2504" s="23" t="s">
        <v>2387</v>
      </c>
      <c r="M2504" s="23" t="s">
        <v>2217</v>
      </c>
    </row>
    <row r="2505" spans="1:13" x14ac:dyDescent="0.3">
      <c r="A2505" s="6">
        <v>39276</v>
      </c>
      <c r="B2505" s="18" t="s">
        <v>1185</v>
      </c>
      <c r="C2505" s="29">
        <v>1</v>
      </c>
      <c r="D2505">
        <v>1.8</v>
      </c>
      <c r="E2505" s="18" t="s">
        <v>1581</v>
      </c>
      <c r="F2505">
        <v>0.3</v>
      </c>
      <c r="L2505" s="23" t="s">
        <v>2387</v>
      </c>
      <c r="M2505" s="23" t="s">
        <v>2217</v>
      </c>
    </row>
    <row r="2506" spans="1:13" x14ac:dyDescent="0.3">
      <c r="A2506" s="6">
        <v>39276</v>
      </c>
      <c r="B2506" s="18" t="s">
        <v>1185</v>
      </c>
      <c r="C2506" s="29">
        <v>2</v>
      </c>
      <c r="D2506">
        <v>18.600000000000001</v>
      </c>
      <c r="E2506" s="18" t="s">
        <v>1726</v>
      </c>
      <c r="J2506" t="s">
        <v>1459</v>
      </c>
      <c r="L2506" s="23" t="s">
        <v>2387</v>
      </c>
      <c r="M2506" s="23" t="s">
        <v>2217</v>
      </c>
    </row>
    <row r="2507" spans="1:13" x14ac:dyDescent="0.3">
      <c r="A2507" s="6">
        <v>39276</v>
      </c>
      <c r="B2507" s="18" t="s">
        <v>1185</v>
      </c>
      <c r="C2507" s="29">
        <v>2</v>
      </c>
      <c r="D2507">
        <v>35.5</v>
      </c>
      <c r="E2507" s="18" t="s">
        <v>1726</v>
      </c>
      <c r="F2507">
        <v>4</v>
      </c>
      <c r="L2507" s="23" t="s">
        <v>2387</v>
      </c>
      <c r="M2507" s="23" t="s">
        <v>2217</v>
      </c>
    </row>
    <row r="2508" spans="1:13" x14ac:dyDescent="0.3">
      <c r="A2508" s="6">
        <v>39276</v>
      </c>
      <c r="B2508" s="18" t="s">
        <v>1185</v>
      </c>
      <c r="C2508" s="29">
        <v>2</v>
      </c>
      <c r="D2508">
        <v>27.9</v>
      </c>
      <c r="E2508" s="18" t="s">
        <v>1726</v>
      </c>
      <c r="H2508">
        <v>1</v>
      </c>
      <c r="K2508" s="18"/>
      <c r="L2508" s="23" t="s">
        <v>2387</v>
      </c>
      <c r="M2508" s="23" t="s">
        <v>2217</v>
      </c>
    </row>
    <row r="2509" spans="1:13" x14ac:dyDescent="0.3">
      <c r="A2509" s="6">
        <v>39276</v>
      </c>
      <c r="B2509" s="18" t="s">
        <v>1185</v>
      </c>
      <c r="C2509" s="29">
        <v>2</v>
      </c>
      <c r="D2509">
        <v>26.1</v>
      </c>
      <c r="E2509" s="18" t="s">
        <v>1726</v>
      </c>
      <c r="F2509">
        <v>4.9000000000000004</v>
      </c>
      <c r="L2509" s="23" t="s">
        <v>2387</v>
      </c>
      <c r="M2509" s="23" t="s">
        <v>2217</v>
      </c>
    </row>
    <row r="2510" spans="1:13" x14ac:dyDescent="0.3">
      <c r="A2510" s="6">
        <v>39276</v>
      </c>
      <c r="B2510" s="18" t="s">
        <v>1185</v>
      </c>
      <c r="C2510" s="29">
        <v>2</v>
      </c>
      <c r="D2510">
        <v>32.200000000000003</v>
      </c>
      <c r="E2510" s="18" t="s">
        <v>1891</v>
      </c>
      <c r="F2510">
        <v>9</v>
      </c>
      <c r="J2510" s="18"/>
      <c r="K2510" t="s">
        <v>1731</v>
      </c>
      <c r="L2510" s="23" t="s">
        <v>2387</v>
      </c>
      <c r="M2510" s="23" t="s">
        <v>2545</v>
      </c>
    </row>
    <row r="2511" spans="1:13" x14ac:dyDescent="0.3">
      <c r="A2511" s="6">
        <v>39276</v>
      </c>
      <c r="B2511" s="18" t="s">
        <v>1185</v>
      </c>
      <c r="C2511" s="29">
        <v>1</v>
      </c>
      <c r="D2511">
        <v>23</v>
      </c>
      <c r="E2511" s="18" t="s">
        <v>1645</v>
      </c>
      <c r="H2511">
        <v>1</v>
      </c>
      <c r="L2511" s="23" t="s">
        <v>2387</v>
      </c>
      <c r="M2511" s="23" t="s">
        <v>2708</v>
      </c>
    </row>
    <row r="2512" spans="1:13" x14ac:dyDescent="0.3">
      <c r="A2512" s="6">
        <v>39276</v>
      </c>
      <c r="B2512" s="18" t="s">
        <v>1185</v>
      </c>
      <c r="C2512" s="29">
        <v>2</v>
      </c>
      <c r="D2512">
        <v>27</v>
      </c>
      <c r="E2512" s="18" t="s">
        <v>1556</v>
      </c>
      <c r="F2512">
        <v>1.4</v>
      </c>
      <c r="L2512" s="23" t="s">
        <v>2387</v>
      </c>
      <c r="M2512" s="23" t="s">
        <v>2708</v>
      </c>
    </row>
    <row r="2513" spans="1:13" x14ac:dyDescent="0.3">
      <c r="A2513" s="6">
        <v>39276</v>
      </c>
      <c r="B2513" s="18" t="s">
        <v>1185</v>
      </c>
      <c r="C2513" s="29">
        <v>2</v>
      </c>
      <c r="D2513">
        <v>27</v>
      </c>
      <c r="E2513" s="18" t="s">
        <v>1900</v>
      </c>
      <c r="F2513">
        <v>0.3</v>
      </c>
      <c r="L2513" s="23" t="s">
        <v>2546</v>
      </c>
      <c r="M2513" s="23" t="s">
        <v>2545</v>
      </c>
    </row>
    <row r="2514" spans="1:13" x14ac:dyDescent="0.3">
      <c r="A2514" s="6">
        <v>39276</v>
      </c>
      <c r="B2514" s="18" t="s">
        <v>1185</v>
      </c>
      <c r="C2514" s="29">
        <v>1</v>
      </c>
      <c r="D2514">
        <v>48.4</v>
      </c>
      <c r="E2514" s="18" t="s">
        <v>1472</v>
      </c>
      <c r="F2514">
        <v>0.2</v>
      </c>
      <c r="L2514" s="23" t="s">
        <v>33</v>
      </c>
      <c r="M2514" s="23" t="s">
        <v>1242</v>
      </c>
    </row>
    <row r="2515" spans="1:13" x14ac:dyDescent="0.3">
      <c r="A2515" s="6">
        <v>39276</v>
      </c>
      <c r="B2515" s="18" t="s">
        <v>1185</v>
      </c>
      <c r="C2515" s="29">
        <v>1</v>
      </c>
      <c r="D2515">
        <v>44.7</v>
      </c>
      <c r="E2515" s="18" t="s">
        <v>1472</v>
      </c>
      <c r="F2515" t="s">
        <v>1191</v>
      </c>
      <c r="L2515" s="23" t="s">
        <v>33</v>
      </c>
      <c r="M2515" s="23" t="s">
        <v>1242</v>
      </c>
    </row>
    <row r="2516" spans="1:13" x14ac:dyDescent="0.3">
      <c r="A2516" s="6">
        <v>39276</v>
      </c>
      <c r="B2516" s="18" t="s">
        <v>1185</v>
      </c>
      <c r="C2516" s="29">
        <v>1</v>
      </c>
      <c r="D2516">
        <v>25.4</v>
      </c>
      <c r="E2516" s="18" t="s">
        <v>1472</v>
      </c>
      <c r="H2516">
        <v>1</v>
      </c>
      <c r="L2516" s="23" t="s">
        <v>33</v>
      </c>
      <c r="M2516" s="23" t="s">
        <v>1242</v>
      </c>
    </row>
    <row r="2517" spans="1:13" x14ac:dyDescent="0.3">
      <c r="A2517" s="6">
        <v>39276</v>
      </c>
      <c r="B2517" s="18" t="s">
        <v>1185</v>
      </c>
      <c r="C2517" s="29">
        <v>1</v>
      </c>
      <c r="D2517">
        <v>18.8</v>
      </c>
      <c r="E2517" s="18" t="s">
        <v>1246</v>
      </c>
      <c r="H2517">
        <v>1</v>
      </c>
      <c r="K2517" s="18"/>
      <c r="L2517" s="23" t="s">
        <v>33</v>
      </c>
      <c r="M2517" s="23" t="s">
        <v>1242</v>
      </c>
    </row>
    <row r="2518" spans="1:13" x14ac:dyDescent="0.3">
      <c r="A2518" s="6">
        <v>39276</v>
      </c>
      <c r="B2518" s="18" t="s">
        <v>1185</v>
      </c>
      <c r="C2518" s="29">
        <v>1</v>
      </c>
      <c r="D2518">
        <v>1.6</v>
      </c>
      <c r="E2518" s="18" t="s">
        <v>1246</v>
      </c>
      <c r="H2518">
        <v>1</v>
      </c>
      <c r="L2518" s="23" t="s">
        <v>33</v>
      </c>
      <c r="M2518" s="23" t="s">
        <v>1242</v>
      </c>
    </row>
    <row r="2519" spans="1:13" x14ac:dyDescent="0.3">
      <c r="A2519" s="6">
        <v>39276</v>
      </c>
      <c r="B2519" s="18" t="s">
        <v>1185</v>
      </c>
      <c r="C2519" s="29">
        <v>1</v>
      </c>
      <c r="D2519">
        <v>1.2</v>
      </c>
      <c r="E2519" s="18" t="s">
        <v>1246</v>
      </c>
      <c r="H2519">
        <v>1</v>
      </c>
      <c r="L2519" s="23" t="s">
        <v>33</v>
      </c>
      <c r="M2519" s="23" t="s">
        <v>1242</v>
      </c>
    </row>
    <row r="2520" spans="1:13" x14ac:dyDescent="0.3">
      <c r="A2520" s="6">
        <v>39276</v>
      </c>
      <c r="B2520" s="18" t="s">
        <v>1185</v>
      </c>
      <c r="C2520" s="29">
        <v>2</v>
      </c>
      <c r="D2520">
        <v>48.7</v>
      </c>
      <c r="E2520" s="18" t="s">
        <v>733</v>
      </c>
      <c r="F2520">
        <v>0.7</v>
      </c>
      <c r="J2520" t="s">
        <v>902</v>
      </c>
      <c r="L2520" s="23" t="s">
        <v>33</v>
      </c>
      <c r="M2520" s="23" t="s">
        <v>1242</v>
      </c>
    </row>
    <row r="2521" spans="1:13" x14ac:dyDescent="0.3">
      <c r="A2521" s="6">
        <v>39276</v>
      </c>
      <c r="B2521" s="19" t="s">
        <v>1185</v>
      </c>
      <c r="C2521" s="29">
        <v>2</v>
      </c>
      <c r="D2521">
        <v>46.5</v>
      </c>
      <c r="E2521" s="18" t="s">
        <v>1246</v>
      </c>
      <c r="F2521">
        <v>3.8</v>
      </c>
      <c r="J2521" t="s">
        <v>902</v>
      </c>
      <c r="K2521" s="18"/>
      <c r="L2521" s="23" t="s">
        <v>33</v>
      </c>
      <c r="M2521" s="23" t="s">
        <v>1242</v>
      </c>
    </row>
    <row r="2522" spans="1:13" x14ac:dyDescent="0.3">
      <c r="A2522" s="6">
        <v>39276</v>
      </c>
      <c r="B2522" s="19" t="s">
        <v>1185</v>
      </c>
      <c r="C2522" s="29">
        <v>2</v>
      </c>
      <c r="D2522">
        <v>49.1</v>
      </c>
      <c r="E2522" s="18" t="s">
        <v>1246</v>
      </c>
      <c r="F2522">
        <v>0.7</v>
      </c>
      <c r="L2522" s="23" t="s">
        <v>33</v>
      </c>
      <c r="M2522" s="23" t="s">
        <v>1242</v>
      </c>
    </row>
    <row r="2523" spans="1:13" x14ac:dyDescent="0.3">
      <c r="A2523" s="6">
        <v>39276</v>
      </c>
      <c r="B2523" s="19" t="s">
        <v>1185</v>
      </c>
      <c r="C2523" s="29">
        <v>2</v>
      </c>
      <c r="D2523">
        <v>43.5</v>
      </c>
      <c r="E2523" s="18" t="s">
        <v>1246</v>
      </c>
      <c r="H2523">
        <v>1</v>
      </c>
      <c r="L2523" s="23" t="s">
        <v>33</v>
      </c>
      <c r="M2523" s="23" t="s">
        <v>1242</v>
      </c>
    </row>
    <row r="2524" spans="1:13" x14ac:dyDescent="0.3">
      <c r="A2524" s="6">
        <v>39276</v>
      </c>
      <c r="B2524" s="19" t="s">
        <v>1185</v>
      </c>
      <c r="C2524" s="29">
        <v>2</v>
      </c>
      <c r="D2524">
        <v>43</v>
      </c>
      <c r="E2524" s="18" t="s">
        <v>1246</v>
      </c>
      <c r="H2524">
        <v>2</v>
      </c>
      <c r="L2524" s="23" t="s">
        <v>33</v>
      </c>
      <c r="M2524" s="23" t="s">
        <v>1242</v>
      </c>
    </row>
    <row r="2525" spans="1:13" x14ac:dyDescent="0.3">
      <c r="A2525" s="6">
        <v>39276</v>
      </c>
      <c r="B2525" s="19" t="s">
        <v>1185</v>
      </c>
      <c r="C2525" s="29">
        <v>2</v>
      </c>
      <c r="D2525">
        <v>34.799999999999997</v>
      </c>
      <c r="E2525" s="18" t="s">
        <v>1889</v>
      </c>
      <c r="H2525">
        <v>1</v>
      </c>
      <c r="J2525" s="18"/>
      <c r="L2525" s="23" t="s">
        <v>33</v>
      </c>
      <c r="M2525" s="23" t="s">
        <v>1242</v>
      </c>
    </row>
    <row r="2526" spans="1:13" x14ac:dyDescent="0.3">
      <c r="A2526" s="6">
        <v>39276</v>
      </c>
      <c r="B2526" s="19" t="s">
        <v>1185</v>
      </c>
      <c r="C2526" s="29">
        <v>2</v>
      </c>
      <c r="D2526">
        <v>34</v>
      </c>
      <c r="E2526" s="18" t="s">
        <v>1889</v>
      </c>
      <c r="H2526">
        <v>1</v>
      </c>
      <c r="L2526" s="23" t="s">
        <v>33</v>
      </c>
      <c r="M2526" s="23" t="s">
        <v>1242</v>
      </c>
    </row>
    <row r="2527" spans="1:13" x14ac:dyDescent="0.3">
      <c r="A2527" s="6">
        <v>39276</v>
      </c>
      <c r="B2527" s="19" t="s">
        <v>1185</v>
      </c>
      <c r="C2527" s="29">
        <v>2</v>
      </c>
      <c r="D2527">
        <v>33.700000000000003</v>
      </c>
      <c r="E2527" s="18" t="s">
        <v>1889</v>
      </c>
      <c r="F2527">
        <v>2.6</v>
      </c>
      <c r="J2527" s="18"/>
      <c r="K2527" s="18"/>
      <c r="L2527" s="23" t="s">
        <v>33</v>
      </c>
      <c r="M2527" s="23" t="s">
        <v>1242</v>
      </c>
    </row>
    <row r="2528" spans="1:13" x14ac:dyDescent="0.3">
      <c r="A2528" s="6">
        <v>39276</v>
      </c>
      <c r="B2528" s="19" t="s">
        <v>1185</v>
      </c>
      <c r="C2528" s="29">
        <v>2</v>
      </c>
      <c r="D2528">
        <v>26.4</v>
      </c>
      <c r="E2528" s="18" t="s">
        <v>1889</v>
      </c>
      <c r="H2528">
        <v>2</v>
      </c>
      <c r="L2528" s="23" t="s">
        <v>33</v>
      </c>
      <c r="M2528" s="23" t="s">
        <v>1242</v>
      </c>
    </row>
    <row r="2529" spans="1:13" x14ac:dyDescent="0.3">
      <c r="A2529" s="6">
        <v>39276</v>
      </c>
      <c r="B2529" s="19" t="s">
        <v>1185</v>
      </c>
      <c r="C2529" s="29">
        <v>2</v>
      </c>
      <c r="D2529">
        <v>26</v>
      </c>
      <c r="E2529" s="18" t="s">
        <v>1889</v>
      </c>
      <c r="H2529">
        <v>4</v>
      </c>
      <c r="K2529" s="18"/>
      <c r="L2529" s="23" t="s">
        <v>33</v>
      </c>
      <c r="M2529" s="23" t="s">
        <v>1242</v>
      </c>
    </row>
    <row r="2530" spans="1:13" x14ac:dyDescent="0.3">
      <c r="A2530" s="6">
        <v>39276</v>
      </c>
      <c r="B2530" s="19" t="s">
        <v>1185</v>
      </c>
      <c r="C2530" s="29">
        <v>2</v>
      </c>
      <c r="D2530">
        <v>24.5</v>
      </c>
      <c r="E2530" s="18" t="s">
        <v>1889</v>
      </c>
      <c r="H2530">
        <v>2</v>
      </c>
      <c r="K2530" s="18"/>
      <c r="L2530" s="23" t="s">
        <v>33</v>
      </c>
      <c r="M2530" s="23" t="s">
        <v>1242</v>
      </c>
    </row>
    <row r="2531" spans="1:13" x14ac:dyDescent="0.3">
      <c r="A2531" s="6">
        <v>39276</v>
      </c>
      <c r="B2531" s="19" t="s">
        <v>1185</v>
      </c>
      <c r="C2531" s="29">
        <v>2</v>
      </c>
      <c r="D2531">
        <v>14.7</v>
      </c>
      <c r="E2531" s="18" t="s">
        <v>1889</v>
      </c>
      <c r="F2531">
        <v>0.1</v>
      </c>
      <c r="J2531" s="18"/>
      <c r="L2531" s="23" t="s">
        <v>33</v>
      </c>
      <c r="M2531" s="23" t="s">
        <v>1242</v>
      </c>
    </row>
    <row r="2532" spans="1:13" x14ac:dyDescent="0.3">
      <c r="A2532" s="6">
        <v>39274</v>
      </c>
      <c r="B2532" s="19" t="s">
        <v>2176</v>
      </c>
      <c r="C2532" s="29">
        <v>1</v>
      </c>
      <c r="D2532">
        <v>45.7</v>
      </c>
      <c r="E2532" s="18" t="s">
        <v>1468</v>
      </c>
      <c r="H2532">
        <v>1</v>
      </c>
      <c r="J2532" s="18"/>
      <c r="L2532" s="23" t="s">
        <v>2387</v>
      </c>
      <c r="M2532" s="23" t="s">
        <v>2217</v>
      </c>
    </row>
    <row r="2533" spans="1:13" x14ac:dyDescent="0.3">
      <c r="A2533" s="6">
        <v>39274</v>
      </c>
      <c r="B2533" s="19" t="s">
        <v>2176</v>
      </c>
      <c r="C2533" s="29">
        <v>1</v>
      </c>
      <c r="D2533">
        <v>44.1</v>
      </c>
      <c r="E2533" s="18" t="s">
        <v>1468</v>
      </c>
      <c r="H2533">
        <v>2</v>
      </c>
      <c r="L2533" s="23" t="s">
        <v>2387</v>
      </c>
      <c r="M2533" s="23" t="s">
        <v>2217</v>
      </c>
    </row>
    <row r="2534" spans="1:13" x14ac:dyDescent="0.3">
      <c r="A2534" s="6">
        <v>39274</v>
      </c>
      <c r="B2534" s="19" t="s">
        <v>2176</v>
      </c>
      <c r="C2534" s="29">
        <v>1</v>
      </c>
      <c r="D2534">
        <v>43.5</v>
      </c>
      <c r="E2534" s="18" t="s">
        <v>1468</v>
      </c>
      <c r="H2534">
        <v>3</v>
      </c>
      <c r="L2534" s="23" t="s">
        <v>2387</v>
      </c>
      <c r="M2534" s="23" t="s">
        <v>2217</v>
      </c>
    </row>
    <row r="2535" spans="1:13" x14ac:dyDescent="0.3">
      <c r="A2535" s="6">
        <v>39274</v>
      </c>
      <c r="B2535" s="19" t="s">
        <v>2176</v>
      </c>
      <c r="C2535" s="29">
        <v>1</v>
      </c>
      <c r="D2535">
        <v>42.9</v>
      </c>
      <c r="E2535" s="18" t="s">
        <v>1468</v>
      </c>
      <c r="H2535">
        <v>1</v>
      </c>
      <c r="L2535" s="23" t="s">
        <v>2387</v>
      </c>
      <c r="M2535" s="23" t="s">
        <v>2217</v>
      </c>
    </row>
    <row r="2536" spans="1:13" x14ac:dyDescent="0.3">
      <c r="A2536" s="6">
        <v>39274</v>
      </c>
      <c r="B2536" s="19" t="s">
        <v>2176</v>
      </c>
      <c r="C2536" s="29">
        <v>1</v>
      </c>
      <c r="D2536">
        <v>41.8</v>
      </c>
      <c r="E2536" s="18" t="s">
        <v>1468</v>
      </c>
      <c r="H2536">
        <v>1</v>
      </c>
      <c r="L2536" s="23" t="s">
        <v>2387</v>
      </c>
      <c r="M2536" s="23" t="s">
        <v>2217</v>
      </c>
    </row>
    <row r="2537" spans="1:13" x14ac:dyDescent="0.3">
      <c r="A2537" s="6">
        <v>39274</v>
      </c>
      <c r="B2537" s="19" t="s">
        <v>2176</v>
      </c>
      <c r="C2537" s="29">
        <v>1</v>
      </c>
      <c r="D2537">
        <v>36.5</v>
      </c>
      <c r="E2537" s="18" t="s">
        <v>1468</v>
      </c>
      <c r="F2537">
        <v>0.5</v>
      </c>
      <c r="L2537" s="23" t="s">
        <v>2387</v>
      </c>
      <c r="M2537" s="23" t="s">
        <v>2217</v>
      </c>
    </row>
    <row r="2538" spans="1:13" x14ac:dyDescent="0.3">
      <c r="A2538" s="6">
        <v>39274</v>
      </c>
      <c r="B2538" s="19" t="s">
        <v>2176</v>
      </c>
      <c r="C2538" s="29">
        <v>1</v>
      </c>
      <c r="D2538">
        <v>20</v>
      </c>
      <c r="E2538" s="18" t="s">
        <v>1468</v>
      </c>
      <c r="H2538">
        <v>1</v>
      </c>
      <c r="L2538" s="23" t="s">
        <v>2387</v>
      </c>
      <c r="M2538" s="23" t="s">
        <v>2217</v>
      </c>
    </row>
    <row r="2539" spans="1:13" x14ac:dyDescent="0.3">
      <c r="A2539" s="6">
        <v>39274</v>
      </c>
      <c r="B2539" s="19" t="s">
        <v>2176</v>
      </c>
      <c r="C2539" s="29">
        <v>1</v>
      </c>
      <c r="D2539">
        <v>19</v>
      </c>
      <c r="E2539" s="18" t="s">
        <v>1468</v>
      </c>
      <c r="H2539">
        <v>1</v>
      </c>
      <c r="L2539" s="23" t="s">
        <v>2387</v>
      </c>
      <c r="M2539" s="23" t="s">
        <v>2217</v>
      </c>
    </row>
    <row r="2540" spans="1:13" x14ac:dyDescent="0.3">
      <c r="A2540" s="6">
        <v>39274</v>
      </c>
      <c r="B2540" s="19" t="s">
        <v>2176</v>
      </c>
      <c r="C2540" s="29">
        <v>1</v>
      </c>
      <c r="D2540">
        <v>18</v>
      </c>
      <c r="E2540" s="18" t="s">
        <v>1468</v>
      </c>
      <c r="H2540">
        <v>1</v>
      </c>
      <c r="L2540" s="23" t="s">
        <v>2387</v>
      </c>
      <c r="M2540" s="23" t="s">
        <v>2217</v>
      </c>
    </row>
    <row r="2541" spans="1:13" x14ac:dyDescent="0.3">
      <c r="A2541" s="6">
        <v>39274</v>
      </c>
      <c r="B2541" s="19" t="s">
        <v>2176</v>
      </c>
      <c r="C2541" s="29">
        <v>1</v>
      </c>
      <c r="D2541">
        <v>17.399999999999999</v>
      </c>
      <c r="E2541" s="18" t="s">
        <v>1468</v>
      </c>
      <c r="H2541">
        <v>1</v>
      </c>
      <c r="J2541" s="18"/>
      <c r="L2541" s="23" t="s">
        <v>2387</v>
      </c>
      <c r="M2541" s="23" t="s">
        <v>2217</v>
      </c>
    </row>
    <row r="2542" spans="1:13" x14ac:dyDescent="0.3">
      <c r="A2542" s="6">
        <v>39274</v>
      </c>
      <c r="B2542" s="19" t="s">
        <v>2176</v>
      </c>
      <c r="C2542" s="29">
        <v>1</v>
      </c>
      <c r="D2542">
        <v>15.9</v>
      </c>
      <c r="E2542" s="18" t="s">
        <v>1468</v>
      </c>
      <c r="H2542">
        <v>1</v>
      </c>
      <c r="L2542" s="23" t="s">
        <v>2387</v>
      </c>
      <c r="M2542" s="23" t="s">
        <v>2217</v>
      </c>
    </row>
    <row r="2543" spans="1:13" x14ac:dyDescent="0.3">
      <c r="A2543" s="6">
        <v>39274</v>
      </c>
      <c r="B2543" s="19" t="s">
        <v>2176</v>
      </c>
      <c r="C2543" s="29">
        <v>1</v>
      </c>
      <c r="D2543">
        <v>12</v>
      </c>
      <c r="E2543" s="18" t="s">
        <v>1468</v>
      </c>
      <c r="F2543">
        <v>4.2</v>
      </c>
      <c r="L2543" s="23" t="s">
        <v>2387</v>
      </c>
      <c r="M2543" s="23" t="s">
        <v>2217</v>
      </c>
    </row>
    <row r="2544" spans="1:13" x14ac:dyDescent="0.3">
      <c r="A2544" s="6">
        <v>39274</v>
      </c>
      <c r="B2544" s="19" t="s">
        <v>2176</v>
      </c>
      <c r="C2544" s="29">
        <v>1</v>
      </c>
      <c r="D2544">
        <v>5</v>
      </c>
      <c r="E2544" s="18" t="s">
        <v>1468</v>
      </c>
      <c r="H2544">
        <v>1</v>
      </c>
      <c r="L2544" s="23" t="s">
        <v>2387</v>
      </c>
      <c r="M2544" s="23" t="s">
        <v>2217</v>
      </c>
    </row>
    <row r="2545" spans="1:13" x14ac:dyDescent="0.3">
      <c r="A2545" s="6">
        <v>39274</v>
      </c>
      <c r="B2545" s="19" t="s">
        <v>2176</v>
      </c>
      <c r="C2545" s="29">
        <v>1</v>
      </c>
      <c r="D2545">
        <v>4</v>
      </c>
      <c r="E2545" s="18" t="s">
        <v>1468</v>
      </c>
      <c r="H2545">
        <v>1</v>
      </c>
      <c r="L2545" s="23" t="s">
        <v>2387</v>
      </c>
      <c r="M2545" s="23" t="s">
        <v>2217</v>
      </c>
    </row>
    <row r="2546" spans="1:13" x14ac:dyDescent="0.3">
      <c r="A2546" s="6">
        <v>39274</v>
      </c>
      <c r="B2546" s="19" t="s">
        <v>2176</v>
      </c>
      <c r="C2546" s="29">
        <v>1</v>
      </c>
      <c r="D2546">
        <v>3.6</v>
      </c>
      <c r="E2546" s="18" t="s">
        <v>1468</v>
      </c>
      <c r="H2546">
        <v>2</v>
      </c>
      <c r="L2546" s="23" t="s">
        <v>2387</v>
      </c>
      <c r="M2546" s="23" t="s">
        <v>2217</v>
      </c>
    </row>
    <row r="2547" spans="1:13" x14ac:dyDescent="0.3">
      <c r="A2547" s="6">
        <v>39274</v>
      </c>
      <c r="B2547" s="19" t="s">
        <v>2176</v>
      </c>
      <c r="C2547" s="29">
        <v>1</v>
      </c>
      <c r="D2547">
        <v>3.2</v>
      </c>
      <c r="E2547" s="18" t="s">
        <v>1468</v>
      </c>
      <c r="H2547">
        <v>1</v>
      </c>
      <c r="J2547" s="18"/>
      <c r="L2547" s="23" t="s">
        <v>2387</v>
      </c>
      <c r="M2547" s="23" t="s">
        <v>2217</v>
      </c>
    </row>
    <row r="2548" spans="1:13" x14ac:dyDescent="0.3">
      <c r="A2548" s="6">
        <v>39274</v>
      </c>
      <c r="B2548" s="19" t="s">
        <v>2176</v>
      </c>
      <c r="C2548" s="29">
        <v>1</v>
      </c>
      <c r="D2548">
        <v>2.5</v>
      </c>
      <c r="E2548" s="18" t="s">
        <v>1468</v>
      </c>
      <c r="H2548">
        <v>1</v>
      </c>
      <c r="L2548" s="23" t="s">
        <v>2387</v>
      </c>
      <c r="M2548" s="23" t="s">
        <v>2217</v>
      </c>
    </row>
    <row r="2549" spans="1:13" x14ac:dyDescent="0.3">
      <c r="A2549" s="6">
        <v>39274</v>
      </c>
      <c r="B2549" s="19" t="s">
        <v>2176</v>
      </c>
      <c r="C2549" s="29">
        <v>1</v>
      </c>
      <c r="D2549">
        <v>1.1000000000000001</v>
      </c>
      <c r="E2549" s="18" t="s">
        <v>1468</v>
      </c>
      <c r="F2549">
        <v>0.6</v>
      </c>
      <c r="L2549" s="23" t="s">
        <v>2387</v>
      </c>
      <c r="M2549" s="23" t="s">
        <v>2217</v>
      </c>
    </row>
    <row r="2550" spans="1:13" x14ac:dyDescent="0.3">
      <c r="A2550" s="6">
        <v>39274</v>
      </c>
      <c r="B2550" s="19" t="s">
        <v>2176</v>
      </c>
      <c r="C2550" s="29">
        <v>1</v>
      </c>
      <c r="D2550">
        <v>0.6</v>
      </c>
      <c r="E2550" s="18" t="s">
        <v>1468</v>
      </c>
      <c r="F2550">
        <v>0.4</v>
      </c>
      <c r="L2550" s="23" t="s">
        <v>2387</v>
      </c>
      <c r="M2550" s="23" t="s">
        <v>2217</v>
      </c>
    </row>
    <row r="2551" spans="1:13" x14ac:dyDescent="0.3">
      <c r="A2551" s="11">
        <v>39281</v>
      </c>
      <c r="B2551" s="19" t="s">
        <v>2176</v>
      </c>
      <c r="C2551" s="29">
        <v>2</v>
      </c>
      <c r="D2551">
        <v>38.299999999999997</v>
      </c>
      <c r="E2551" s="18" t="s">
        <v>2253</v>
      </c>
      <c r="F2551">
        <v>2.7</v>
      </c>
      <c r="J2551" t="s">
        <v>2083</v>
      </c>
      <c r="L2551" s="23" t="s">
        <v>2387</v>
      </c>
      <c r="M2551" s="23" t="s">
        <v>2217</v>
      </c>
    </row>
    <row r="2552" spans="1:13" x14ac:dyDescent="0.3">
      <c r="A2552" s="11">
        <v>39281</v>
      </c>
      <c r="B2552" s="19" t="s">
        <v>2176</v>
      </c>
      <c r="C2552" s="29">
        <v>2</v>
      </c>
      <c r="D2552">
        <v>47.2</v>
      </c>
      <c r="E2552" s="18" t="s">
        <v>536</v>
      </c>
      <c r="H2552">
        <v>1</v>
      </c>
      <c r="L2552" s="23" t="s">
        <v>2387</v>
      </c>
      <c r="M2552" s="23" t="s">
        <v>2217</v>
      </c>
    </row>
    <row r="2553" spans="1:13" x14ac:dyDescent="0.3">
      <c r="A2553" s="11">
        <v>39281</v>
      </c>
      <c r="B2553" s="19" t="s">
        <v>2176</v>
      </c>
      <c r="C2553" s="29">
        <v>2</v>
      </c>
      <c r="D2553">
        <v>4.4000000000000004</v>
      </c>
      <c r="E2553" s="18" t="s">
        <v>2253</v>
      </c>
      <c r="H2553">
        <v>1</v>
      </c>
      <c r="L2553" s="23" t="s">
        <v>2387</v>
      </c>
      <c r="M2553" s="23" t="s">
        <v>2217</v>
      </c>
    </row>
    <row r="2554" spans="1:13" x14ac:dyDescent="0.3">
      <c r="A2554" s="11">
        <v>39281</v>
      </c>
      <c r="B2554" s="19" t="s">
        <v>2176</v>
      </c>
      <c r="C2554" s="29">
        <v>2</v>
      </c>
      <c r="D2554">
        <v>3.3</v>
      </c>
      <c r="E2554" s="18" t="s">
        <v>2253</v>
      </c>
      <c r="H2554">
        <v>1</v>
      </c>
      <c r="J2554" s="18"/>
      <c r="L2554" s="23" t="s">
        <v>2387</v>
      </c>
      <c r="M2554" s="23" t="s">
        <v>2217</v>
      </c>
    </row>
    <row r="2555" spans="1:13" x14ac:dyDescent="0.3">
      <c r="A2555" s="11">
        <v>39281</v>
      </c>
      <c r="B2555" s="19" t="s">
        <v>2176</v>
      </c>
      <c r="C2555" s="29">
        <v>2</v>
      </c>
      <c r="D2555">
        <v>3</v>
      </c>
      <c r="E2555" s="18" t="s">
        <v>2253</v>
      </c>
      <c r="H2555">
        <v>7</v>
      </c>
      <c r="J2555" s="18"/>
      <c r="L2555" s="23" t="s">
        <v>2387</v>
      </c>
      <c r="M2555" s="23" t="s">
        <v>2217</v>
      </c>
    </row>
    <row r="2556" spans="1:13" x14ac:dyDescent="0.3">
      <c r="A2556" s="11">
        <v>39281</v>
      </c>
      <c r="B2556" s="19" t="s">
        <v>2176</v>
      </c>
      <c r="C2556" s="29">
        <v>2</v>
      </c>
      <c r="D2556">
        <v>2</v>
      </c>
      <c r="E2556" s="18" t="s">
        <v>2253</v>
      </c>
      <c r="H2556">
        <v>6</v>
      </c>
      <c r="K2556" s="18"/>
      <c r="L2556" s="23" t="s">
        <v>2387</v>
      </c>
      <c r="M2556" s="23" t="s">
        <v>2217</v>
      </c>
    </row>
    <row r="2557" spans="1:13" x14ac:dyDescent="0.3">
      <c r="A2557" s="11">
        <v>39281</v>
      </c>
      <c r="B2557" s="19" t="s">
        <v>2176</v>
      </c>
      <c r="C2557" s="29">
        <v>2</v>
      </c>
      <c r="D2557">
        <v>2</v>
      </c>
      <c r="E2557" s="18" t="s">
        <v>2253</v>
      </c>
      <c r="H2557">
        <v>2</v>
      </c>
      <c r="L2557" s="23" t="s">
        <v>2387</v>
      </c>
      <c r="M2557" s="23" t="s">
        <v>2217</v>
      </c>
    </row>
    <row r="2558" spans="1:13" x14ac:dyDescent="0.3">
      <c r="A2558" s="11">
        <v>39281</v>
      </c>
      <c r="B2558" s="19" t="s">
        <v>2176</v>
      </c>
      <c r="C2558" s="29">
        <v>2</v>
      </c>
      <c r="D2558">
        <v>1</v>
      </c>
      <c r="E2558" s="18" t="s">
        <v>2253</v>
      </c>
      <c r="H2558">
        <v>2</v>
      </c>
      <c r="K2558" s="18"/>
      <c r="L2558" s="23" t="s">
        <v>2387</v>
      </c>
      <c r="M2558" s="23" t="s">
        <v>2217</v>
      </c>
    </row>
    <row r="2559" spans="1:13" x14ac:dyDescent="0.3">
      <c r="A2559" s="11">
        <v>39281</v>
      </c>
      <c r="B2559" s="19" t="s">
        <v>2176</v>
      </c>
      <c r="C2559" s="29">
        <v>2</v>
      </c>
      <c r="D2559">
        <v>0.7</v>
      </c>
      <c r="E2559" s="18" t="s">
        <v>2043</v>
      </c>
      <c r="H2559">
        <v>1</v>
      </c>
      <c r="L2559" s="23" t="s">
        <v>2387</v>
      </c>
      <c r="M2559" s="23" t="s">
        <v>2217</v>
      </c>
    </row>
    <row r="2560" spans="1:13" x14ac:dyDescent="0.3">
      <c r="A2560" s="6">
        <v>39274</v>
      </c>
      <c r="B2560" s="19" t="s">
        <v>2176</v>
      </c>
      <c r="C2560" s="29">
        <v>1</v>
      </c>
      <c r="D2560">
        <v>42.8</v>
      </c>
      <c r="E2560" s="18" t="s">
        <v>1560</v>
      </c>
      <c r="H2560">
        <v>1</v>
      </c>
      <c r="L2560" s="23" t="s">
        <v>2387</v>
      </c>
      <c r="M2560" s="23" t="s">
        <v>2545</v>
      </c>
    </row>
    <row r="2561" spans="1:13" x14ac:dyDescent="0.3">
      <c r="A2561" s="11">
        <v>39281</v>
      </c>
      <c r="B2561" s="19" t="s">
        <v>2176</v>
      </c>
      <c r="C2561" s="29">
        <v>2</v>
      </c>
      <c r="D2561">
        <v>49.8</v>
      </c>
      <c r="E2561" s="18" t="s">
        <v>634</v>
      </c>
      <c r="F2561">
        <v>8</v>
      </c>
      <c r="K2561" t="s">
        <v>635</v>
      </c>
      <c r="L2561" s="23" t="s">
        <v>2387</v>
      </c>
      <c r="M2561" s="23" t="s">
        <v>2545</v>
      </c>
    </row>
    <row r="2562" spans="1:13" x14ac:dyDescent="0.3">
      <c r="A2562" s="11">
        <v>39281</v>
      </c>
      <c r="B2562" s="19" t="s">
        <v>2176</v>
      </c>
      <c r="C2562" s="29">
        <v>2</v>
      </c>
      <c r="D2562">
        <v>48.7</v>
      </c>
      <c r="E2562" s="18" t="s">
        <v>634</v>
      </c>
      <c r="F2562">
        <v>7.2</v>
      </c>
      <c r="K2562" t="s">
        <v>636</v>
      </c>
      <c r="L2562" s="23" t="s">
        <v>2387</v>
      </c>
      <c r="M2562" s="23" t="s">
        <v>2545</v>
      </c>
    </row>
    <row r="2563" spans="1:13" x14ac:dyDescent="0.3">
      <c r="A2563" s="11">
        <v>39281</v>
      </c>
      <c r="B2563" s="19" t="s">
        <v>2176</v>
      </c>
      <c r="C2563" s="29">
        <v>2</v>
      </c>
      <c r="D2563">
        <v>37.299999999999997</v>
      </c>
      <c r="E2563" s="18" t="s">
        <v>2084</v>
      </c>
      <c r="K2563" t="s">
        <v>2085</v>
      </c>
      <c r="L2563" s="23" t="s">
        <v>2387</v>
      </c>
      <c r="M2563" s="23" t="s">
        <v>2545</v>
      </c>
    </row>
    <row r="2564" spans="1:13" x14ac:dyDescent="0.3">
      <c r="A2564" s="6">
        <v>39274</v>
      </c>
      <c r="B2564" s="19" t="s">
        <v>2176</v>
      </c>
      <c r="C2564" s="29">
        <v>1</v>
      </c>
      <c r="D2564">
        <v>24</v>
      </c>
      <c r="E2564" s="18" t="s">
        <v>2523</v>
      </c>
      <c r="K2564" t="s">
        <v>2601</v>
      </c>
      <c r="L2564" s="23" t="s">
        <v>2387</v>
      </c>
      <c r="M2564" s="23" t="s">
        <v>2545</v>
      </c>
    </row>
    <row r="2565" spans="1:13" x14ac:dyDescent="0.3">
      <c r="A2565" s="6">
        <v>39274</v>
      </c>
      <c r="B2565" s="19" t="s">
        <v>2176</v>
      </c>
      <c r="C2565" s="29">
        <v>1</v>
      </c>
      <c r="D2565">
        <v>35.9</v>
      </c>
      <c r="E2565" s="18" t="s">
        <v>1295</v>
      </c>
      <c r="F2565">
        <v>2.5</v>
      </c>
      <c r="L2565" s="23" t="s">
        <v>2387</v>
      </c>
      <c r="M2565" s="23" t="s">
        <v>2217</v>
      </c>
    </row>
    <row r="2566" spans="1:13" x14ac:dyDescent="0.3">
      <c r="A2566" s="6">
        <v>39274</v>
      </c>
      <c r="B2566" s="19" t="s">
        <v>2176</v>
      </c>
      <c r="C2566" s="29">
        <v>1</v>
      </c>
      <c r="D2566">
        <v>10.5</v>
      </c>
      <c r="E2566" s="18" t="s">
        <v>1295</v>
      </c>
      <c r="F2566">
        <v>4.5999999999999996</v>
      </c>
      <c r="I2566" s="18"/>
      <c r="L2566" s="23" t="s">
        <v>2387</v>
      </c>
      <c r="M2566" s="23" t="s">
        <v>2217</v>
      </c>
    </row>
    <row r="2567" spans="1:13" x14ac:dyDescent="0.3">
      <c r="A2567" s="6">
        <v>39274</v>
      </c>
      <c r="B2567" s="19" t="s">
        <v>2176</v>
      </c>
      <c r="C2567" s="29">
        <v>1</v>
      </c>
      <c r="D2567">
        <v>7.4</v>
      </c>
      <c r="E2567" s="18" t="s">
        <v>1295</v>
      </c>
      <c r="F2567">
        <v>0.2</v>
      </c>
      <c r="L2567" s="23" t="s">
        <v>2387</v>
      </c>
      <c r="M2567" s="23" t="s">
        <v>2217</v>
      </c>
    </row>
    <row r="2568" spans="1:13" x14ac:dyDescent="0.3">
      <c r="A2568" s="6">
        <v>39274</v>
      </c>
      <c r="B2568" s="19" t="s">
        <v>2176</v>
      </c>
      <c r="C2568" s="29">
        <v>1</v>
      </c>
      <c r="D2568" s="18">
        <v>7.3</v>
      </c>
      <c r="E2568" s="18" t="s">
        <v>1295</v>
      </c>
      <c r="F2568">
        <v>6</v>
      </c>
      <c r="L2568" s="23" t="s">
        <v>2387</v>
      </c>
      <c r="M2568" s="23" t="s">
        <v>2217</v>
      </c>
    </row>
    <row r="2569" spans="1:13" x14ac:dyDescent="0.3">
      <c r="A2569" s="6">
        <v>39274</v>
      </c>
      <c r="B2569" s="19" t="s">
        <v>2176</v>
      </c>
      <c r="C2569" s="29">
        <v>1</v>
      </c>
      <c r="D2569">
        <v>7</v>
      </c>
      <c r="E2569" s="18" t="s">
        <v>1295</v>
      </c>
      <c r="H2569">
        <v>1</v>
      </c>
      <c r="K2569" s="18"/>
      <c r="L2569" s="23" t="s">
        <v>2387</v>
      </c>
      <c r="M2569" s="23" t="s">
        <v>2217</v>
      </c>
    </row>
    <row r="2570" spans="1:13" x14ac:dyDescent="0.3">
      <c r="A2570" s="11">
        <v>39281</v>
      </c>
      <c r="B2570" s="19" t="s">
        <v>2176</v>
      </c>
      <c r="C2570" s="29">
        <v>2</v>
      </c>
      <c r="D2570">
        <v>43.6</v>
      </c>
      <c r="E2570" s="18" t="s">
        <v>1887</v>
      </c>
      <c r="F2570">
        <v>3.1</v>
      </c>
      <c r="L2570" s="23" t="s">
        <v>2387</v>
      </c>
      <c r="M2570" s="23" t="s">
        <v>2217</v>
      </c>
    </row>
    <row r="2571" spans="1:13" x14ac:dyDescent="0.3">
      <c r="A2571" s="11">
        <v>39281</v>
      </c>
      <c r="B2571" s="19" t="s">
        <v>2176</v>
      </c>
      <c r="C2571" s="29">
        <v>2</v>
      </c>
      <c r="D2571">
        <v>12.2</v>
      </c>
      <c r="E2571" s="18" t="s">
        <v>1887</v>
      </c>
      <c r="F2571">
        <v>3.9</v>
      </c>
      <c r="L2571" s="23" t="s">
        <v>2387</v>
      </c>
      <c r="M2571" s="23" t="s">
        <v>2217</v>
      </c>
    </row>
    <row r="2572" spans="1:13" x14ac:dyDescent="0.3">
      <c r="A2572" s="11">
        <v>39281</v>
      </c>
      <c r="B2572" s="19" t="s">
        <v>2176</v>
      </c>
      <c r="C2572" s="29">
        <v>2</v>
      </c>
      <c r="D2572">
        <v>11</v>
      </c>
      <c r="E2572" s="18" t="s">
        <v>1887</v>
      </c>
      <c r="F2572">
        <v>2.7</v>
      </c>
      <c r="K2572" t="s">
        <v>2218</v>
      </c>
      <c r="L2572" s="23" t="s">
        <v>2387</v>
      </c>
      <c r="M2572" s="23" t="s">
        <v>2217</v>
      </c>
    </row>
    <row r="2573" spans="1:13" x14ac:dyDescent="0.3">
      <c r="A2573" s="11">
        <v>39281</v>
      </c>
      <c r="B2573" s="19" t="s">
        <v>2176</v>
      </c>
      <c r="C2573" s="29">
        <v>2</v>
      </c>
      <c r="D2573">
        <v>6.8</v>
      </c>
      <c r="E2573" s="18" t="s">
        <v>1887</v>
      </c>
      <c r="F2573">
        <v>4.3</v>
      </c>
      <c r="L2573" s="23" t="s">
        <v>2387</v>
      </c>
      <c r="M2573" s="23" t="s">
        <v>2217</v>
      </c>
    </row>
    <row r="2574" spans="1:13" x14ac:dyDescent="0.3">
      <c r="A2574" s="6">
        <v>39274</v>
      </c>
      <c r="B2574" s="19" t="s">
        <v>2176</v>
      </c>
      <c r="C2574" s="29">
        <v>1</v>
      </c>
      <c r="D2574">
        <v>41</v>
      </c>
      <c r="E2574" s="18" t="s">
        <v>1375</v>
      </c>
      <c r="F2574">
        <v>2.4</v>
      </c>
      <c r="L2574" s="23" t="s">
        <v>2387</v>
      </c>
      <c r="M2574" s="23" t="s">
        <v>2545</v>
      </c>
    </row>
    <row r="2575" spans="1:13" x14ac:dyDescent="0.3">
      <c r="A2575" s="6">
        <v>39274</v>
      </c>
      <c r="B2575" s="19" t="s">
        <v>2176</v>
      </c>
      <c r="C2575" s="29">
        <v>1</v>
      </c>
      <c r="D2575">
        <v>36.1</v>
      </c>
      <c r="E2575" s="18" t="s">
        <v>1375</v>
      </c>
      <c r="F2575">
        <v>6</v>
      </c>
      <c r="L2575" s="23" t="s">
        <v>2387</v>
      </c>
      <c r="M2575" s="23" t="s">
        <v>2545</v>
      </c>
    </row>
    <row r="2576" spans="1:13" x14ac:dyDescent="0.3">
      <c r="A2576" s="6">
        <v>39274</v>
      </c>
      <c r="B2576" s="19" t="s">
        <v>2176</v>
      </c>
      <c r="C2576" s="29">
        <v>1</v>
      </c>
      <c r="D2576">
        <v>29.4</v>
      </c>
      <c r="E2576" s="18" t="s">
        <v>1375</v>
      </c>
      <c r="F2576">
        <v>2.1</v>
      </c>
      <c r="L2576" s="23" t="s">
        <v>2387</v>
      </c>
      <c r="M2576" s="23" t="s">
        <v>2545</v>
      </c>
    </row>
    <row r="2577" spans="1:13" x14ac:dyDescent="0.3">
      <c r="A2577" s="6">
        <v>39274</v>
      </c>
      <c r="B2577" s="19" t="s">
        <v>2176</v>
      </c>
      <c r="C2577" s="29">
        <v>1</v>
      </c>
      <c r="D2577">
        <v>18.399999999999999</v>
      </c>
      <c r="E2577" s="18" t="s">
        <v>1375</v>
      </c>
      <c r="F2577">
        <v>7</v>
      </c>
      <c r="L2577" s="23" t="s">
        <v>2387</v>
      </c>
      <c r="M2577" s="23" t="s">
        <v>2545</v>
      </c>
    </row>
    <row r="2578" spans="1:13" x14ac:dyDescent="0.3">
      <c r="A2578" s="11">
        <v>39281</v>
      </c>
      <c r="B2578" s="19" t="s">
        <v>2176</v>
      </c>
      <c r="C2578" s="29">
        <v>2</v>
      </c>
      <c r="D2578">
        <v>50</v>
      </c>
      <c r="E2578" s="18" t="s">
        <v>46</v>
      </c>
      <c r="F2578">
        <v>5.2</v>
      </c>
      <c r="K2578" t="s">
        <v>884</v>
      </c>
      <c r="L2578" s="23" t="s">
        <v>2387</v>
      </c>
      <c r="M2578" s="23" t="s">
        <v>2545</v>
      </c>
    </row>
    <row r="2579" spans="1:13" x14ac:dyDescent="0.3">
      <c r="A2579" s="11">
        <v>39281</v>
      </c>
      <c r="B2579" s="19" t="s">
        <v>2176</v>
      </c>
      <c r="C2579" s="29">
        <v>2</v>
      </c>
      <c r="D2579">
        <v>23.8</v>
      </c>
      <c r="E2579" s="18" t="s">
        <v>2603</v>
      </c>
      <c r="F2579">
        <v>3.8</v>
      </c>
      <c r="L2579" s="23" t="s">
        <v>2387</v>
      </c>
      <c r="M2579" s="23" t="s">
        <v>2545</v>
      </c>
    </row>
    <row r="2580" spans="1:13" x14ac:dyDescent="0.3">
      <c r="A2580" s="6">
        <v>39274</v>
      </c>
      <c r="B2580" s="19" t="s">
        <v>2176</v>
      </c>
      <c r="C2580" s="29">
        <v>1</v>
      </c>
      <c r="D2580">
        <v>40</v>
      </c>
      <c r="E2580" s="18" t="s">
        <v>1729</v>
      </c>
      <c r="F2580">
        <v>4.0999999999999996</v>
      </c>
      <c r="J2580" s="18"/>
      <c r="L2580" s="23" t="s">
        <v>2546</v>
      </c>
      <c r="M2580" s="23" t="s">
        <v>2545</v>
      </c>
    </row>
    <row r="2581" spans="1:13" x14ac:dyDescent="0.3">
      <c r="A2581" s="6">
        <v>39274</v>
      </c>
      <c r="B2581" s="19" t="s">
        <v>2176</v>
      </c>
      <c r="C2581" s="29">
        <v>1</v>
      </c>
      <c r="D2581">
        <v>39.700000000000003</v>
      </c>
      <c r="E2581" s="18" t="s">
        <v>1729</v>
      </c>
      <c r="F2581">
        <v>4</v>
      </c>
      <c r="L2581" s="23" t="s">
        <v>2546</v>
      </c>
      <c r="M2581" s="23" t="s">
        <v>2545</v>
      </c>
    </row>
    <row r="2582" spans="1:13" x14ac:dyDescent="0.3">
      <c r="A2582" s="6">
        <v>39274</v>
      </c>
      <c r="B2582" s="19" t="s">
        <v>2176</v>
      </c>
      <c r="C2582" s="29">
        <v>1</v>
      </c>
      <c r="D2582">
        <v>17</v>
      </c>
      <c r="E2582" s="18" t="s">
        <v>1729</v>
      </c>
      <c r="F2582">
        <v>7</v>
      </c>
      <c r="K2582" t="s">
        <v>2401</v>
      </c>
      <c r="L2582" s="23" t="s">
        <v>2546</v>
      </c>
      <c r="M2582" s="23" t="s">
        <v>2545</v>
      </c>
    </row>
    <row r="2583" spans="1:13" x14ac:dyDescent="0.3">
      <c r="A2583" s="6">
        <v>39274</v>
      </c>
      <c r="B2583" s="19" t="s">
        <v>2176</v>
      </c>
      <c r="C2583" s="29">
        <v>1</v>
      </c>
      <c r="D2583">
        <v>1</v>
      </c>
      <c r="E2583" s="18" t="s">
        <v>1729</v>
      </c>
      <c r="H2583">
        <v>2</v>
      </c>
      <c r="K2583" s="18" t="s">
        <v>1711</v>
      </c>
      <c r="L2583" s="23" t="s">
        <v>2546</v>
      </c>
      <c r="M2583" s="23" t="s">
        <v>2545</v>
      </c>
    </row>
    <row r="2584" spans="1:13" x14ac:dyDescent="0.3">
      <c r="A2584" s="11">
        <v>39281</v>
      </c>
      <c r="B2584" s="19" t="s">
        <v>2176</v>
      </c>
      <c r="C2584" s="29">
        <v>2</v>
      </c>
      <c r="D2584">
        <v>15.2</v>
      </c>
      <c r="E2584" s="18" t="s">
        <v>2130</v>
      </c>
      <c r="H2584">
        <v>4</v>
      </c>
      <c r="J2584" s="18"/>
      <c r="K2584" t="s">
        <v>2131</v>
      </c>
      <c r="L2584" s="23" t="s">
        <v>2546</v>
      </c>
      <c r="M2584" s="23" t="s">
        <v>2545</v>
      </c>
    </row>
    <row r="2585" spans="1:13" x14ac:dyDescent="0.3">
      <c r="A2585" s="11">
        <v>39281</v>
      </c>
      <c r="B2585" s="19" t="s">
        <v>2176</v>
      </c>
      <c r="C2585" s="29">
        <v>2</v>
      </c>
      <c r="D2585">
        <v>13.2</v>
      </c>
      <c r="E2585" s="18" t="s">
        <v>2130</v>
      </c>
      <c r="H2585">
        <v>5</v>
      </c>
      <c r="J2585" s="18"/>
      <c r="K2585" t="s">
        <v>1103</v>
      </c>
      <c r="L2585" s="23" t="s">
        <v>2546</v>
      </c>
      <c r="M2585" s="23" t="s">
        <v>2545</v>
      </c>
    </row>
    <row r="2586" spans="1:13" x14ac:dyDescent="0.3">
      <c r="A2586" s="11">
        <v>39281</v>
      </c>
      <c r="B2586" s="19" t="s">
        <v>2176</v>
      </c>
      <c r="C2586" s="29">
        <v>2</v>
      </c>
      <c r="D2586">
        <v>13.1</v>
      </c>
      <c r="E2586" s="18" t="s">
        <v>2130</v>
      </c>
      <c r="H2586">
        <v>8</v>
      </c>
      <c r="K2586" t="s">
        <v>1103</v>
      </c>
      <c r="L2586" s="23" t="s">
        <v>2546</v>
      </c>
      <c r="M2586" s="23" t="s">
        <v>2545</v>
      </c>
    </row>
    <row r="2587" spans="1:13" x14ac:dyDescent="0.3">
      <c r="A2587" s="11">
        <v>39281</v>
      </c>
      <c r="B2587" s="19" t="s">
        <v>2176</v>
      </c>
      <c r="C2587" s="29">
        <v>2</v>
      </c>
      <c r="D2587">
        <v>12.9</v>
      </c>
      <c r="E2587" s="18" t="s">
        <v>2130</v>
      </c>
      <c r="H2587">
        <v>3</v>
      </c>
      <c r="K2587" t="s">
        <v>1103</v>
      </c>
      <c r="L2587" s="23" t="s">
        <v>2546</v>
      </c>
      <c r="M2587" s="23" t="s">
        <v>2545</v>
      </c>
    </row>
    <row r="2588" spans="1:13" x14ac:dyDescent="0.3">
      <c r="A2588" s="11">
        <v>39281</v>
      </c>
      <c r="B2588" s="19" t="s">
        <v>2176</v>
      </c>
      <c r="C2588" s="29">
        <v>2</v>
      </c>
      <c r="D2588">
        <v>13</v>
      </c>
      <c r="E2588" s="18" t="s">
        <v>2130</v>
      </c>
      <c r="H2588">
        <v>2</v>
      </c>
      <c r="I2588" t="s">
        <v>2132</v>
      </c>
      <c r="K2588" t="s">
        <v>1103</v>
      </c>
      <c r="L2588" s="23" t="s">
        <v>2546</v>
      </c>
      <c r="M2588" s="23" t="s">
        <v>2545</v>
      </c>
    </row>
    <row r="2589" spans="1:13" x14ac:dyDescent="0.3">
      <c r="A2589" s="6">
        <v>39274</v>
      </c>
      <c r="B2589" s="19" t="s">
        <v>2176</v>
      </c>
      <c r="C2589" s="29">
        <v>1</v>
      </c>
      <c r="D2589">
        <v>2.2999999999999998</v>
      </c>
      <c r="E2589" s="18" t="s">
        <v>1291</v>
      </c>
      <c r="F2589">
        <v>10</v>
      </c>
      <c r="J2589" t="s">
        <v>2402</v>
      </c>
      <c r="L2589" s="23" t="s">
        <v>2387</v>
      </c>
      <c r="M2589" s="23" t="s">
        <v>2545</v>
      </c>
    </row>
    <row r="2590" spans="1:13" x14ac:dyDescent="0.3">
      <c r="A2590" s="6">
        <v>39274</v>
      </c>
      <c r="B2590" s="29" t="s">
        <v>2176</v>
      </c>
      <c r="C2590" s="29">
        <v>1</v>
      </c>
      <c r="D2590">
        <v>37.799999999999997</v>
      </c>
      <c r="E2590" s="18" t="s">
        <v>1291</v>
      </c>
      <c r="H2590">
        <v>1</v>
      </c>
      <c r="L2590" s="23" t="s">
        <v>2387</v>
      </c>
      <c r="M2590" s="23" t="s">
        <v>2545</v>
      </c>
    </row>
    <row r="2591" spans="1:13" x14ac:dyDescent="0.3">
      <c r="A2591" s="6">
        <v>39274</v>
      </c>
      <c r="B2591" s="29" t="s">
        <v>2176</v>
      </c>
      <c r="C2591" s="29">
        <v>1</v>
      </c>
      <c r="D2591">
        <v>30.1</v>
      </c>
      <c r="E2591" s="18" t="s">
        <v>1291</v>
      </c>
      <c r="H2591">
        <v>1</v>
      </c>
      <c r="L2591" s="23" t="s">
        <v>2387</v>
      </c>
      <c r="M2591" s="23" t="s">
        <v>2545</v>
      </c>
    </row>
    <row r="2592" spans="1:13" x14ac:dyDescent="0.3">
      <c r="A2592" s="6">
        <v>39274</v>
      </c>
      <c r="B2592" s="29" t="s">
        <v>2176</v>
      </c>
      <c r="C2592" s="29">
        <v>1</v>
      </c>
      <c r="D2592">
        <v>29.4</v>
      </c>
      <c r="E2592" s="18" t="s">
        <v>1291</v>
      </c>
      <c r="H2592">
        <v>1</v>
      </c>
      <c r="I2592" s="29"/>
      <c r="L2592" s="23" t="s">
        <v>2387</v>
      </c>
      <c r="M2592" s="23" t="s">
        <v>2545</v>
      </c>
    </row>
    <row r="2593" spans="1:13" x14ac:dyDescent="0.3">
      <c r="A2593" s="6">
        <v>39274</v>
      </c>
      <c r="B2593" s="29" t="s">
        <v>2176</v>
      </c>
      <c r="C2593" s="29">
        <v>1</v>
      </c>
      <c r="D2593">
        <v>27.3</v>
      </c>
      <c r="E2593" s="18" t="s">
        <v>1291</v>
      </c>
      <c r="F2593">
        <v>0.7</v>
      </c>
      <c r="I2593" s="29"/>
      <c r="L2593" s="23" t="s">
        <v>2387</v>
      </c>
      <c r="M2593" s="23" t="s">
        <v>2545</v>
      </c>
    </row>
    <row r="2594" spans="1:13" x14ac:dyDescent="0.3">
      <c r="A2594" s="6">
        <v>39274</v>
      </c>
      <c r="B2594" s="29" t="s">
        <v>2176</v>
      </c>
      <c r="C2594" s="29">
        <v>1</v>
      </c>
      <c r="D2594">
        <v>26.8</v>
      </c>
      <c r="E2594" s="18" t="s">
        <v>1291</v>
      </c>
      <c r="I2594" s="29"/>
      <c r="J2594" s="18"/>
      <c r="L2594" s="23" t="s">
        <v>2387</v>
      </c>
      <c r="M2594" s="23" t="s">
        <v>2545</v>
      </c>
    </row>
    <row r="2595" spans="1:13" x14ac:dyDescent="0.3">
      <c r="A2595" s="6">
        <v>39274</v>
      </c>
      <c r="B2595" s="29" t="s">
        <v>2176</v>
      </c>
      <c r="C2595" s="29">
        <v>1</v>
      </c>
      <c r="D2595">
        <v>25.4</v>
      </c>
      <c r="E2595" s="18" t="s">
        <v>1291</v>
      </c>
      <c r="F2595">
        <v>0.7</v>
      </c>
      <c r="I2595" s="29"/>
      <c r="K2595" s="18"/>
      <c r="L2595" s="23" t="s">
        <v>2387</v>
      </c>
      <c r="M2595" s="23" t="s">
        <v>2545</v>
      </c>
    </row>
    <row r="2596" spans="1:13" x14ac:dyDescent="0.3">
      <c r="A2596" s="6">
        <v>39274</v>
      </c>
      <c r="B2596" s="29" t="s">
        <v>2176</v>
      </c>
      <c r="C2596" s="29">
        <v>1</v>
      </c>
      <c r="D2596">
        <v>13.4</v>
      </c>
      <c r="E2596" s="18" t="s">
        <v>1291</v>
      </c>
      <c r="H2596">
        <v>1</v>
      </c>
      <c r="I2596" s="29"/>
      <c r="L2596" s="23" t="s">
        <v>2387</v>
      </c>
      <c r="M2596" s="23" t="s">
        <v>2545</v>
      </c>
    </row>
    <row r="2597" spans="1:13" x14ac:dyDescent="0.3">
      <c r="A2597" s="6">
        <v>39274</v>
      </c>
      <c r="B2597" s="29" t="s">
        <v>2176</v>
      </c>
      <c r="C2597" s="29">
        <v>1</v>
      </c>
      <c r="D2597">
        <v>5.9</v>
      </c>
      <c r="E2597" s="18" t="s">
        <v>1291</v>
      </c>
      <c r="H2597">
        <v>1</v>
      </c>
      <c r="I2597" s="29"/>
      <c r="K2597" s="18"/>
      <c r="L2597" s="23" t="s">
        <v>2387</v>
      </c>
      <c r="M2597" s="23" t="s">
        <v>2545</v>
      </c>
    </row>
    <row r="2598" spans="1:13" x14ac:dyDescent="0.3">
      <c r="A2598" s="6">
        <v>39274</v>
      </c>
      <c r="B2598" s="29" t="s">
        <v>2176</v>
      </c>
      <c r="C2598" s="29">
        <v>1</v>
      </c>
      <c r="D2598">
        <v>5.2</v>
      </c>
      <c r="E2598" s="18" t="s">
        <v>1291</v>
      </c>
      <c r="F2598">
        <v>1.3</v>
      </c>
      <c r="I2598" s="29"/>
      <c r="L2598" s="23" t="s">
        <v>2387</v>
      </c>
      <c r="M2598" s="23" t="s">
        <v>2545</v>
      </c>
    </row>
    <row r="2599" spans="1:13" x14ac:dyDescent="0.3">
      <c r="A2599" s="6">
        <v>39274</v>
      </c>
      <c r="B2599" s="29" t="s">
        <v>2176</v>
      </c>
      <c r="C2599" s="29">
        <v>1</v>
      </c>
      <c r="D2599">
        <v>4.5</v>
      </c>
      <c r="E2599" s="18" t="s">
        <v>1291</v>
      </c>
      <c r="H2599">
        <v>1</v>
      </c>
      <c r="I2599" s="29"/>
      <c r="L2599" s="23" t="s">
        <v>2387</v>
      </c>
      <c r="M2599" s="23" t="s">
        <v>2545</v>
      </c>
    </row>
    <row r="2600" spans="1:13" x14ac:dyDescent="0.3">
      <c r="A2600" s="6">
        <v>39274</v>
      </c>
      <c r="B2600" s="29" t="s">
        <v>2176</v>
      </c>
      <c r="C2600" s="29">
        <v>1</v>
      </c>
      <c r="D2600">
        <v>4.3</v>
      </c>
      <c r="E2600" s="18" t="s">
        <v>1291</v>
      </c>
      <c r="H2600">
        <v>1</v>
      </c>
      <c r="I2600" s="29"/>
      <c r="L2600" s="23" t="s">
        <v>2387</v>
      </c>
      <c r="M2600" s="23" t="s">
        <v>2545</v>
      </c>
    </row>
    <row r="2601" spans="1:13" x14ac:dyDescent="0.3">
      <c r="A2601" s="6">
        <v>39274</v>
      </c>
      <c r="B2601" s="29" t="s">
        <v>2176</v>
      </c>
      <c r="C2601" s="29">
        <v>1</v>
      </c>
      <c r="D2601">
        <v>4</v>
      </c>
      <c r="E2601" s="18" t="s">
        <v>1291</v>
      </c>
      <c r="F2601">
        <v>4.9000000000000004</v>
      </c>
      <c r="L2601" s="23" t="s">
        <v>2387</v>
      </c>
      <c r="M2601" s="23" t="s">
        <v>2545</v>
      </c>
    </row>
    <row r="2602" spans="1:13" x14ac:dyDescent="0.3">
      <c r="A2602" s="6">
        <v>39274</v>
      </c>
      <c r="B2602" s="29" t="s">
        <v>2176</v>
      </c>
      <c r="C2602" s="29">
        <v>1</v>
      </c>
      <c r="D2602">
        <v>3.2</v>
      </c>
      <c r="E2602" s="18" t="s">
        <v>1291</v>
      </c>
      <c r="H2602">
        <v>1</v>
      </c>
      <c r="L2602" s="23" t="s">
        <v>2387</v>
      </c>
      <c r="M2602" s="23" t="s">
        <v>2545</v>
      </c>
    </row>
    <row r="2603" spans="1:13" x14ac:dyDescent="0.3">
      <c r="A2603" s="6">
        <v>39274</v>
      </c>
      <c r="B2603" s="29" t="s">
        <v>2176</v>
      </c>
      <c r="C2603" s="29">
        <v>1</v>
      </c>
      <c r="D2603">
        <v>1.8</v>
      </c>
      <c r="E2603" s="18" t="s">
        <v>1291</v>
      </c>
      <c r="H2603">
        <v>2</v>
      </c>
      <c r="L2603" s="23" t="s">
        <v>2387</v>
      </c>
      <c r="M2603" s="23" t="s">
        <v>2545</v>
      </c>
    </row>
    <row r="2604" spans="1:13" x14ac:dyDescent="0.3">
      <c r="A2604" s="6">
        <v>39274</v>
      </c>
      <c r="B2604" s="29" t="s">
        <v>2176</v>
      </c>
      <c r="C2604" s="29">
        <v>1</v>
      </c>
      <c r="D2604">
        <v>1.5</v>
      </c>
      <c r="E2604" s="18" t="s">
        <v>1291</v>
      </c>
      <c r="H2604">
        <v>1</v>
      </c>
      <c r="L2604" s="23" t="s">
        <v>2387</v>
      </c>
      <c r="M2604" s="23" t="s">
        <v>2545</v>
      </c>
    </row>
    <row r="2605" spans="1:13" x14ac:dyDescent="0.3">
      <c r="A2605" s="6">
        <v>39274</v>
      </c>
      <c r="B2605" s="29" t="s">
        <v>2176</v>
      </c>
      <c r="C2605" s="29">
        <v>1</v>
      </c>
      <c r="D2605">
        <v>0.8</v>
      </c>
      <c r="E2605" s="18" t="s">
        <v>1291</v>
      </c>
      <c r="F2605">
        <v>10</v>
      </c>
      <c r="L2605" s="23" t="s">
        <v>2387</v>
      </c>
      <c r="M2605" s="23" t="s">
        <v>2545</v>
      </c>
    </row>
    <row r="2606" spans="1:13" x14ac:dyDescent="0.3">
      <c r="A2606" s="6">
        <v>39274</v>
      </c>
      <c r="B2606" s="29" t="s">
        <v>2176</v>
      </c>
      <c r="C2606" s="29">
        <v>1</v>
      </c>
      <c r="D2606">
        <v>0.6</v>
      </c>
      <c r="E2606" s="18" t="s">
        <v>1291</v>
      </c>
      <c r="H2606">
        <v>3</v>
      </c>
      <c r="L2606" s="23" t="s">
        <v>2387</v>
      </c>
      <c r="M2606" s="23" t="s">
        <v>2545</v>
      </c>
    </row>
    <row r="2607" spans="1:13" x14ac:dyDescent="0.3">
      <c r="A2607" s="11">
        <v>39281</v>
      </c>
      <c r="B2607" s="29" t="s">
        <v>2176</v>
      </c>
      <c r="C2607" s="29">
        <v>2</v>
      </c>
      <c r="D2607">
        <v>27.5</v>
      </c>
      <c r="E2607" s="18" t="s">
        <v>2260</v>
      </c>
      <c r="H2607">
        <v>1</v>
      </c>
      <c r="K2607" s="18"/>
      <c r="L2607" s="23" t="s">
        <v>2387</v>
      </c>
      <c r="M2607" s="23" t="s">
        <v>2545</v>
      </c>
    </row>
    <row r="2608" spans="1:13" x14ac:dyDescent="0.3">
      <c r="A2608" s="11">
        <v>39281</v>
      </c>
      <c r="B2608" s="29" t="s">
        <v>2176</v>
      </c>
      <c r="C2608" s="29">
        <v>2</v>
      </c>
      <c r="D2608">
        <v>20.8</v>
      </c>
      <c r="E2608" s="18" t="s">
        <v>2260</v>
      </c>
      <c r="H2608">
        <v>2</v>
      </c>
      <c r="L2608" s="23" t="s">
        <v>2387</v>
      </c>
      <c r="M2608" s="23" t="s">
        <v>2545</v>
      </c>
    </row>
    <row r="2609" spans="1:13" x14ac:dyDescent="0.3">
      <c r="A2609" s="11">
        <v>39281</v>
      </c>
      <c r="B2609" s="29" t="s">
        <v>2176</v>
      </c>
      <c r="C2609" s="29">
        <v>2</v>
      </c>
      <c r="D2609">
        <v>20.100000000000001</v>
      </c>
      <c r="E2609" s="18" t="s">
        <v>2260</v>
      </c>
      <c r="F2609">
        <v>0.9</v>
      </c>
      <c r="L2609" s="23" t="s">
        <v>2387</v>
      </c>
      <c r="M2609" s="23" t="s">
        <v>2545</v>
      </c>
    </row>
    <row r="2610" spans="1:13" x14ac:dyDescent="0.3">
      <c r="A2610" s="11">
        <v>39281</v>
      </c>
      <c r="B2610" s="29" t="s">
        <v>2176</v>
      </c>
      <c r="C2610" s="29">
        <v>2</v>
      </c>
      <c r="D2610">
        <v>18.899999999999999</v>
      </c>
      <c r="E2610" s="18" t="s">
        <v>2260</v>
      </c>
      <c r="H2610">
        <v>1</v>
      </c>
      <c r="L2610" s="23" t="s">
        <v>2387</v>
      </c>
      <c r="M2610" s="23" t="s">
        <v>2545</v>
      </c>
    </row>
    <row r="2611" spans="1:13" x14ac:dyDescent="0.3">
      <c r="A2611" s="11">
        <v>39281</v>
      </c>
      <c r="B2611" s="29" t="s">
        <v>2176</v>
      </c>
      <c r="C2611" s="29">
        <v>2</v>
      </c>
      <c r="D2611">
        <v>17.7</v>
      </c>
      <c r="E2611" s="18" t="s">
        <v>2260</v>
      </c>
      <c r="H2611">
        <v>1</v>
      </c>
      <c r="L2611" s="23" t="s">
        <v>2387</v>
      </c>
      <c r="M2611" s="23" t="s">
        <v>2545</v>
      </c>
    </row>
    <row r="2612" spans="1:13" x14ac:dyDescent="0.3">
      <c r="A2612" s="11">
        <v>39281</v>
      </c>
      <c r="B2612" s="29" t="s">
        <v>2176</v>
      </c>
      <c r="C2612" s="29">
        <v>2</v>
      </c>
      <c r="D2612">
        <v>17.600000000000001</v>
      </c>
      <c r="E2612" s="18" t="s">
        <v>2260</v>
      </c>
      <c r="F2612">
        <v>4.0999999999999996</v>
      </c>
      <c r="L2612" s="23" t="s">
        <v>2387</v>
      </c>
      <c r="M2612" s="23" t="s">
        <v>2545</v>
      </c>
    </row>
    <row r="2613" spans="1:13" x14ac:dyDescent="0.3">
      <c r="A2613" s="11">
        <v>39281</v>
      </c>
      <c r="B2613" s="29" t="s">
        <v>2176</v>
      </c>
      <c r="C2613" s="29">
        <v>2</v>
      </c>
      <c r="D2613">
        <v>17.100000000000001</v>
      </c>
      <c r="E2613" s="18" t="s">
        <v>2260</v>
      </c>
      <c r="H2613">
        <v>2</v>
      </c>
      <c r="L2613" s="23" t="s">
        <v>2387</v>
      </c>
      <c r="M2613" s="23" t="s">
        <v>2545</v>
      </c>
    </row>
    <row r="2614" spans="1:13" x14ac:dyDescent="0.3">
      <c r="A2614" s="11">
        <v>39281</v>
      </c>
      <c r="B2614" s="29" t="s">
        <v>2176</v>
      </c>
      <c r="C2614" s="29">
        <v>2</v>
      </c>
      <c r="D2614">
        <v>15.1</v>
      </c>
      <c r="E2614" s="18" t="s">
        <v>2260</v>
      </c>
      <c r="H2614">
        <v>1</v>
      </c>
      <c r="L2614" s="23" t="s">
        <v>2387</v>
      </c>
      <c r="M2614" s="23" t="s">
        <v>2545</v>
      </c>
    </row>
    <row r="2615" spans="1:13" x14ac:dyDescent="0.3">
      <c r="A2615" s="11">
        <v>39281</v>
      </c>
      <c r="B2615" s="29" t="s">
        <v>2176</v>
      </c>
      <c r="C2615" s="29">
        <v>2</v>
      </c>
      <c r="D2615">
        <v>13.8</v>
      </c>
      <c r="E2615" s="18" t="s">
        <v>2260</v>
      </c>
      <c r="H2615">
        <v>2</v>
      </c>
      <c r="L2615" s="23" t="s">
        <v>2387</v>
      </c>
      <c r="M2615" s="23" t="s">
        <v>2545</v>
      </c>
    </row>
    <row r="2616" spans="1:13" x14ac:dyDescent="0.3">
      <c r="A2616" s="11">
        <v>39281</v>
      </c>
      <c r="B2616" s="29" t="s">
        <v>2176</v>
      </c>
      <c r="C2616" s="29">
        <v>2</v>
      </c>
      <c r="D2616">
        <v>13.6</v>
      </c>
      <c r="E2616" s="18" t="s">
        <v>2260</v>
      </c>
      <c r="F2616">
        <v>8</v>
      </c>
      <c r="L2616" s="23" t="s">
        <v>2387</v>
      </c>
      <c r="M2616" s="23" t="s">
        <v>2545</v>
      </c>
    </row>
    <row r="2617" spans="1:13" x14ac:dyDescent="0.3">
      <c r="A2617" s="11">
        <v>39281</v>
      </c>
      <c r="B2617" s="29" t="s">
        <v>2176</v>
      </c>
      <c r="C2617" s="29">
        <v>2</v>
      </c>
      <c r="D2617" s="18">
        <v>12.9</v>
      </c>
      <c r="E2617" s="18" t="s">
        <v>1104</v>
      </c>
      <c r="F2617" s="18">
        <v>0.2</v>
      </c>
      <c r="L2617" s="23" t="s">
        <v>2387</v>
      </c>
      <c r="M2617" s="23" t="s">
        <v>2545</v>
      </c>
    </row>
    <row r="2618" spans="1:13" x14ac:dyDescent="0.3">
      <c r="A2618" s="11">
        <v>39281</v>
      </c>
      <c r="B2618" s="29" t="s">
        <v>2176</v>
      </c>
      <c r="C2618" s="29">
        <v>2</v>
      </c>
      <c r="D2618">
        <v>9.6</v>
      </c>
      <c r="E2618" s="18" t="s">
        <v>2260</v>
      </c>
      <c r="F2618">
        <v>7.2</v>
      </c>
      <c r="L2618" s="23" t="s">
        <v>2387</v>
      </c>
      <c r="M2618" s="23" t="s">
        <v>2545</v>
      </c>
    </row>
    <row r="2619" spans="1:13" x14ac:dyDescent="0.3">
      <c r="A2619" s="11">
        <v>39281</v>
      </c>
      <c r="B2619" s="29" t="s">
        <v>2176</v>
      </c>
      <c r="C2619" s="29">
        <v>2</v>
      </c>
      <c r="D2619">
        <v>7.4</v>
      </c>
      <c r="E2619" s="18" t="s">
        <v>2260</v>
      </c>
      <c r="L2619" s="23" t="s">
        <v>2387</v>
      </c>
      <c r="M2619" s="23" t="s">
        <v>2545</v>
      </c>
    </row>
    <row r="2620" spans="1:13" x14ac:dyDescent="0.3">
      <c r="A2620" s="11">
        <v>39281</v>
      </c>
      <c r="B2620" s="29" t="s">
        <v>2176</v>
      </c>
      <c r="C2620" s="29">
        <v>2</v>
      </c>
      <c r="D2620" s="18">
        <v>6.5</v>
      </c>
      <c r="E2620" s="18" t="s">
        <v>2260</v>
      </c>
      <c r="F2620" s="18"/>
      <c r="H2620">
        <v>1</v>
      </c>
      <c r="L2620" s="23" t="s">
        <v>2387</v>
      </c>
      <c r="M2620" s="23" t="s">
        <v>2545</v>
      </c>
    </row>
    <row r="2621" spans="1:13" x14ac:dyDescent="0.3">
      <c r="A2621" s="11">
        <v>39281</v>
      </c>
      <c r="B2621" s="29" t="s">
        <v>2176</v>
      </c>
      <c r="C2621" s="29">
        <v>2</v>
      </c>
      <c r="D2621" s="18">
        <v>5.4</v>
      </c>
      <c r="E2621" s="18" t="s">
        <v>2260</v>
      </c>
      <c r="F2621" s="18">
        <v>5.0999999999999996</v>
      </c>
      <c r="L2621" s="23" t="s">
        <v>2387</v>
      </c>
      <c r="M2621" s="23" t="s">
        <v>2545</v>
      </c>
    </row>
    <row r="2622" spans="1:13" x14ac:dyDescent="0.3">
      <c r="A2622" s="11">
        <v>39281</v>
      </c>
      <c r="B2622" s="29" t="s">
        <v>2176</v>
      </c>
      <c r="C2622" s="29">
        <v>2</v>
      </c>
      <c r="D2622">
        <v>4.8</v>
      </c>
      <c r="E2622" s="18" t="s">
        <v>2260</v>
      </c>
      <c r="F2622">
        <v>0.2</v>
      </c>
      <c r="K2622" s="18"/>
      <c r="L2622" s="23" t="s">
        <v>2387</v>
      </c>
      <c r="M2622" s="23" t="s">
        <v>2545</v>
      </c>
    </row>
    <row r="2623" spans="1:13" x14ac:dyDescent="0.3">
      <c r="A2623" s="11">
        <v>39281</v>
      </c>
      <c r="B2623" s="29" t="s">
        <v>2176</v>
      </c>
      <c r="C2623" s="29">
        <v>2</v>
      </c>
      <c r="D2623">
        <v>3.8</v>
      </c>
      <c r="E2623" s="18" t="s">
        <v>2260</v>
      </c>
      <c r="H2623">
        <v>2</v>
      </c>
      <c r="L2623" s="23" t="s">
        <v>2387</v>
      </c>
      <c r="M2623" s="23" t="s">
        <v>2545</v>
      </c>
    </row>
    <row r="2624" spans="1:13" x14ac:dyDescent="0.3">
      <c r="A2624" s="11">
        <v>39281</v>
      </c>
      <c r="B2624" s="29" t="s">
        <v>2176</v>
      </c>
      <c r="C2624" s="29">
        <v>2</v>
      </c>
      <c r="D2624">
        <v>2.9</v>
      </c>
      <c r="E2624" s="18" t="s">
        <v>2260</v>
      </c>
      <c r="H2624">
        <v>2</v>
      </c>
      <c r="K2624" s="18"/>
      <c r="L2624" s="23" t="s">
        <v>2387</v>
      </c>
      <c r="M2624" s="23" t="s">
        <v>2545</v>
      </c>
    </row>
    <row r="2625" spans="1:14" x14ac:dyDescent="0.3">
      <c r="A2625" s="11">
        <v>39281</v>
      </c>
      <c r="B2625" s="29" t="s">
        <v>2176</v>
      </c>
      <c r="C2625" s="29">
        <v>2</v>
      </c>
      <c r="D2625">
        <v>2.5</v>
      </c>
      <c r="E2625" s="18" t="s">
        <v>2260</v>
      </c>
      <c r="H2625">
        <v>2</v>
      </c>
      <c r="L2625" s="23" t="s">
        <v>2387</v>
      </c>
      <c r="M2625" s="23" t="s">
        <v>2545</v>
      </c>
    </row>
    <row r="2626" spans="1:14" x14ac:dyDescent="0.3">
      <c r="A2626" s="11">
        <v>39281</v>
      </c>
      <c r="B2626" s="29" t="s">
        <v>2176</v>
      </c>
      <c r="C2626" s="29">
        <v>2</v>
      </c>
      <c r="D2626">
        <v>2</v>
      </c>
      <c r="E2626" s="18" t="s">
        <v>2260</v>
      </c>
      <c r="H2626">
        <v>2</v>
      </c>
      <c r="L2626" s="23" t="s">
        <v>2387</v>
      </c>
      <c r="M2626" s="23" t="s">
        <v>2545</v>
      </c>
    </row>
    <row r="2627" spans="1:14" x14ac:dyDescent="0.3">
      <c r="A2627" s="11">
        <v>39281</v>
      </c>
      <c r="B2627" s="29" t="s">
        <v>2176</v>
      </c>
      <c r="C2627" s="29">
        <v>2</v>
      </c>
      <c r="D2627">
        <v>2</v>
      </c>
      <c r="E2627" s="18" t="s">
        <v>2260</v>
      </c>
      <c r="H2627">
        <v>3</v>
      </c>
      <c r="L2627" s="23" t="s">
        <v>2387</v>
      </c>
      <c r="M2627" s="23" t="s">
        <v>2545</v>
      </c>
    </row>
    <row r="2628" spans="1:14" x14ac:dyDescent="0.3">
      <c r="A2628" s="11">
        <v>39281</v>
      </c>
      <c r="B2628" s="29" t="s">
        <v>2176</v>
      </c>
      <c r="C2628" s="29">
        <v>2</v>
      </c>
      <c r="D2628">
        <v>1</v>
      </c>
      <c r="E2628" s="18" t="s">
        <v>2260</v>
      </c>
      <c r="H2628">
        <v>2</v>
      </c>
      <c r="I2628" s="18"/>
      <c r="L2628" s="23" t="s">
        <v>2387</v>
      </c>
      <c r="M2628" s="23" t="s">
        <v>2545</v>
      </c>
    </row>
    <row r="2629" spans="1:14" x14ac:dyDescent="0.3">
      <c r="A2629" s="11">
        <v>39281</v>
      </c>
      <c r="B2629" s="29" t="s">
        <v>2176</v>
      </c>
      <c r="C2629" s="29">
        <v>2</v>
      </c>
      <c r="D2629">
        <v>1</v>
      </c>
      <c r="E2629" s="18" t="s">
        <v>2260</v>
      </c>
      <c r="H2629">
        <v>4</v>
      </c>
      <c r="L2629" s="23" t="s">
        <v>2387</v>
      </c>
      <c r="M2629" s="23" t="s">
        <v>2545</v>
      </c>
    </row>
    <row r="2630" spans="1:14" x14ac:dyDescent="0.3">
      <c r="A2630" s="11">
        <v>39281</v>
      </c>
      <c r="B2630" s="29" t="s">
        <v>2176</v>
      </c>
      <c r="C2630" s="29">
        <v>2</v>
      </c>
      <c r="D2630">
        <v>0</v>
      </c>
      <c r="E2630" s="18" t="s">
        <v>2260</v>
      </c>
      <c r="H2630">
        <v>5</v>
      </c>
      <c r="L2630" s="23" t="s">
        <v>2387</v>
      </c>
      <c r="M2630" s="23" t="s">
        <v>2545</v>
      </c>
    </row>
    <row r="2631" spans="1:14" x14ac:dyDescent="0.3">
      <c r="A2631" s="11">
        <v>39281</v>
      </c>
      <c r="B2631" s="29" t="s">
        <v>2176</v>
      </c>
      <c r="C2631" s="29">
        <v>2</v>
      </c>
      <c r="D2631">
        <v>42.2</v>
      </c>
      <c r="E2631" s="18" t="s">
        <v>543</v>
      </c>
      <c r="H2631">
        <v>2</v>
      </c>
      <c r="L2631" s="23" t="s">
        <v>289</v>
      </c>
      <c r="M2631" s="23" t="s">
        <v>466</v>
      </c>
    </row>
    <row r="2632" spans="1:14" x14ac:dyDescent="0.3">
      <c r="A2632" s="11">
        <v>39281</v>
      </c>
      <c r="B2632" s="29" t="s">
        <v>2176</v>
      </c>
      <c r="C2632" s="29">
        <v>2</v>
      </c>
      <c r="D2632">
        <v>41.8</v>
      </c>
      <c r="E2632" s="18" t="s">
        <v>543</v>
      </c>
      <c r="H2632">
        <v>4</v>
      </c>
      <c r="J2632" s="18"/>
      <c r="L2632" s="23" t="s">
        <v>640</v>
      </c>
      <c r="M2632" s="23" t="s">
        <v>466</v>
      </c>
    </row>
    <row r="2633" spans="1:14" x14ac:dyDescent="0.3">
      <c r="A2633" s="11">
        <v>39281</v>
      </c>
      <c r="B2633" s="29" t="s">
        <v>2176</v>
      </c>
      <c r="C2633" s="29">
        <v>2</v>
      </c>
      <c r="D2633">
        <v>40.5</v>
      </c>
      <c r="E2633" s="18" t="s">
        <v>1881</v>
      </c>
      <c r="H2633">
        <v>3</v>
      </c>
      <c r="L2633" s="23" t="s">
        <v>640</v>
      </c>
      <c r="M2633" s="23" t="s">
        <v>466</v>
      </c>
    </row>
    <row r="2634" spans="1:14" x14ac:dyDescent="0.3">
      <c r="A2634" s="11">
        <v>39281</v>
      </c>
      <c r="B2634" s="29" t="s">
        <v>2176</v>
      </c>
      <c r="C2634" s="29">
        <v>2</v>
      </c>
      <c r="D2634">
        <v>40</v>
      </c>
      <c r="E2634" s="18" t="s">
        <v>1881</v>
      </c>
      <c r="H2634">
        <v>3</v>
      </c>
      <c r="L2634" s="23" t="s">
        <v>640</v>
      </c>
      <c r="M2634" s="23" t="s">
        <v>466</v>
      </c>
    </row>
    <row r="2635" spans="1:14" x14ac:dyDescent="0.3">
      <c r="A2635" s="11">
        <v>39281</v>
      </c>
      <c r="B2635" s="29" t="s">
        <v>2176</v>
      </c>
      <c r="C2635" s="29">
        <v>2</v>
      </c>
      <c r="D2635">
        <v>36.799999999999997</v>
      </c>
      <c r="E2635" s="18" t="s">
        <v>1881</v>
      </c>
      <c r="H2635">
        <v>5</v>
      </c>
      <c r="L2635" s="23" t="s">
        <v>640</v>
      </c>
      <c r="M2635" s="23" t="s">
        <v>466</v>
      </c>
      <c r="N2635" s="18"/>
    </row>
    <row r="2636" spans="1:14" x14ac:dyDescent="0.3">
      <c r="A2636" s="11">
        <v>39281</v>
      </c>
      <c r="B2636" s="29" t="s">
        <v>2176</v>
      </c>
      <c r="C2636" s="29">
        <v>2</v>
      </c>
      <c r="D2636">
        <v>43.5</v>
      </c>
      <c r="E2636" s="18" t="s">
        <v>542</v>
      </c>
      <c r="H2636">
        <v>1</v>
      </c>
      <c r="K2636" s="18"/>
      <c r="L2636" s="23" t="s">
        <v>640</v>
      </c>
      <c r="M2636" s="23" t="s">
        <v>466</v>
      </c>
    </row>
    <row r="2637" spans="1:14" x14ac:dyDescent="0.3">
      <c r="A2637" s="11">
        <v>39281</v>
      </c>
      <c r="B2637" s="29" t="s">
        <v>2176</v>
      </c>
      <c r="C2637" s="29">
        <v>2</v>
      </c>
      <c r="D2637">
        <v>43.2</v>
      </c>
      <c r="E2637" s="18" t="s">
        <v>542</v>
      </c>
      <c r="H2637">
        <v>2</v>
      </c>
      <c r="L2637" s="23" t="s">
        <v>640</v>
      </c>
      <c r="M2637" s="23" t="s">
        <v>466</v>
      </c>
    </row>
    <row r="2638" spans="1:14" x14ac:dyDescent="0.3">
      <c r="A2638" s="11">
        <v>39281</v>
      </c>
      <c r="B2638" s="29" t="s">
        <v>2176</v>
      </c>
      <c r="C2638" s="29">
        <v>2</v>
      </c>
      <c r="D2638">
        <v>39</v>
      </c>
      <c r="E2638" s="18" t="s">
        <v>1888</v>
      </c>
      <c r="H2638">
        <v>1</v>
      </c>
      <c r="J2638" s="18"/>
      <c r="L2638" s="23" t="s">
        <v>640</v>
      </c>
      <c r="M2638" s="23" t="s">
        <v>466</v>
      </c>
    </row>
    <row r="2639" spans="1:14" x14ac:dyDescent="0.3">
      <c r="A2639" s="11">
        <v>39281</v>
      </c>
      <c r="B2639" s="29" t="s">
        <v>2176</v>
      </c>
      <c r="C2639" s="29">
        <v>2</v>
      </c>
      <c r="D2639">
        <v>37.700000000000003</v>
      </c>
      <c r="E2639" s="18" t="s">
        <v>1888</v>
      </c>
      <c r="H2639">
        <v>5</v>
      </c>
      <c r="K2639" s="18"/>
      <c r="L2639" s="23" t="s">
        <v>640</v>
      </c>
      <c r="M2639" s="23" t="s">
        <v>466</v>
      </c>
    </row>
    <row r="2640" spans="1:14" x14ac:dyDescent="0.3">
      <c r="A2640" s="11">
        <v>39281</v>
      </c>
      <c r="B2640" s="29" t="s">
        <v>2176</v>
      </c>
      <c r="C2640" s="29">
        <v>2</v>
      </c>
      <c r="D2640">
        <v>11.5</v>
      </c>
      <c r="E2640" s="18" t="s">
        <v>1105</v>
      </c>
      <c r="F2640">
        <v>12</v>
      </c>
      <c r="J2640" s="18" t="s">
        <v>2691</v>
      </c>
      <c r="L2640" s="23" t="s">
        <v>32</v>
      </c>
      <c r="M2640" s="23" t="s">
        <v>641</v>
      </c>
    </row>
    <row r="2641" spans="1:13" x14ac:dyDescent="0.3">
      <c r="A2641" s="6">
        <v>39274</v>
      </c>
      <c r="B2641" s="29" t="s">
        <v>2176</v>
      </c>
      <c r="C2641" s="29">
        <v>1</v>
      </c>
      <c r="D2641">
        <v>47.5</v>
      </c>
      <c r="E2641" s="18" t="s">
        <v>1472</v>
      </c>
      <c r="F2641">
        <v>2.9</v>
      </c>
      <c r="L2641" s="23" t="s">
        <v>33</v>
      </c>
      <c r="M2641" s="23" t="s">
        <v>1242</v>
      </c>
    </row>
    <row r="2642" spans="1:13" x14ac:dyDescent="0.3">
      <c r="A2642" s="6">
        <v>39274</v>
      </c>
      <c r="B2642" s="29" t="s">
        <v>2176</v>
      </c>
      <c r="C2642" s="29">
        <v>1</v>
      </c>
      <c r="D2642">
        <v>40.6</v>
      </c>
      <c r="E2642" s="18" t="s">
        <v>1472</v>
      </c>
      <c r="F2642">
        <v>3</v>
      </c>
      <c r="L2642" s="23" t="s">
        <v>33</v>
      </c>
      <c r="M2642" s="23" t="s">
        <v>1242</v>
      </c>
    </row>
    <row r="2643" spans="1:13" x14ac:dyDescent="0.3">
      <c r="A2643" s="6">
        <v>39274</v>
      </c>
      <c r="B2643" s="29" t="s">
        <v>2176</v>
      </c>
      <c r="C2643" s="29">
        <v>1</v>
      </c>
      <c r="D2643">
        <v>39.799999999999997</v>
      </c>
      <c r="E2643" s="18" t="s">
        <v>1472</v>
      </c>
      <c r="F2643">
        <v>4</v>
      </c>
      <c r="K2643" t="s">
        <v>2005</v>
      </c>
      <c r="L2643" s="23" t="s">
        <v>33</v>
      </c>
      <c r="M2643" s="23" t="s">
        <v>1242</v>
      </c>
    </row>
    <row r="2644" spans="1:13" x14ac:dyDescent="0.3">
      <c r="A2644" s="6">
        <v>39274</v>
      </c>
      <c r="B2644" s="29" t="s">
        <v>2176</v>
      </c>
      <c r="C2644" s="29">
        <v>1</v>
      </c>
      <c r="D2644">
        <v>16.7</v>
      </c>
      <c r="E2644" s="18" t="s">
        <v>1472</v>
      </c>
      <c r="F2644">
        <v>3.8</v>
      </c>
      <c r="L2644" s="23" t="s">
        <v>33</v>
      </c>
      <c r="M2644" s="23" t="s">
        <v>1242</v>
      </c>
    </row>
    <row r="2645" spans="1:13" x14ac:dyDescent="0.3">
      <c r="A2645" s="11">
        <v>39281</v>
      </c>
      <c r="B2645" s="29" t="s">
        <v>2176</v>
      </c>
      <c r="C2645" s="29">
        <v>2</v>
      </c>
      <c r="D2645">
        <v>34.700000000000003</v>
      </c>
      <c r="E2645" s="18" t="s">
        <v>2257</v>
      </c>
      <c r="F2645">
        <v>1.5</v>
      </c>
      <c r="J2645" s="18"/>
      <c r="K2645" s="18"/>
      <c r="L2645" s="23" t="s">
        <v>33</v>
      </c>
      <c r="M2645" s="23" t="s">
        <v>1242</v>
      </c>
    </row>
    <row r="2646" spans="1:13" x14ac:dyDescent="0.3">
      <c r="A2646" s="6">
        <v>39274</v>
      </c>
      <c r="B2646" s="29" t="s">
        <v>307</v>
      </c>
      <c r="C2646" s="29">
        <v>1</v>
      </c>
      <c r="D2646">
        <v>50</v>
      </c>
      <c r="E2646" s="18" t="s">
        <v>418</v>
      </c>
      <c r="H2646">
        <v>3</v>
      </c>
      <c r="J2646" s="18"/>
      <c r="L2646" s="23" t="s">
        <v>2387</v>
      </c>
      <c r="M2646" s="23" t="s">
        <v>2217</v>
      </c>
    </row>
    <row r="2647" spans="1:13" x14ac:dyDescent="0.3">
      <c r="A2647" s="6">
        <v>39274</v>
      </c>
      <c r="B2647" s="29" t="s">
        <v>307</v>
      </c>
      <c r="C2647" s="29">
        <v>1</v>
      </c>
      <c r="D2647">
        <v>49.9</v>
      </c>
      <c r="E2647" s="18" t="s">
        <v>418</v>
      </c>
      <c r="F2647">
        <v>0.2</v>
      </c>
      <c r="L2647" s="23" t="s">
        <v>2387</v>
      </c>
      <c r="M2647" s="23" t="s">
        <v>2217</v>
      </c>
    </row>
    <row r="2648" spans="1:13" x14ac:dyDescent="0.3">
      <c r="A2648" s="6">
        <v>39274</v>
      </c>
      <c r="B2648" s="29" t="s">
        <v>307</v>
      </c>
      <c r="C2648" s="29">
        <v>1</v>
      </c>
      <c r="D2648">
        <v>49.8</v>
      </c>
      <c r="E2648" s="18" t="s">
        <v>418</v>
      </c>
      <c r="F2648">
        <v>0.4</v>
      </c>
      <c r="L2648" s="23" t="s">
        <v>2387</v>
      </c>
      <c r="M2648" s="23" t="s">
        <v>2217</v>
      </c>
    </row>
    <row r="2649" spans="1:13" x14ac:dyDescent="0.3">
      <c r="A2649" s="6">
        <v>39274</v>
      </c>
      <c r="B2649" s="29" t="s">
        <v>307</v>
      </c>
      <c r="C2649" s="29">
        <v>1</v>
      </c>
      <c r="D2649">
        <v>49.4</v>
      </c>
      <c r="E2649" s="18" t="s">
        <v>418</v>
      </c>
      <c r="F2649">
        <v>0.3</v>
      </c>
      <c r="J2649" s="18"/>
      <c r="L2649" s="23" t="s">
        <v>2387</v>
      </c>
      <c r="M2649" s="23" t="s">
        <v>2217</v>
      </c>
    </row>
    <row r="2650" spans="1:13" x14ac:dyDescent="0.3">
      <c r="A2650" s="6">
        <v>39274</v>
      </c>
      <c r="B2650" s="29" t="s">
        <v>307</v>
      </c>
      <c r="C2650" s="29">
        <v>1</v>
      </c>
      <c r="D2650">
        <v>48.3</v>
      </c>
      <c r="E2650" s="18" t="s">
        <v>418</v>
      </c>
      <c r="H2650">
        <v>1</v>
      </c>
      <c r="L2650" s="23" t="s">
        <v>2387</v>
      </c>
      <c r="M2650" s="23" t="s">
        <v>2217</v>
      </c>
    </row>
    <row r="2651" spans="1:13" x14ac:dyDescent="0.3">
      <c r="A2651" s="6">
        <v>39274</v>
      </c>
      <c r="B2651" s="29" t="s">
        <v>307</v>
      </c>
      <c r="C2651" s="29">
        <v>1</v>
      </c>
      <c r="D2651">
        <v>48.1</v>
      </c>
      <c r="E2651" s="18" t="s">
        <v>418</v>
      </c>
      <c r="H2651">
        <v>1</v>
      </c>
      <c r="L2651" s="23" t="s">
        <v>2387</v>
      </c>
      <c r="M2651" s="23" t="s">
        <v>2217</v>
      </c>
    </row>
    <row r="2652" spans="1:13" x14ac:dyDescent="0.3">
      <c r="A2652" s="6">
        <v>39274</v>
      </c>
      <c r="B2652" s="29" t="s">
        <v>307</v>
      </c>
      <c r="C2652" s="29">
        <v>1</v>
      </c>
      <c r="D2652">
        <v>47.8</v>
      </c>
      <c r="E2652" s="18" t="s">
        <v>418</v>
      </c>
      <c r="H2652">
        <v>1</v>
      </c>
      <c r="L2652" s="23" t="s">
        <v>2387</v>
      </c>
      <c r="M2652" s="23" t="s">
        <v>2217</v>
      </c>
    </row>
    <row r="2653" spans="1:13" x14ac:dyDescent="0.3">
      <c r="A2653" s="6">
        <v>39274</v>
      </c>
      <c r="B2653" s="29" t="s">
        <v>307</v>
      </c>
      <c r="C2653" s="29">
        <v>1</v>
      </c>
      <c r="D2653">
        <v>47.6</v>
      </c>
      <c r="E2653" s="18" t="s">
        <v>418</v>
      </c>
      <c r="H2653">
        <v>1</v>
      </c>
      <c r="L2653" s="23" t="s">
        <v>2387</v>
      </c>
      <c r="M2653" s="23" t="s">
        <v>2217</v>
      </c>
    </row>
    <row r="2654" spans="1:13" x14ac:dyDescent="0.3">
      <c r="A2654" s="6">
        <v>39274</v>
      </c>
      <c r="B2654" s="29" t="s">
        <v>307</v>
      </c>
      <c r="C2654" s="29">
        <v>1</v>
      </c>
      <c r="D2654">
        <v>39.9</v>
      </c>
      <c r="E2654" s="18" t="s">
        <v>1468</v>
      </c>
      <c r="H2654">
        <v>1</v>
      </c>
      <c r="L2654" s="23" t="s">
        <v>2387</v>
      </c>
      <c r="M2654" s="23" t="s">
        <v>2217</v>
      </c>
    </row>
    <row r="2655" spans="1:13" x14ac:dyDescent="0.3">
      <c r="A2655" s="6">
        <v>39274</v>
      </c>
      <c r="B2655" s="29" t="s">
        <v>307</v>
      </c>
      <c r="C2655" s="29">
        <v>1</v>
      </c>
      <c r="D2655">
        <v>38.200000000000003</v>
      </c>
      <c r="E2655" s="18" t="s">
        <v>1468</v>
      </c>
      <c r="F2655">
        <v>2.8</v>
      </c>
      <c r="G2655" t="s">
        <v>1471</v>
      </c>
      <c r="L2655" s="23" t="s">
        <v>2387</v>
      </c>
      <c r="M2655" s="23" t="s">
        <v>2217</v>
      </c>
    </row>
    <row r="2656" spans="1:13" x14ac:dyDescent="0.3">
      <c r="A2656" s="6">
        <v>39274</v>
      </c>
      <c r="B2656" s="29" t="s">
        <v>307</v>
      </c>
      <c r="C2656" s="29">
        <v>1</v>
      </c>
      <c r="D2656">
        <v>30.9</v>
      </c>
      <c r="E2656" s="18" t="s">
        <v>1468</v>
      </c>
      <c r="F2656">
        <v>0.9</v>
      </c>
      <c r="L2656" s="23" t="s">
        <v>2387</v>
      </c>
      <c r="M2656" s="23" t="s">
        <v>2217</v>
      </c>
    </row>
    <row r="2657" spans="1:13" x14ac:dyDescent="0.3">
      <c r="A2657" s="6">
        <v>39274</v>
      </c>
      <c r="B2657" s="29" t="s">
        <v>307</v>
      </c>
      <c r="C2657" s="29">
        <v>1</v>
      </c>
      <c r="D2657">
        <v>21.9</v>
      </c>
      <c r="E2657" s="18" t="s">
        <v>1468</v>
      </c>
      <c r="H2657">
        <v>1</v>
      </c>
      <c r="L2657" s="23" t="s">
        <v>2387</v>
      </c>
      <c r="M2657" s="23" t="s">
        <v>2217</v>
      </c>
    </row>
    <row r="2658" spans="1:13" x14ac:dyDescent="0.3">
      <c r="A2658" s="6">
        <v>39274</v>
      </c>
      <c r="B2658" s="29" t="s">
        <v>307</v>
      </c>
      <c r="C2658" s="29">
        <v>1</v>
      </c>
      <c r="D2658">
        <v>21.3</v>
      </c>
      <c r="E2658" s="18" t="s">
        <v>1468</v>
      </c>
      <c r="H2658">
        <v>4</v>
      </c>
      <c r="L2658" s="23" t="s">
        <v>2387</v>
      </c>
      <c r="M2658" s="23" t="s">
        <v>2217</v>
      </c>
    </row>
    <row r="2659" spans="1:13" x14ac:dyDescent="0.3">
      <c r="A2659" s="6">
        <v>39274</v>
      </c>
      <c r="B2659" s="29" t="s">
        <v>307</v>
      </c>
      <c r="C2659" s="29">
        <v>1</v>
      </c>
      <c r="D2659">
        <v>19.7</v>
      </c>
      <c r="E2659" s="18" t="s">
        <v>1468</v>
      </c>
      <c r="F2659">
        <v>0.8</v>
      </c>
      <c r="L2659" s="23" t="s">
        <v>2387</v>
      </c>
      <c r="M2659" s="23" t="s">
        <v>2217</v>
      </c>
    </row>
    <row r="2660" spans="1:13" x14ac:dyDescent="0.3">
      <c r="A2660" s="6">
        <v>39274</v>
      </c>
      <c r="B2660" s="29" t="s">
        <v>307</v>
      </c>
      <c r="C2660" s="29">
        <v>1</v>
      </c>
      <c r="D2660">
        <v>19</v>
      </c>
      <c r="E2660" s="18" t="s">
        <v>1468</v>
      </c>
      <c r="H2660">
        <v>2</v>
      </c>
      <c r="J2660" s="18"/>
      <c r="L2660" s="23" t="s">
        <v>2387</v>
      </c>
      <c r="M2660" s="23" t="s">
        <v>2217</v>
      </c>
    </row>
    <row r="2661" spans="1:13" x14ac:dyDescent="0.3">
      <c r="A2661" s="6">
        <v>39274</v>
      </c>
      <c r="B2661" s="29" t="s">
        <v>307</v>
      </c>
      <c r="C2661" s="29">
        <v>1</v>
      </c>
      <c r="D2661">
        <v>18.7</v>
      </c>
      <c r="E2661" s="18" t="s">
        <v>1468</v>
      </c>
      <c r="H2661">
        <v>1</v>
      </c>
      <c r="L2661" s="23" t="s">
        <v>2387</v>
      </c>
      <c r="M2661" s="23" t="s">
        <v>2217</v>
      </c>
    </row>
    <row r="2662" spans="1:13" x14ac:dyDescent="0.3">
      <c r="A2662" s="6">
        <v>39274</v>
      </c>
      <c r="B2662" s="29" t="s">
        <v>307</v>
      </c>
      <c r="C2662" s="29">
        <v>1</v>
      </c>
      <c r="D2662">
        <v>15.2</v>
      </c>
      <c r="E2662" s="18" t="s">
        <v>1468</v>
      </c>
      <c r="H2662">
        <v>5</v>
      </c>
      <c r="L2662" s="23" t="s">
        <v>2387</v>
      </c>
      <c r="M2662" s="23" t="s">
        <v>2217</v>
      </c>
    </row>
    <row r="2663" spans="1:13" x14ac:dyDescent="0.3">
      <c r="A2663" s="6">
        <v>39274</v>
      </c>
      <c r="B2663" s="29" t="s">
        <v>307</v>
      </c>
      <c r="C2663" s="29">
        <v>1</v>
      </c>
      <c r="D2663">
        <v>14.6</v>
      </c>
      <c r="E2663" s="18" t="s">
        <v>1468</v>
      </c>
      <c r="H2663">
        <v>1</v>
      </c>
      <c r="L2663" s="23" t="s">
        <v>2387</v>
      </c>
      <c r="M2663" s="23" t="s">
        <v>2217</v>
      </c>
    </row>
    <row r="2664" spans="1:13" x14ac:dyDescent="0.3">
      <c r="A2664" s="6">
        <v>39274</v>
      </c>
      <c r="B2664" s="29" t="s">
        <v>307</v>
      </c>
      <c r="C2664" s="29">
        <v>1</v>
      </c>
      <c r="D2664">
        <v>14.2</v>
      </c>
      <c r="E2664" s="18" t="s">
        <v>1468</v>
      </c>
      <c r="H2664">
        <v>1</v>
      </c>
      <c r="L2664" s="23" t="s">
        <v>2387</v>
      </c>
      <c r="M2664" s="23" t="s">
        <v>2217</v>
      </c>
    </row>
    <row r="2665" spans="1:13" x14ac:dyDescent="0.3">
      <c r="A2665" s="6">
        <v>39274</v>
      </c>
      <c r="B2665" s="29" t="s">
        <v>307</v>
      </c>
      <c r="C2665" s="29">
        <v>1</v>
      </c>
      <c r="D2665">
        <v>13.9</v>
      </c>
      <c r="E2665" s="19" t="s">
        <v>1468</v>
      </c>
      <c r="H2665">
        <v>2</v>
      </c>
      <c r="L2665" s="23" t="s">
        <v>2387</v>
      </c>
      <c r="M2665" s="23" t="s">
        <v>2217</v>
      </c>
    </row>
    <row r="2666" spans="1:13" x14ac:dyDescent="0.3">
      <c r="A2666" s="6">
        <v>39274</v>
      </c>
      <c r="B2666" s="29" t="s">
        <v>307</v>
      </c>
      <c r="C2666" s="29">
        <v>1</v>
      </c>
      <c r="D2666">
        <v>13.4</v>
      </c>
      <c r="E2666" s="19" t="s">
        <v>1468</v>
      </c>
      <c r="H2666">
        <v>3</v>
      </c>
      <c r="L2666" s="23" t="s">
        <v>2387</v>
      </c>
      <c r="M2666" s="23" t="s">
        <v>2217</v>
      </c>
    </row>
    <row r="2667" spans="1:13" x14ac:dyDescent="0.3">
      <c r="A2667" s="6">
        <v>39274</v>
      </c>
      <c r="B2667" s="29" t="s">
        <v>307</v>
      </c>
      <c r="C2667" s="29">
        <v>1</v>
      </c>
      <c r="D2667">
        <v>12.8</v>
      </c>
      <c r="E2667" s="19" t="s">
        <v>1468</v>
      </c>
      <c r="H2667">
        <v>1</v>
      </c>
      <c r="L2667" s="23" t="s">
        <v>2387</v>
      </c>
      <c r="M2667" s="23" t="s">
        <v>2217</v>
      </c>
    </row>
    <row r="2668" spans="1:13" x14ac:dyDescent="0.3">
      <c r="A2668" s="6">
        <v>39274</v>
      </c>
      <c r="B2668" s="29" t="s">
        <v>307</v>
      </c>
      <c r="C2668" s="29">
        <v>1</v>
      </c>
      <c r="D2668">
        <v>12.7</v>
      </c>
      <c r="E2668" s="19" t="s">
        <v>1468</v>
      </c>
      <c r="H2668">
        <v>1</v>
      </c>
      <c r="L2668" s="23" t="s">
        <v>2387</v>
      </c>
      <c r="M2668" s="23" t="s">
        <v>2217</v>
      </c>
    </row>
    <row r="2669" spans="1:13" x14ac:dyDescent="0.3">
      <c r="A2669" s="6">
        <v>39274</v>
      </c>
      <c r="B2669" s="29" t="s">
        <v>307</v>
      </c>
      <c r="C2669" s="29">
        <v>1</v>
      </c>
      <c r="D2669">
        <v>12.1</v>
      </c>
      <c r="E2669" s="19" t="s">
        <v>1468</v>
      </c>
      <c r="H2669">
        <v>1</v>
      </c>
      <c r="L2669" s="23" t="s">
        <v>2387</v>
      </c>
      <c r="M2669" s="23" t="s">
        <v>2217</v>
      </c>
    </row>
    <row r="2670" spans="1:13" x14ac:dyDescent="0.3">
      <c r="A2670" s="6">
        <v>39274</v>
      </c>
      <c r="B2670" s="29" t="s">
        <v>307</v>
      </c>
      <c r="C2670" s="29">
        <v>1</v>
      </c>
      <c r="D2670">
        <v>9.1</v>
      </c>
      <c r="E2670" s="19" t="s">
        <v>1468</v>
      </c>
      <c r="F2670">
        <v>2.2999999999999998</v>
      </c>
      <c r="G2670">
        <v>18</v>
      </c>
      <c r="J2670" s="19"/>
      <c r="L2670" s="23" t="s">
        <v>2387</v>
      </c>
      <c r="M2670" s="23" t="s">
        <v>2217</v>
      </c>
    </row>
    <row r="2671" spans="1:13" x14ac:dyDescent="0.3">
      <c r="A2671" s="6">
        <v>39274</v>
      </c>
      <c r="B2671" s="29" t="s">
        <v>307</v>
      </c>
      <c r="C2671" s="29">
        <v>1</v>
      </c>
      <c r="D2671">
        <v>8.9</v>
      </c>
      <c r="E2671" s="19" t="s">
        <v>1468</v>
      </c>
      <c r="H2671">
        <v>1</v>
      </c>
      <c r="L2671" s="23" t="s">
        <v>2387</v>
      </c>
      <c r="M2671" s="23" t="s">
        <v>2217</v>
      </c>
    </row>
    <row r="2672" spans="1:13" x14ac:dyDescent="0.3">
      <c r="A2672" s="6">
        <v>39274</v>
      </c>
      <c r="B2672" s="29" t="s">
        <v>307</v>
      </c>
      <c r="C2672" s="29">
        <v>1</v>
      </c>
      <c r="D2672">
        <v>7.2</v>
      </c>
      <c r="E2672" s="19" t="s">
        <v>1468</v>
      </c>
      <c r="H2672">
        <v>1</v>
      </c>
      <c r="L2672" s="23" t="s">
        <v>2387</v>
      </c>
      <c r="M2672" s="23" t="s">
        <v>2217</v>
      </c>
    </row>
    <row r="2673" spans="1:13" x14ac:dyDescent="0.3">
      <c r="A2673" s="6">
        <v>39274</v>
      </c>
      <c r="B2673" s="29" t="s">
        <v>307</v>
      </c>
      <c r="C2673" s="29">
        <v>1</v>
      </c>
      <c r="D2673">
        <v>7</v>
      </c>
      <c r="E2673" s="19" t="s">
        <v>1468</v>
      </c>
      <c r="H2673">
        <v>4</v>
      </c>
      <c r="L2673" s="23" t="s">
        <v>2387</v>
      </c>
      <c r="M2673" s="23" t="s">
        <v>2217</v>
      </c>
    </row>
    <row r="2674" spans="1:13" x14ac:dyDescent="0.3">
      <c r="A2674" s="6">
        <v>39274</v>
      </c>
      <c r="B2674" s="29" t="s">
        <v>307</v>
      </c>
      <c r="C2674" s="29">
        <v>1</v>
      </c>
      <c r="D2674" s="19">
        <v>6</v>
      </c>
      <c r="E2674" s="19" t="s">
        <v>1468</v>
      </c>
      <c r="F2674" s="19"/>
      <c r="H2674">
        <v>4</v>
      </c>
      <c r="L2674" s="23" t="s">
        <v>2387</v>
      </c>
      <c r="M2674" s="23" t="s">
        <v>2217</v>
      </c>
    </row>
    <row r="2675" spans="1:13" x14ac:dyDescent="0.3">
      <c r="A2675" s="6">
        <v>39274</v>
      </c>
      <c r="B2675" s="29" t="s">
        <v>307</v>
      </c>
      <c r="C2675" s="29">
        <v>1</v>
      </c>
      <c r="D2675" s="19">
        <v>6</v>
      </c>
      <c r="E2675" s="19" t="s">
        <v>1468</v>
      </c>
      <c r="F2675" s="19">
        <v>8</v>
      </c>
      <c r="G2675">
        <v>200</v>
      </c>
      <c r="L2675" s="23" t="s">
        <v>2387</v>
      </c>
      <c r="M2675" s="23" t="s">
        <v>2217</v>
      </c>
    </row>
    <row r="2676" spans="1:13" x14ac:dyDescent="0.3">
      <c r="A2676" s="6">
        <v>39274</v>
      </c>
      <c r="B2676" s="29" t="s">
        <v>307</v>
      </c>
      <c r="C2676" s="29">
        <v>1</v>
      </c>
      <c r="D2676" s="19">
        <v>5.7</v>
      </c>
      <c r="E2676" s="19" t="s">
        <v>1468</v>
      </c>
      <c r="F2676" s="19"/>
      <c r="H2676">
        <v>2</v>
      </c>
      <c r="L2676" s="23" t="s">
        <v>2387</v>
      </c>
      <c r="M2676" s="23" t="s">
        <v>2217</v>
      </c>
    </row>
    <row r="2677" spans="1:13" x14ac:dyDescent="0.3">
      <c r="A2677" s="6">
        <v>39274</v>
      </c>
      <c r="B2677" s="29" t="s">
        <v>307</v>
      </c>
      <c r="C2677" s="29">
        <v>1</v>
      </c>
      <c r="D2677">
        <v>5.5</v>
      </c>
      <c r="E2677" s="19" t="s">
        <v>1468</v>
      </c>
      <c r="H2677">
        <v>1</v>
      </c>
      <c r="L2677" s="23" t="s">
        <v>2387</v>
      </c>
      <c r="M2677" s="23" t="s">
        <v>2217</v>
      </c>
    </row>
    <row r="2678" spans="1:13" x14ac:dyDescent="0.3">
      <c r="A2678" s="6">
        <v>39274</v>
      </c>
      <c r="B2678" s="29" t="s">
        <v>307</v>
      </c>
      <c r="C2678" s="29">
        <v>1</v>
      </c>
      <c r="D2678">
        <v>5.0999999999999996</v>
      </c>
      <c r="E2678" s="19" t="s">
        <v>1468</v>
      </c>
      <c r="F2678">
        <v>12</v>
      </c>
      <c r="G2678">
        <v>230</v>
      </c>
      <c r="L2678" s="23" t="s">
        <v>2387</v>
      </c>
      <c r="M2678" s="23" t="s">
        <v>2217</v>
      </c>
    </row>
    <row r="2679" spans="1:13" x14ac:dyDescent="0.3">
      <c r="A2679" s="6">
        <v>39274</v>
      </c>
      <c r="B2679" s="29" t="s">
        <v>307</v>
      </c>
      <c r="C2679" s="29">
        <v>1</v>
      </c>
      <c r="D2679">
        <v>4.2</v>
      </c>
      <c r="E2679" s="19" t="s">
        <v>1468</v>
      </c>
      <c r="H2679">
        <v>1</v>
      </c>
      <c r="L2679" s="23" t="s">
        <v>2387</v>
      </c>
      <c r="M2679" s="23" t="s">
        <v>2217</v>
      </c>
    </row>
    <row r="2680" spans="1:13" x14ac:dyDescent="0.3">
      <c r="A2680" s="6">
        <v>39274</v>
      </c>
      <c r="B2680" s="29" t="s">
        <v>307</v>
      </c>
      <c r="C2680" s="29">
        <v>2</v>
      </c>
      <c r="D2680">
        <v>43.3</v>
      </c>
      <c r="E2680" s="19" t="s">
        <v>1468</v>
      </c>
      <c r="H2680">
        <v>1</v>
      </c>
      <c r="J2680" s="19"/>
      <c r="L2680" s="23" t="s">
        <v>2387</v>
      </c>
      <c r="M2680" s="23" t="s">
        <v>2217</v>
      </c>
    </row>
    <row r="2681" spans="1:13" x14ac:dyDescent="0.3">
      <c r="A2681" s="6">
        <v>39274</v>
      </c>
      <c r="B2681" s="29" t="s">
        <v>307</v>
      </c>
      <c r="C2681" s="29">
        <v>2</v>
      </c>
      <c r="D2681">
        <v>43.2</v>
      </c>
      <c r="E2681" s="19" t="s">
        <v>1468</v>
      </c>
      <c r="H2681">
        <v>2</v>
      </c>
      <c r="K2681" s="19"/>
      <c r="L2681" s="23" t="s">
        <v>2387</v>
      </c>
      <c r="M2681" s="23" t="s">
        <v>2217</v>
      </c>
    </row>
    <row r="2682" spans="1:13" x14ac:dyDescent="0.3">
      <c r="A2682" s="6">
        <v>39274</v>
      </c>
      <c r="B2682" s="29" t="s">
        <v>307</v>
      </c>
      <c r="C2682" s="29">
        <v>2</v>
      </c>
      <c r="D2682">
        <v>43.1</v>
      </c>
      <c r="E2682" s="19" t="s">
        <v>1468</v>
      </c>
      <c r="F2682">
        <v>1.2</v>
      </c>
      <c r="L2682" s="23" t="s">
        <v>2387</v>
      </c>
      <c r="M2682" s="23" t="s">
        <v>2217</v>
      </c>
    </row>
    <row r="2683" spans="1:13" x14ac:dyDescent="0.3">
      <c r="A2683" s="6">
        <v>39274</v>
      </c>
      <c r="B2683" s="29" t="s">
        <v>307</v>
      </c>
      <c r="C2683" s="29">
        <v>2</v>
      </c>
      <c r="D2683">
        <v>42.8</v>
      </c>
      <c r="E2683" s="19" t="s">
        <v>1468</v>
      </c>
      <c r="H2683">
        <v>2</v>
      </c>
      <c r="L2683" s="23" t="s">
        <v>2387</v>
      </c>
      <c r="M2683" s="23" t="s">
        <v>2217</v>
      </c>
    </row>
    <row r="2684" spans="1:13" x14ac:dyDescent="0.3">
      <c r="A2684" s="6">
        <v>39274</v>
      </c>
      <c r="B2684" s="29" t="s">
        <v>307</v>
      </c>
      <c r="C2684" s="29">
        <v>2</v>
      </c>
      <c r="D2684">
        <v>38.299999999999997</v>
      </c>
      <c r="E2684" s="19" t="s">
        <v>1468</v>
      </c>
      <c r="F2684">
        <v>7</v>
      </c>
      <c r="G2684">
        <v>55</v>
      </c>
      <c r="L2684" s="23" t="s">
        <v>2387</v>
      </c>
      <c r="M2684" s="23" t="s">
        <v>2217</v>
      </c>
    </row>
    <row r="2685" spans="1:13" x14ac:dyDescent="0.3">
      <c r="A2685" s="6">
        <v>39274</v>
      </c>
      <c r="B2685" s="29" t="s">
        <v>307</v>
      </c>
      <c r="C2685" s="29">
        <v>2</v>
      </c>
      <c r="D2685">
        <v>36.299999999999997</v>
      </c>
      <c r="E2685" s="19" t="s">
        <v>1468</v>
      </c>
      <c r="F2685">
        <v>1.3</v>
      </c>
      <c r="L2685" s="23" t="s">
        <v>2387</v>
      </c>
      <c r="M2685" s="23" t="s">
        <v>2217</v>
      </c>
    </row>
    <row r="2686" spans="1:13" x14ac:dyDescent="0.3">
      <c r="A2686" s="6">
        <v>39274</v>
      </c>
      <c r="B2686" s="29" t="s">
        <v>307</v>
      </c>
      <c r="C2686" s="29">
        <v>2</v>
      </c>
      <c r="D2686">
        <v>36.200000000000003</v>
      </c>
      <c r="E2686" s="19" t="s">
        <v>1468</v>
      </c>
      <c r="F2686">
        <v>4</v>
      </c>
      <c r="G2686">
        <v>25</v>
      </c>
      <c r="L2686" s="23" t="s">
        <v>2387</v>
      </c>
      <c r="M2686" s="23" t="s">
        <v>2217</v>
      </c>
    </row>
    <row r="2687" spans="1:13" x14ac:dyDescent="0.3">
      <c r="A2687" s="6">
        <v>39274</v>
      </c>
      <c r="B2687" s="29" t="s">
        <v>307</v>
      </c>
      <c r="C2687" s="29">
        <v>2</v>
      </c>
      <c r="D2687">
        <v>33.700000000000003</v>
      </c>
      <c r="E2687" s="19" t="s">
        <v>1468</v>
      </c>
      <c r="F2687">
        <v>6</v>
      </c>
      <c r="G2687">
        <v>38</v>
      </c>
      <c r="L2687" s="23" t="s">
        <v>2387</v>
      </c>
      <c r="M2687" s="23" t="s">
        <v>2217</v>
      </c>
    </row>
    <row r="2688" spans="1:13" x14ac:dyDescent="0.3">
      <c r="A2688" s="6">
        <v>39274</v>
      </c>
      <c r="B2688" s="29" t="s">
        <v>307</v>
      </c>
      <c r="C2688" s="29">
        <v>2</v>
      </c>
      <c r="D2688">
        <v>32.5</v>
      </c>
      <c r="E2688" s="19" t="s">
        <v>1468</v>
      </c>
      <c r="F2688">
        <v>1.8</v>
      </c>
      <c r="G2688">
        <v>7</v>
      </c>
      <c r="L2688" s="23" t="s">
        <v>2387</v>
      </c>
      <c r="M2688" s="23" t="s">
        <v>2217</v>
      </c>
    </row>
    <row r="2689" spans="1:13" x14ac:dyDescent="0.3">
      <c r="A2689" s="6">
        <v>39274</v>
      </c>
      <c r="B2689" s="29" t="s">
        <v>307</v>
      </c>
      <c r="C2689" s="29">
        <v>2</v>
      </c>
      <c r="D2689">
        <v>32.299999999999997</v>
      </c>
      <c r="E2689" s="19" t="s">
        <v>1468</v>
      </c>
      <c r="F2689">
        <v>0.3</v>
      </c>
      <c r="L2689" s="23" t="s">
        <v>2387</v>
      </c>
      <c r="M2689" s="23" t="s">
        <v>2217</v>
      </c>
    </row>
    <row r="2690" spans="1:13" x14ac:dyDescent="0.3">
      <c r="A2690" s="6">
        <v>39274</v>
      </c>
      <c r="B2690" s="29" t="s">
        <v>307</v>
      </c>
      <c r="C2690" s="29">
        <v>2</v>
      </c>
      <c r="D2690">
        <v>24.8</v>
      </c>
      <c r="E2690" s="19" t="s">
        <v>1468</v>
      </c>
      <c r="H2690">
        <v>1</v>
      </c>
      <c r="L2690" s="23" t="s">
        <v>2387</v>
      </c>
      <c r="M2690" s="23" t="s">
        <v>2217</v>
      </c>
    </row>
    <row r="2691" spans="1:13" x14ac:dyDescent="0.3">
      <c r="A2691" s="6">
        <v>39274</v>
      </c>
      <c r="B2691" s="29" t="s">
        <v>307</v>
      </c>
      <c r="C2691" s="29">
        <v>2</v>
      </c>
      <c r="D2691">
        <v>24.2</v>
      </c>
      <c r="E2691" s="19" t="s">
        <v>1468</v>
      </c>
      <c r="H2691">
        <v>1</v>
      </c>
      <c r="L2691" s="23" t="s">
        <v>2387</v>
      </c>
      <c r="M2691" s="23" t="s">
        <v>2217</v>
      </c>
    </row>
    <row r="2692" spans="1:13" x14ac:dyDescent="0.3">
      <c r="A2692" s="6">
        <v>39274</v>
      </c>
      <c r="B2692" s="29" t="s">
        <v>307</v>
      </c>
      <c r="C2692" s="29">
        <v>2</v>
      </c>
      <c r="D2692">
        <v>23.5</v>
      </c>
      <c r="E2692" s="19" t="s">
        <v>1468</v>
      </c>
      <c r="H2692">
        <v>1</v>
      </c>
      <c r="L2692" s="23" t="s">
        <v>2387</v>
      </c>
      <c r="M2692" s="23" t="s">
        <v>2217</v>
      </c>
    </row>
    <row r="2693" spans="1:13" x14ac:dyDescent="0.3">
      <c r="A2693" s="6">
        <v>39274</v>
      </c>
      <c r="B2693" s="29" t="s">
        <v>307</v>
      </c>
      <c r="C2693" s="29">
        <v>2</v>
      </c>
      <c r="D2693">
        <v>23.1</v>
      </c>
      <c r="E2693" s="19" t="s">
        <v>1468</v>
      </c>
      <c r="H2693">
        <v>3</v>
      </c>
      <c r="L2693" s="23" t="s">
        <v>2387</v>
      </c>
      <c r="M2693" s="23" t="s">
        <v>2217</v>
      </c>
    </row>
    <row r="2694" spans="1:13" x14ac:dyDescent="0.3">
      <c r="A2694" s="6">
        <v>39274</v>
      </c>
      <c r="B2694" s="29" t="s">
        <v>307</v>
      </c>
      <c r="C2694" s="29">
        <v>2</v>
      </c>
      <c r="D2694">
        <v>22.1</v>
      </c>
      <c r="E2694" s="19" t="s">
        <v>1468</v>
      </c>
      <c r="H2694">
        <v>3</v>
      </c>
      <c r="L2694" s="23" t="s">
        <v>2387</v>
      </c>
      <c r="M2694" s="23" t="s">
        <v>2217</v>
      </c>
    </row>
    <row r="2695" spans="1:13" x14ac:dyDescent="0.3">
      <c r="A2695" s="6">
        <v>39274</v>
      </c>
      <c r="B2695" s="29" t="s">
        <v>307</v>
      </c>
      <c r="C2695" s="29">
        <v>2</v>
      </c>
      <c r="D2695">
        <v>21.9</v>
      </c>
      <c r="E2695" s="19" t="s">
        <v>1468</v>
      </c>
      <c r="H2695">
        <v>1</v>
      </c>
      <c r="L2695" s="23" t="s">
        <v>2387</v>
      </c>
      <c r="M2695" s="23" t="s">
        <v>2217</v>
      </c>
    </row>
    <row r="2696" spans="1:13" x14ac:dyDescent="0.3">
      <c r="A2696" s="6">
        <v>39274</v>
      </c>
      <c r="B2696" s="29" t="s">
        <v>307</v>
      </c>
      <c r="C2696" s="29">
        <v>2</v>
      </c>
      <c r="D2696">
        <v>21.3</v>
      </c>
      <c r="E2696" s="19" t="s">
        <v>1468</v>
      </c>
      <c r="H2696">
        <v>2</v>
      </c>
      <c r="L2696" s="23" t="s">
        <v>2387</v>
      </c>
      <c r="M2696" s="23" t="s">
        <v>2217</v>
      </c>
    </row>
    <row r="2697" spans="1:13" x14ac:dyDescent="0.3">
      <c r="A2697" s="6">
        <v>39274</v>
      </c>
      <c r="B2697" s="29" t="s">
        <v>307</v>
      </c>
      <c r="C2697" s="29">
        <v>2</v>
      </c>
      <c r="D2697">
        <v>21</v>
      </c>
      <c r="E2697" s="19" t="s">
        <v>1468</v>
      </c>
      <c r="H2697">
        <v>7</v>
      </c>
      <c r="L2697" s="23" t="s">
        <v>2387</v>
      </c>
      <c r="M2697" s="23" t="s">
        <v>2217</v>
      </c>
    </row>
    <row r="2698" spans="1:13" x14ac:dyDescent="0.3">
      <c r="A2698" s="6">
        <v>39274</v>
      </c>
      <c r="B2698" s="29" t="s">
        <v>307</v>
      </c>
      <c r="C2698" s="29">
        <v>2</v>
      </c>
      <c r="D2698">
        <v>20</v>
      </c>
      <c r="E2698" s="19" t="s">
        <v>1468</v>
      </c>
      <c r="H2698">
        <v>7</v>
      </c>
      <c r="L2698" s="23" t="s">
        <v>2387</v>
      </c>
      <c r="M2698" s="23" t="s">
        <v>2217</v>
      </c>
    </row>
    <row r="2699" spans="1:13" x14ac:dyDescent="0.3">
      <c r="A2699" s="6">
        <v>39274</v>
      </c>
      <c r="B2699" s="29" t="s">
        <v>307</v>
      </c>
      <c r="C2699" s="29">
        <v>2</v>
      </c>
      <c r="D2699">
        <v>20.399999999999999</v>
      </c>
      <c r="E2699" s="19" t="s">
        <v>1468</v>
      </c>
      <c r="F2699">
        <v>11</v>
      </c>
      <c r="L2699" s="23" t="s">
        <v>2387</v>
      </c>
      <c r="M2699" s="23" t="s">
        <v>2217</v>
      </c>
    </row>
    <row r="2700" spans="1:13" x14ac:dyDescent="0.3">
      <c r="A2700" s="6">
        <v>39274</v>
      </c>
      <c r="B2700" s="29" t="s">
        <v>307</v>
      </c>
      <c r="C2700" s="29">
        <v>2</v>
      </c>
      <c r="D2700">
        <v>19.100000000000001</v>
      </c>
      <c r="E2700" s="19" t="s">
        <v>1468</v>
      </c>
      <c r="H2700">
        <v>2</v>
      </c>
      <c r="J2700" s="19"/>
      <c r="L2700" s="23" t="s">
        <v>2387</v>
      </c>
      <c r="M2700" s="23" t="s">
        <v>2217</v>
      </c>
    </row>
    <row r="2701" spans="1:13" x14ac:dyDescent="0.3">
      <c r="A2701" s="6">
        <v>39274</v>
      </c>
      <c r="B2701" s="29" t="s">
        <v>307</v>
      </c>
      <c r="C2701" s="29">
        <v>2</v>
      </c>
      <c r="D2701">
        <v>19</v>
      </c>
      <c r="E2701" s="19" t="s">
        <v>1468</v>
      </c>
      <c r="H2701">
        <v>11</v>
      </c>
      <c r="L2701" s="23" t="s">
        <v>2387</v>
      </c>
      <c r="M2701" s="23" t="s">
        <v>2217</v>
      </c>
    </row>
    <row r="2702" spans="1:13" x14ac:dyDescent="0.3">
      <c r="A2702" s="6">
        <v>39274</v>
      </c>
      <c r="B2702" s="29" t="s">
        <v>307</v>
      </c>
      <c r="C2702" s="29">
        <v>2</v>
      </c>
      <c r="D2702">
        <v>18</v>
      </c>
      <c r="E2702" s="19" t="s">
        <v>1468</v>
      </c>
      <c r="H2702">
        <v>10</v>
      </c>
      <c r="L2702" s="23" t="s">
        <v>2387</v>
      </c>
      <c r="M2702" s="23" t="s">
        <v>2217</v>
      </c>
    </row>
    <row r="2703" spans="1:13" x14ac:dyDescent="0.3">
      <c r="A2703" s="6">
        <v>39274</v>
      </c>
      <c r="B2703" s="29" t="s">
        <v>307</v>
      </c>
      <c r="C2703" s="29">
        <v>2</v>
      </c>
      <c r="D2703">
        <v>17.2</v>
      </c>
      <c r="E2703" s="19" t="s">
        <v>1468</v>
      </c>
      <c r="H2703">
        <v>1</v>
      </c>
      <c r="L2703" s="23" t="s">
        <v>2387</v>
      </c>
      <c r="M2703" s="23" t="s">
        <v>2217</v>
      </c>
    </row>
    <row r="2704" spans="1:13" x14ac:dyDescent="0.3">
      <c r="A2704" s="6">
        <v>39274</v>
      </c>
      <c r="B2704" s="29" t="s">
        <v>307</v>
      </c>
      <c r="C2704" s="29">
        <v>2</v>
      </c>
      <c r="D2704">
        <v>16.8</v>
      </c>
      <c r="E2704" s="19" t="s">
        <v>1468</v>
      </c>
      <c r="H2704">
        <v>2</v>
      </c>
      <c r="L2704" s="23" t="s">
        <v>2387</v>
      </c>
      <c r="M2704" s="23" t="s">
        <v>2217</v>
      </c>
    </row>
    <row r="2705" spans="1:13" x14ac:dyDescent="0.3">
      <c r="A2705" s="6">
        <v>39274</v>
      </c>
      <c r="B2705" s="29" t="s">
        <v>307</v>
      </c>
      <c r="C2705" s="29">
        <v>2</v>
      </c>
      <c r="D2705">
        <v>16.3</v>
      </c>
      <c r="E2705" s="19" t="s">
        <v>1468</v>
      </c>
      <c r="F2705">
        <v>0.3</v>
      </c>
      <c r="L2705" s="23" t="s">
        <v>2387</v>
      </c>
      <c r="M2705" s="23" t="s">
        <v>2217</v>
      </c>
    </row>
    <row r="2706" spans="1:13" x14ac:dyDescent="0.3">
      <c r="A2706" s="6">
        <v>39274</v>
      </c>
      <c r="B2706" s="29" t="s">
        <v>307</v>
      </c>
      <c r="C2706" s="29">
        <v>2</v>
      </c>
      <c r="D2706">
        <v>14.3</v>
      </c>
      <c r="E2706" s="19" t="s">
        <v>2175</v>
      </c>
      <c r="F2706">
        <v>0.4</v>
      </c>
      <c r="L2706" s="23" t="s">
        <v>2387</v>
      </c>
      <c r="M2706" s="23" t="s">
        <v>2217</v>
      </c>
    </row>
    <row r="2707" spans="1:13" x14ac:dyDescent="0.3">
      <c r="A2707" s="6">
        <v>39274</v>
      </c>
      <c r="B2707" s="29" t="s">
        <v>307</v>
      </c>
      <c r="C2707" s="29">
        <v>2</v>
      </c>
      <c r="D2707">
        <v>12.6</v>
      </c>
      <c r="E2707" s="19" t="s">
        <v>1468</v>
      </c>
      <c r="H2707">
        <v>2</v>
      </c>
      <c r="J2707" s="19"/>
      <c r="L2707" s="23" t="s">
        <v>2387</v>
      </c>
      <c r="M2707" s="23" t="s">
        <v>2217</v>
      </c>
    </row>
    <row r="2708" spans="1:13" x14ac:dyDescent="0.3">
      <c r="A2708" s="6">
        <v>39274</v>
      </c>
      <c r="B2708" s="29" t="s">
        <v>307</v>
      </c>
      <c r="C2708" s="29">
        <v>2</v>
      </c>
      <c r="D2708">
        <v>11</v>
      </c>
      <c r="E2708" s="19" t="s">
        <v>1468</v>
      </c>
      <c r="H2708">
        <v>2</v>
      </c>
      <c r="L2708" s="23" t="s">
        <v>2387</v>
      </c>
      <c r="M2708" s="23" t="s">
        <v>2217</v>
      </c>
    </row>
    <row r="2709" spans="1:13" x14ac:dyDescent="0.3">
      <c r="A2709" s="6">
        <v>39274</v>
      </c>
      <c r="B2709" s="29" t="s">
        <v>307</v>
      </c>
      <c r="C2709" s="29">
        <v>2</v>
      </c>
      <c r="D2709">
        <v>10.1</v>
      </c>
      <c r="E2709" s="19" t="s">
        <v>1468</v>
      </c>
      <c r="F2709">
        <v>5.8</v>
      </c>
      <c r="L2709" s="23" t="s">
        <v>2387</v>
      </c>
      <c r="M2709" s="23" t="s">
        <v>2217</v>
      </c>
    </row>
    <row r="2710" spans="1:13" x14ac:dyDescent="0.3">
      <c r="A2710" s="6">
        <v>39274</v>
      </c>
      <c r="B2710" s="29" t="s">
        <v>307</v>
      </c>
      <c r="C2710" s="29">
        <v>2</v>
      </c>
      <c r="D2710">
        <v>10</v>
      </c>
      <c r="E2710" s="19" t="s">
        <v>1468</v>
      </c>
      <c r="H2710">
        <v>3</v>
      </c>
      <c r="L2710" s="23" t="s">
        <v>2387</v>
      </c>
      <c r="M2710" s="23" t="s">
        <v>2217</v>
      </c>
    </row>
    <row r="2711" spans="1:13" x14ac:dyDescent="0.3">
      <c r="A2711" s="6">
        <v>39274</v>
      </c>
      <c r="B2711" s="29" t="s">
        <v>307</v>
      </c>
      <c r="C2711" s="29">
        <v>2</v>
      </c>
      <c r="D2711">
        <v>9</v>
      </c>
      <c r="E2711" s="19" t="s">
        <v>1468</v>
      </c>
      <c r="H2711">
        <v>2</v>
      </c>
      <c r="J2711" s="19"/>
      <c r="L2711" s="23" t="s">
        <v>2387</v>
      </c>
      <c r="M2711" s="23" t="s">
        <v>2217</v>
      </c>
    </row>
    <row r="2712" spans="1:13" x14ac:dyDescent="0.3">
      <c r="A2712" s="6">
        <v>39274</v>
      </c>
      <c r="B2712" s="29" t="s">
        <v>307</v>
      </c>
      <c r="C2712" s="29">
        <v>2</v>
      </c>
      <c r="D2712">
        <v>9</v>
      </c>
      <c r="E2712" s="19" t="s">
        <v>1468</v>
      </c>
      <c r="H2712">
        <v>9</v>
      </c>
      <c r="L2712" s="23" t="s">
        <v>2387</v>
      </c>
      <c r="M2712" s="23" t="s">
        <v>2217</v>
      </c>
    </row>
    <row r="2713" spans="1:13" x14ac:dyDescent="0.3">
      <c r="A2713" s="6">
        <v>39274</v>
      </c>
      <c r="B2713" s="29" t="s">
        <v>307</v>
      </c>
      <c r="C2713" s="29">
        <v>2</v>
      </c>
      <c r="D2713">
        <v>8</v>
      </c>
      <c r="E2713" s="19" t="s">
        <v>1468</v>
      </c>
      <c r="H2713">
        <v>9</v>
      </c>
      <c r="L2713" s="23" t="s">
        <v>2387</v>
      </c>
      <c r="M2713" s="23" t="s">
        <v>2217</v>
      </c>
    </row>
    <row r="2714" spans="1:13" x14ac:dyDescent="0.3">
      <c r="A2714" s="6">
        <v>39274</v>
      </c>
      <c r="B2714" s="29" t="s">
        <v>307</v>
      </c>
      <c r="C2714" s="29">
        <v>2</v>
      </c>
      <c r="D2714">
        <v>8</v>
      </c>
      <c r="E2714" s="19" t="s">
        <v>1468</v>
      </c>
      <c r="H2714">
        <v>7</v>
      </c>
      <c r="L2714" s="23" t="s">
        <v>2387</v>
      </c>
      <c r="M2714" s="23" t="s">
        <v>2217</v>
      </c>
    </row>
    <row r="2715" spans="1:13" x14ac:dyDescent="0.3">
      <c r="A2715" s="6">
        <v>39274</v>
      </c>
      <c r="B2715" s="29" t="s">
        <v>307</v>
      </c>
      <c r="C2715" s="29">
        <v>2</v>
      </c>
      <c r="D2715">
        <v>7</v>
      </c>
      <c r="E2715" s="19" t="s">
        <v>1468</v>
      </c>
      <c r="H2715">
        <v>7</v>
      </c>
      <c r="K2715" s="19"/>
      <c r="L2715" s="23" t="s">
        <v>2387</v>
      </c>
      <c r="M2715" s="23" t="s">
        <v>2217</v>
      </c>
    </row>
    <row r="2716" spans="1:13" x14ac:dyDescent="0.3">
      <c r="A2716" s="6">
        <v>39274</v>
      </c>
      <c r="B2716" s="29" t="s">
        <v>307</v>
      </c>
      <c r="C2716" s="29">
        <v>2</v>
      </c>
      <c r="D2716">
        <v>6.2</v>
      </c>
      <c r="E2716" s="19" t="s">
        <v>1468</v>
      </c>
      <c r="H2716">
        <v>1</v>
      </c>
      <c r="L2716" s="23" t="s">
        <v>2387</v>
      </c>
      <c r="M2716" s="23" t="s">
        <v>2217</v>
      </c>
    </row>
    <row r="2717" spans="1:13" x14ac:dyDescent="0.3">
      <c r="A2717" s="6">
        <v>39274</v>
      </c>
      <c r="B2717" s="29" t="s">
        <v>307</v>
      </c>
      <c r="C2717" s="29">
        <v>2</v>
      </c>
      <c r="D2717">
        <v>6</v>
      </c>
      <c r="E2717" s="19" t="s">
        <v>1468</v>
      </c>
      <c r="H2717">
        <v>1</v>
      </c>
      <c r="L2717" s="23" t="s">
        <v>2387</v>
      </c>
      <c r="M2717" s="23" t="s">
        <v>2217</v>
      </c>
    </row>
    <row r="2718" spans="1:13" x14ac:dyDescent="0.3">
      <c r="A2718" s="6">
        <v>39274</v>
      </c>
      <c r="B2718" s="29" t="s">
        <v>307</v>
      </c>
      <c r="C2718" s="29">
        <v>2</v>
      </c>
      <c r="D2718">
        <v>5.8</v>
      </c>
      <c r="E2718" s="19" t="s">
        <v>1468</v>
      </c>
      <c r="H2718">
        <v>1</v>
      </c>
      <c r="L2718" s="23" t="s">
        <v>2387</v>
      </c>
      <c r="M2718" s="23" t="s">
        <v>2217</v>
      </c>
    </row>
    <row r="2719" spans="1:13" x14ac:dyDescent="0.3">
      <c r="A2719" s="6">
        <v>39274</v>
      </c>
      <c r="B2719" s="29" t="s">
        <v>307</v>
      </c>
      <c r="C2719" s="29">
        <v>2</v>
      </c>
      <c r="D2719">
        <v>2.9</v>
      </c>
      <c r="E2719" s="19" t="s">
        <v>1468</v>
      </c>
      <c r="H2719">
        <v>1</v>
      </c>
      <c r="L2719" s="23" t="s">
        <v>2387</v>
      </c>
      <c r="M2719" s="23" t="s">
        <v>2217</v>
      </c>
    </row>
    <row r="2720" spans="1:13" x14ac:dyDescent="0.3">
      <c r="A2720" s="6">
        <v>39274</v>
      </c>
      <c r="B2720" s="29" t="s">
        <v>307</v>
      </c>
      <c r="C2720" s="29">
        <v>1</v>
      </c>
      <c r="D2720">
        <v>21.1</v>
      </c>
      <c r="E2720" s="19" t="s">
        <v>1378</v>
      </c>
      <c r="F2720">
        <v>3.8</v>
      </c>
      <c r="G2720">
        <v>220</v>
      </c>
      <c r="K2720" t="s">
        <v>1727</v>
      </c>
      <c r="L2720" s="23" t="s">
        <v>2546</v>
      </c>
      <c r="M2720" s="23" t="s">
        <v>2217</v>
      </c>
    </row>
    <row r="2721" spans="1:13" x14ac:dyDescent="0.3">
      <c r="A2721" s="6">
        <v>39274</v>
      </c>
      <c r="B2721" s="29" t="s">
        <v>307</v>
      </c>
      <c r="C2721" s="29">
        <v>1</v>
      </c>
      <c r="D2721">
        <v>1.3</v>
      </c>
      <c r="E2721" s="19" t="s">
        <v>1378</v>
      </c>
      <c r="F2721">
        <v>3.4</v>
      </c>
      <c r="G2721">
        <v>300</v>
      </c>
      <c r="K2721" t="s">
        <v>2251</v>
      </c>
      <c r="L2721" s="23" t="s">
        <v>2546</v>
      </c>
      <c r="M2721" s="23" t="s">
        <v>2217</v>
      </c>
    </row>
    <row r="2722" spans="1:13" x14ac:dyDescent="0.3">
      <c r="A2722" s="6">
        <v>39274</v>
      </c>
      <c r="B2722" s="29" t="s">
        <v>307</v>
      </c>
      <c r="C2722" s="29">
        <v>1</v>
      </c>
      <c r="D2722">
        <v>11.4</v>
      </c>
      <c r="E2722" s="19" t="s">
        <v>1560</v>
      </c>
      <c r="F2722">
        <v>6.5</v>
      </c>
      <c r="G2722">
        <v>42</v>
      </c>
      <c r="L2722" s="23" t="s">
        <v>2387</v>
      </c>
      <c r="M2722" s="23" t="s">
        <v>2545</v>
      </c>
    </row>
    <row r="2723" spans="1:13" x14ac:dyDescent="0.3">
      <c r="A2723" s="6">
        <v>39274</v>
      </c>
      <c r="B2723" s="29" t="s">
        <v>307</v>
      </c>
      <c r="C2723" s="29">
        <v>2</v>
      </c>
      <c r="D2723">
        <v>16.7</v>
      </c>
      <c r="E2723" s="19" t="s">
        <v>1560</v>
      </c>
      <c r="H2723">
        <v>1</v>
      </c>
      <c r="L2723" s="23" t="s">
        <v>2387</v>
      </c>
      <c r="M2723" s="23" t="s">
        <v>2545</v>
      </c>
    </row>
    <row r="2724" spans="1:13" x14ac:dyDescent="0.3">
      <c r="A2724" s="6">
        <v>39274</v>
      </c>
      <c r="B2724" s="29" t="s">
        <v>307</v>
      </c>
      <c r="C2724" s="29">
        <v>2</v>
      </c>
      <c r="D2724">
        <v>1.7</v>
      </c>
      <c r="E2724" s="19" t="s">
        <v>1560</v>
      </c>
      <c r="H2724">
        <v>1</v>
      </c>
      <c r="L2724" s="23" t="s">
        <v>2387</v>
      </c>
      <c r="M2724" s="23" t="s">
        <v>2545</v>
      </c>
    </row>
    <row r="2725" spans="1:13" x14ac:dyDescent="0.3">
      <c r="A2725" s="6">
        <v>39274</v>
      </c>
      <c r="B2725" s="29" t="s">
        <v>307</v>
      </c>
      <c r="C2725" s="29">
        <v>2</v>
      </c>
      <c r="D2725">
        <v>1.3</v>
      </c>
      <c r="E2725" s="19" t="s">
        <v>1560</v>
      </c>
      <c r="H2725">
        <v>9</v>
      </c>
      <c r="L2725" s="23" t="s">
        <v>2387</v>
      </c>
      <c r="M2725" s="23" t="s">
        <v>2545</v>
      </c>
    </row>
    <row r="2726" spans="1:13" x14ac:dyDescent="0.3">
      <c r="A2726" s="6">
        <v>39274</v>
      </c>
      <c r="B2726" s="29" t="s">
        <v>307</v>
      </c>
      <c r="C2726" s="29">
        <v>1</v>
      </c>
      <c r="D2726">
        <v>42.2</v>
      </c>
      <c r="E2726" s="19" t="s">
        <v>1295</v>
      </c>
      <c r="F2726">
        <v>0.3</v>
      </c>
      <c r="L2726" s="23" t="s">
        <v>2387</v>
      </c>
      <c r="M2726" s="23" t="s">
        <v>2217</v>
      </c>
    </row>
    <row r="2727" spans="1:13" x14ac:dyDescent="0.3">
      <c r="A2727" s="6">
        <v>39274</v>
      </c>
      <c r="B2727" s="29" t="s">
        <v>307</v>
      </c>
      <c r="C2727" s="29">
        <v>1</v>
      </c>
      <c r="D2727">
        <v>37.5</v>
      </c>
      <c r="E2727" s="19" t="s">
        <v>1295</v>
      </c>
      <c r="F2727">
        <v>1.2</v>
      </c>
      <c r="L2727" s="23" t="s">
        <v>2387</v>
      </c>
      <c r="M2727" s="23" t="s">
        <v>2217</v>
      </c>
    </row>
    <row r="2728" spans="1:13" x14ac:dyDescent="0.3">
      <c r="A2728" s="6">
        <v>39274</v>
      </c>
      <c r="B2728" s="29" t="s">
        <v>307</v>
      </c>
      <c r="C2728" s="29">
        <v>1</v>
      </c>
      <c r="D2728">
        <v>36.700000000000003</v>
      </c>
      <c r="E2728" s="19" t="s">
        <v>1295</v>
      </c>
      <c r="F2728">
        <v>2.8</v>
      </c>
      <c r="G2728">
        <v>15</v>
      </c>
      <c r="L2728" s="23" t="s">
        <v>2387</v>
      </c>
      <c r="M2728" s="23" t="s">
        <v>2217</v>
      </c>
    </row>
    <row r="2729" spans="1:13" x14ac:dyDescent="0.3">
      <c r="A2729" s="6">
        <v>39274</v>
      </c>
      <c r="B2729" s="29" t="s">
        <v>307</v>
      </c>
      <c r="C2729" s="29">
        <v>1</v>
      </c>
      <c r="D2729">
        <v>35.5</v>
      </c>
      <c r="E2729" s="19" t="s">
        <v>1295</v>
      </c>
      <c r="F2729">
        <v>0.3</v>
      </c>
      <c r="K2729" t="s">
        <v>1022</v>
      </c>
      <c r="L2729" s="23" t="s">
        <v>2387</v>
      </c>
      <c r="M2729" s="23" t="s">
        <v>2217</v>
      </c>
    </row>
    <row r="2730" spans="1:13" x14ac:dyDescent="0.3">
      <c r="A2730" s="6">
        <v>39274</v>
      </c>
      <c r="B2730" s="29" t="s">
        <v>307</v>
      </c>
      <c r="C2730" s="29">
        <v>1</v>
      </c>
      <c r="D2730">
        <v>33.799999999999997</v>
      </c>
      <c r="E2730" s="19" t="s">
        <v>1295</v>
      </c>
      <c r="F2730">
        <v>2.1</v>
      </c>
      <c r="G2730" t="s">
        <v>1545</v>
      </c>
      <c r="L2730" s="23" t="s">
        <v>2387</v>
      </c>
      <c r="M2730" s="23" t="s">
        <v>2217</v>
      </c>
    </row>
    <row r="2731" spans="1:13" x14ac:dyDescent="0.3">
      <c r="A2731" s="6">
        <v>39274</v>
      </c>
      <c r="B2731" s="29" t="s">
        <v>307</v>
      </c>
      <c r="C2731" s="29">
        <v>1</v>
      </c>
      <c r="D2731">
        <v>31.4</v>
      </c>
      <c r="E2731" s="19" t="s">
        <v>1295</v>
      </c>
      <c r="F2731">
        <v>2.6</v>
      </c>
      <c r="G2731">
        <v>18</v>
      </c>
      <c r="L2731" s="23" t="s">
        <v>2387</v>
      </c>
      <c r="M2731" s="23" t="s">
        <v>2217</v>
      </c>
    </row>
    <row r="2732" spans="1:13" x14ac:dyDescent="0.3">
      <c r="A2732" s="6">
        <v>39274</v>
      </c>
      <c r="B2732" s="29" t="s">
        <v>307</v>
      </c>
      <c r="C2732" s="29">
        <v>1</v>
      </c>
      <c r="D2732">
        <v>30.1</v>
      </c>
      <c r="E2732" s="19" t="s">
        <v>1295</v>
      </c>
      <c r="F2732">
        <v>1.9</v>
      </c>
      <c r="G2732">
        <v>9</v>
      </c>
      <c r="L2732" s="23" t="s">
        <v>2387</v>
      </c>
      <c r="M2732" s="23" t="s">
        <v>2217</v>
      </c>
    </row>
    <row r="2733" spans="1:13" x14ac:dyDescent="0.3">
      <c r="A2733" s="6">
        <v>39274</v>
      </c>
      <c r="B2733" s="29" t="s">
        <v>307</v>
      </c>
      <c r="C2733" s="29">
        <v>1</v>
      </c>
      <c r="D2733">
        <v>29.2</v>
      </c>
      <c r="E2733" s="19" t="s">
        <v>1295</v>
      </c>
      <c r="H2733">
        <v>1</v>
      </c>
      <c r="L2733" s="23" t="s">
        <v>2387</v>
      </c>
      <c r="M2733" s="23" t="s">
        <v>2217</v>
      </c>
    </row>
    <row r="2734" spans="1:13" x14ac:dyDescent="0.3">
      <c r="A2734" s="6">
        <v>39274</v>
      </c>
      <c r="B2734" s="29" t="s">
        <v>307</v>
      </c>
      <c r="C2734" s="29">
        <v>1</v>
      </c>
      <c r="D2734">
        <v>29</v>
      </c>
      <c r="E2734" s="19" t="s">
        <v>1295</v>
      </c>
      <c r="F2734">
        <v>0.2</v>
      </c>
      <c r="L2734" s="23" t="s">
        <v>2387</v>
      </c>
      <c r="M2734" s="23" t="s">
        <v>2217</v>
      </c>
    </row>
    <row r="2735" spans="1:13" x14ac:dyDescent="0.3">
      <c r="A2735" s="6">
        <v>39274</v>
      </c>
      <c r="B2735" s="29" t="s">
        <v>307</v>
      </c>
      <c r="C2735" s="29">
        <v>1</v>
      </c>
      <c r="D2735">
        <v>27.9</v>
      </c>
      <c r="E2735" s="19" t="s">
        <v>1295</v>
      </c>
      <c r="H2735">
        <v>2</v>
      </c>
      <c r="L2735" s="23" t="s">
        <v>2387</v>
      </c>
      <c r="M2735" s="23" t="s">
        <v>2217</v>
      </c>
    </row>
    <row r="2736" spans="1:13" x14ac:dyDescent="0.3">
      <c r="A2736" s="6">
        <v>39274</v>
      </c>
      <c r="B2736" s="29" t="s">
        <v>307</v>
      </c>
      <c r="C2736" s="29">
        <v>1</v>
      </c>
      <c r="D2736">
        <v>27.9</v>
      </c>
      <c r="E2736" s="19" t="s">
        <v>1295</v>
      </c>
      <c r="F2736">
        <v>0.2</v>
      </c>
      <c r="L2736" s="23" t="s">
        <v>2387</v>
      </c>
      <c r="M2736" s="23" t="s">
        <v>2217</v>
      </c>
    </row>
    <row r="2737" spans="1:13" x14ac:dyDescent="0.3">
      <c r="A2737" s="6">
        <v>39274</v>
      </c>
      <c r="B2737" s="29" t="s">
        <v>307</v>
      </c>
      <c r="C2737" s="29">
        <v>1</v>
      </c>
      <c r="D2737">
        <v>27.7</v>
      </c>
      <c r="E2737" s="19" t="s">
        <v>1295</v>
      </c>
      <c r="F2737">
        <v>1.8</v>
      </c>
      <c r="G2737">
        <v>15</v>
      </c>
      <c r="L2737" s="23" t="s">
        <v>2387</v>
      </c>
      <c r="M2737" s="23" t="s">
        <v>2217</v>
      </c>
    </row>
    <row r="2738" spans="1:13" x14ac:dyDescent="0.3">
      <c r="A2738" s="6">
        <v>39274</v>
      </c>
      <c r="B2738" s="29" t="s">
        <v>307</v>
      </c>
      <c r="C2738" s="29">
        <v>1</v>
      </c>
      <c r="D2738">
        <v>27.5</v>
      </c>
      <c r="E2738" s="19" t="s">
        <v>1295</v>
      </c>
      <c r="H2738">
        <v>2</v>
      </c>
      <c r="L2738" s="23" t="s">
        <v>2387</v>
      </c>
      <c r="M2738" s="23" t="s">
        <v>2217</v>
      </c>
    </row>
    <row r="2739" spans="1:13" x14ac:dyDescent="0.3">
      <c r="A2739" s="6">
        <v>39274</v>
      </c>
      <c r="B2739" s="29" t="s">
        <v>307</v>
      </c>
      <c r="C2739" s="29">
        <v>1</v>
      </c>
      <c r="D2739">
        <v>27.3</v>
      </c>
      <c r="E2739" s="19" t="s">
        <v>1295</v>
      </c>
      <c r="H2739">
        <v>1</v>
      </c>
      <c r="L2739" s="23" t="s">
        <v>2387</v>
      </c>
      <c r="M2739" s="23" t="s">
        <v>2217</v>
      </c>
    </row>
    <row r="2740" spans="1:13" x14ac:dyDescent="0.3">
      <c r="A2740" s="6">
        <v>39274</v>
      </c>
      <c r="B2740" s="29" t="s">
        <v>307</v>
      </c>
      <c r="C2740" s="29">
        <v>1</v>
      </c>
      <c r="D2740">
        <v>27.1</v>
      </c>
      <c r="E2740" s="19" t="s">
        <v>1295</v>
      </c>
      <c r="F2740">
        <v>0.2</v>
      </c>
      <c r="L2740" s="23" t="s">
        <v>2387</v>
      </c>
      <c r="M2740" s="23" t="s">
        <v>2217</v>
      </c>
    </row>
    <row r="2741" spans="1:13" x14ac:dyDescent="0.3">
      <c r="A2741" s="6">
        <v>39274</v>
      </c>
      <c r="B2741" s="29" t="s">
        <v>307</v>
      </c>
      <c r="C2741" s="29">
        <v>1</v>
      </c>
      <c r="D2741">
        <v>26.7</v>
      </c>
      <c r="E2741" s="19" t="s">
        <v>1295</v>
      </c>
      <c r="F2741">
        <v>0.3</v>
      </c>
      <c r="L2741" s="23" t="s">
        <v>2387</v>
      </c>
      <c r="M2741" s="23" t="s">
        <v>2217</v>
      </c>
    </row>
    <row r="2742" spans="1:13" x14ac:dyDescent="0.3">
      <c r="A2742" s="6">
        <v>39274</v>
      </c>
      <c r="B2742" s="29" t="s">
        <v>307</v>
      </c>
      <c r="C2742" s="29">
        <v>1</v>
      </c>
      <c r="D2742">
        <v>24.6</v>
      </c>
      <c r="E2742" s="19" t="s">
        <v>1295</v>
      </c>
      <c r="F2742">
        <v>0.5</v>
      </c>
      <c r="L2742" s="23" t="s">
        <v>2387</v>
      </c>
      <c r="M2742" s="23" t="s">
        <v>2217</v>
      </c>
    </row>
    <row r="2743" spans="1:13" x14ac:dyDescent="0.3">
      <c r="A2743" s="6">
        <v>39274</v>
      </c>
      <c r="B2743" s="29" t="s">
        <v>307</v>
      </c>
      <c r="C2743" s="29">
        <v>1</v>
      </c>
      <c r="D2743" s="19">
        <v>20.6</v>
      </c>
      <c r="E2743" s="19" t="s">
        <v>1295</v>
      </c>
      <c r="F2743" s="19">
        <v>1.5</v>
      </c>
      <c r="G2743">
        <v>5</v>
      </c>
      <c r="L2743" s="23" t="s">
        <v>2387</v>
      </c>
      <c r="M2743" s="23" t="s">
        <v>2217</v>
      </c>
    </row>
    <row r="2744" spans="1:13" x14ac:dyDescent="0.3">
      <c r="A2744" s="6">
        <v>39274</v>
      </c>
      <c r="B2744" s="29" t="s">
        <v>307</v>
      </c>
      <c r="C2744" s="29">
        <v>1</v>
      </c>
      <c r="D2744">
        <v>19.5</v>
      </c>
      <c r="E2744" s="19" t="s">
        <v>1295</v>
      </c>
      <c r="F2744">
        <v>1.8</v>
      </c>
      <c r="G2744">
        <v>8</v>
      </c>
      <c r="L2744" s="23" t="s">
        <v>2387</v>
      </c>
      <c r="M2744" s="23" t="s">
        <v>2217</v>
      </c>
    </row>
    <row r="2745" spans="1:13" x14ac:dyDescent="0.3">
      <c r="A2745" s="6">
        <v>39274</v>
      </c>
      <c r="B2745" s="29" t="s">
        <v>307</v>
      </c>
      <c r="C2745" s="29">
        <v>1</v>
      </c>
      <c r="D2745">
        <v>18</v>
      </c>
      <c r="E2745" s="19" t="s">
        <v>1730</v>
      </c>
      <c r="F2745">
        <v>1.4</v>
      </c>
      <c r="G2745" t="s">
        <v>1380</v>
      </c>
      <c r="L2745" s="23" t="s">
        <v>2387</v>
      </c>
      <c r="M2745" s="23" t="s">
        <v>2217</v>
      </c>
    </row>
    <row r="2746" spans="1:13" x14ac:dyDescent="0.3">
      <c r="A2746" s="6">
        <v>39274</v>
      </c>
      <c r="B2746" s="29" t="s">
        <v>307</v>
      </c>
      <c r="C2746" s="29">
        <v>1</v>
      </c>
      <c r="D2746">
        <v>17.8</v>
      </c>
      <c r="E2746" s="19" t="s">
        <v>1295</v>
      </c>
      <c r="F2746">
        <v>1.9</v>
      </c>
      <c r="G2746" t="s">
        <v>1550</v>
      </c>
      <c r="L2746" s="23" t="s">
        <v>2387</v>
      </c>
      <c r="M2746" s="23" t="s">
        <v>2217</v>
      </c>
    </row>
    <row r="2747" spans="1:13" x14ac:dyDescent="0.3">
      <c r="A2747" s="6">
        <v>39274</v>
      </c>
      <c r="B2747" s="29" t="s">
        <v>307</v>
      </c>
      <c r="C2747" s="29">
        <v>1</v>
      </c>
      <c r="D2747" s="19">
        <v>17.5</v>
      </c>
      <c r="E2747" s="19" t="s">
        <v>1295</v>
      </c>
      <c r="F2747" s="19">
        <v>1.1000000000000001</v>
      </c>
      <c r="L2747" s="23" t="s">
        <v>2387</v>
      </c>
      <c r="M2747" s="23" t="s">
        <v>2217</v>
      </c>
    </row>
    <row r="2748" spans="1:13" x14ac:dyDescent="0.3">
      <c r="A2748" s="6">
        <v>39274</v>
      </c>
      <c r="B2748" s="29" t="s">
        <v>307</v>
      </c>
      <c r="C2748" s="29">
        <v>1</v>
      </c>
      <c r="D2748" s="19">
        <v>16.3</v>
      </c>
      <c r="E2748" s="19" t="s">
        <v>1295</v>
      </c>
      <c r="F2748" s="19">
        <v>1.6</v>
      </c>
      <c r="G2748">
        <v>4</v>
      </c>
      <c r="L2748" s="23" t="s">
        <v>2387</v>
      </c>
      <c r="M2748" s="23" t="s">
        <v>2217</v>
      </c>
    </row>
    <row r="2749" spans="1:13" x14ac:dyDescent="0.3">
      <c r="A2749" s="6">
        <v>39274</v>
      </c>
      <c r="B2749" s="29" t="s">
        <v>307</v>
      </c>
      <c r="C2749" s="29">
        <v>1</v>
      </c>
      <c r="D2749">
        <v>16</v>
      </c>
      <c r="E2749" s="19" t="s">
        <v>1295</v>
      </c>
      <c r="F2749">
        <v>0.5</v>
      </c>
      <c r="L2749" s="23" t="s">
        <v>2387</v>
      </c>
      <c r="M2749" s="23" t="s">
        <v>2217</v>
      </c>
    </row>
    <row r="2750" spans="1:13" x14ac:dyDescent="0.3">
      <c r="A2750" s="6">
        <v>39274</v>
      </c>
      <c r="B2750" s="29" t="s">
        <v>307</v>
      </c>
      <c r="C2750" s="29">
        <v>1</v>
      </c>
      <c r="D2750">
        <v>14.5</v>
      </c>
      <c r="E2750" s="19" t="s">
        <v>1295</v>
      </c>
      <c r="F2750">
        <v>0.5</v>
      </c>
      <c r="L2750" s="23" t="s">
        <v>2387</v>
      </c>
      <c r="M2750" s="23" t="s">
        <v>2217</v>
      </c>
    </row>
    <row r="2751" spans="1:13" x14ac:dyDescent="0.3">
      <c r="A2751" s="6">
        <v>39274</v>
      </c>
      <c r="B2751" s="29" t="s">
        <v>307</v>
      </c>
      <c r="C2751" s="29">
        <v>1</v>
      </c>
      <c r="D2751">
        <v>10.8</v>
      </c>
      <c r="E2751" s="19" t="s">
        <v>1295</v>
      </c>
      <c r="F2751">
        <v>1.1000000000000001</v>
      </c>
      <c r="L2751" s="23" t="s">
        <v>2387</v>
      </c>
      <c r="M2751" s="23" t="s">
        <v>2217</v>
      </c>
    </row>
    <row r="2752" spans="1:13" x14ac:dyDescent="0.3">
      <c r="A2752" s="6">
        <v>39274</v>
      </c>
      <c r="B2752" s="29" t="s">
        <v>307</v>
      </c>
      <c r="C2752" s="29">
        <v>1</v>
      </c>
      <c r="D2752">
        <v>9.4</v>
      </c>
      <c r="E2752" s="19" t="s">
        <v>1295</v>
      </c>
      <c r="F2752">
        <v>0.3</v>
      </c>
      <c r="L2752" s="23" t="s">
        <v>2387</v>
      </c>
      <c r="M2752" s="23" t="s">
        <v>2217</v>
      </c>
    </row>
    <row r="2753" spans="1:13" x14ac:dyDescent="0.3">
      <c r="A2753" s="6">
        <v>39274</v>
      </c>
      <c r="B2753" s="29" t="s">
        <v>307</v>
      </c>
      <c r="C2753" s="29">
        <v>1</v>
      </c>
      <c r="D2753">
        <v>8.6</v>
      </c>
      <c r="E2753" s="23" t="s">
        <v>1295</v>
      </c>
      <c r="F2753">
        <v>0.2</v>
      </c>
      <c r="J2753" s="19"/>
      <c r="L2753" s="23" t="s">
        <v>2387</v>
      </c>
      <c r="M2753" s="23" t="s">
        <v>2217</v>
      </c>
    </row>
    <row r="2754" spans="1:13" x14ac:dyDescent="0.3">
      <c r="A2754" s="6">
        <v>39274</v>
      </c>
      <c r="B2754" s="29" t="s">
        <v>307</v>
      </c>
      <c r="C2754" s="29">
        <v>1</v>
      </c>
      <c r="D2754">
        <v>8.1999999999999993</v>
      </c>
      <c r="E2754" s="23" t="s">
        <v>1295</v>
      </c>
      <c r="H2754">
        <v>1</v>
      </c>
      <c r="L2754" s="23" t="s">
        <v>2387</v>
      </c>
      <c r="M2754" s="23" t="s">
        <v>2217</v>
      </c>
    </row>
    <row r="2755" spans="1:13" x14ac:dyDescent="0.3">
      <c r="A2755" s="6">
        <v>39274</v>
      </c>
      <c r="B2755" s="29" t="s">
        <v>307</v>
      </c>
      <c r="C2755" s="29">
        <v>1</v>
      </c>
      <c r="D2755">
        <v>7.9</v>
      </c>
      <c r="E2755" s="23" t="s">
        <v>1295</v>
      </c>
      <c r="F2755">
        <v>0.2</v>
      </c>
      <c r="L2755" s="23" t="s">
        <v>2387</v>
      </c>
      <c r="M2755" s="23" t="s">
        <v>2217</v>
      </c>
    </row>
    <row r="2756" spans="1:13" x14ac:dyDescent="0.3">
      <c r="A2756" s="6">
        <v>39274</v>
      </c>
      <c r="B2756" s="29" t="s">
        <v>307</v>
      </c>
      <c r="C2756" s="29">
        <v>1</v>
      </c>
      <c r="D2756">
        <v>7.2</v>
      </c>
      <c r="E2756" s="23" t="s">
        <v>1295</v>
      </c>
      <c r="F2756">
        <v>0.2</v>
      </c>
      <c r="L2756" s="23" t="s">
        <v>2387</v>
      </c>
      <c r="M2756" s="23" t="s">
        <v>2217</v>
      </c>
    </row>
    <row r="2757" spans="1:13" x14ac:dyDescent="0.3">
      <c r="A2757" s="6">
        <v>39274</v>
      </c>
      <c r="B2757" s="29" t="s">
        <v>307</v>
      </c>
      <c r="C2757" s="29">
        <v>1</v>
      </c>
      <c r="D2757">
        <v>3.1</v>
      </c>
      <c r="E2757" s="23" t="s">
        <v>1295</v>
      </c>
      <c r="F2757">
        <v>0.5</v>
      </c>
      <c r="J2757" s="19"/>
      <c r="L2757" s="23" t="s">
        <v>2387</v>
      </c>
      <c r="M2757" s="23" t="s">
        <v>2217</v>
      </c>
    </row>
    <row r="2758" spans="1:13" x14ac:dyDescent="0.3">
      <c r="A2758" s="6">
        <v>39274</v>
      </c>
      <c r="B2758" s="29" t="s">
        <v>307</v>
      </c>
      <c r="C2758" s="29">
        <v>1</v>
      </c>
      <c r="D2758">
        <v>2.7</v>
      </c>
      <c r="E2758" s="23" t="s">
        <v>1295</v>
      </c>
      <c r="F2758">
        <v>0.5</v>
      </c>
      <c r="L2758" s="23" t="s">
        <v>2387</v>
      </c>
      <c r="M2758" s="23" t="s">
        <v>2217</v>
      </c>
    </row>
    <row r="2759" spans="1:13" x14ac:dyDescent="0.3">
      <c r="A2759" s="6">
        <v>39274</v>
      </c>
      <c r="B2759" s="29" t="s">
        <v>307</v>
      </c>
      <c r="C2759" s="29">
        <v>1</v>
      </c>
      <c r="D2759">
        <v>2.4</v>
      </c>
      <c r="E2759" s="23" t="s">
        <v>1295</v>
      </c>
      <c r="F2759">
        <v>0.4</v>
      </c>
      <c r="L2759" s="23" t="s">
        <v>2387</v>
      </c>
      <c r="M2759" s="23" t="s">
        <v>2217</v>
      </c>
    </row>
    <row r="2760" spans="1:13" x14ac:dyDescent="0.3">
      <c r="A2760" s="6">
        <v>39274</v>
      </c>
      <c r="B2760" s="29" t="s">
        <v>307</v>
      </c>
      <c r="C2760" s="29">
        <v>2</v>
      </c>
      <c r="D2760">
        <v>48.2</v>
      </c>
      <c r="E2760" s="23" t="s">
        <v>1295</v>
      </c>
      <c r="F2760">
        <v>1.7</v>
      </c>
      <c r="G2760">
        <v>9</v>
      </c>
      <c r="L2760" s="23" t="s">
        <v>2387</v>
      </c>
      <c r="M2760" s="23" t="s">
        <v>2217</v>
      </c>
    </row>
    <row r="2761" spans="1:13" x14ac:dyDescent="0.3">
      <c r="A2761" s="6">
        <v>39274</v>
      </c>
      <c r="B2761" s="29" t="s">
        <v>307</v>
      </c>
      <c r="C2761" s="29">
        <v>2</v>
      </c>
      <c r="D2761">
        <v>47.8</v>
      </c>
      <c r="E2761" s="23" t="s">
        <v>1295</v>
      </c>
      <c r="F2761">
        <v>0.6</v>
      </c>
      <c r="L2761" s="23" t="s">
        <v>2387</v>
      </c>
      <c r="M2761" s="23" t="s">
        <v>2217</v>
      </c>
    </row>
    <row r="2762" spans="1:13" x14ac:dyDescent="0.3">
      <c r="A2762" s="6">
        <v>39274</v>
      </c>
      <c r="B2762" s="29" t="s">
        <v>307</v>
      </c>
      <c r="C2762" s="29">
        <v>2</v>
      </c>
      <c r="D2762">
        <v>47.4</v>
      </c>
      <c r="E2762" s="23" t="s">
        <v>1295</v>
      </c>
      <c r="F2762">
        <v>0.9</v>
      </c>
      <c r="L2762" s="23" t="s">
        <v>2387</v>
      </c>
      <c r="M2762" s="23" t="s">
        <v>2217</v>
      </c>
    </row>
    <row r="2763" spans="1:13" x14ac:dyDescent="0.3">
      <c r="A2763" s="6">
        <v>39274</v>
      </c>
      <c r="B2763" s="29" t="s">
        <v>307</v>
      </c>
      <c r="C2763" s="29">
        <v>2</v>
      </c>
      <c r="D2763">
        <v>36.200000000000003</v>
      </c>
      <c r="E2763" s="23" t="s">
        <v>1295</v>
      </c>
      <c r="F2763">
        <v>1.5</v>
      </c>
      <c r="G2763">
        <v>7</v>
      </c>
      <c r="L2763" s="23" t="s">
        <v>2387</v>
      </c>
      <c r="M2763" s="23" t="s">
        <v>2217</v>
      </c>
    </row>
    <row r="2764" spans="1:13" x14ac:dyDescent="0.3">
      <c r="A2764" s="6">
        <v>39274</v>
      </c>
      <c r="B2764" s="29" t="s">
        <v>307</v>
      </c>
      <c r="C2764" s="29">
        <v>2</v>
      </c>
      <c r="D2764">
        <v>35.6</v>
      </c>
      <c r="E2764" s="23" t="s">
        <v>1295</v>
      </c>
      <c r="F2764">
        <v>2.2000000000000002</v>
      </c>
      <c r="G2764">
        <v>9</v>
      </c>
      <c r="L2764" s="23" t="s">
        <v>2387</v>
      </c>
      <c r="M2764" s="23" t="s">
        <v>2217</v>
      </c>
    </row>
    <row r="2765" spans="1:13" x14ac:dyDescent="0.3">
      <c r="A2765" s="6">
        <v>39274</v>
      </c>
      <c r="B2765" s="29" t="s">
        <v>307</v>
      </c>
      <c r="C2765" s="29">
        <v>2</v>
      </c>
      <c r="D2765">
        <v>34.799999999999997</v>
      </c>
      <c r="E2765" s="23" t="s">
        <v>1295</v>
      </c>
      <c r="F2765">
        <v>0.8</v>
      </c>
      <c r="L2765" s="23" t="s">
        <v>2387</v>
      </c>
      <c r="M2765" s="23" t="s">
        <v>2217</v>
      </c>
    </row>
    <row r="2766" spans="1:13" x14ac:dyDescent="0.3">
      <c r="A2766" s="6">
        <v>39274</v>
      </c>
      <c r="B2766" s="29" t="s">
        <v>307</v>
      </c>
      <c r="C2766" s="29">
        <v>2</v>
      </c>
      <c r="D2766">
        <v>34.5</v>
      </c>
      <c r="E2766" s="23" t="s">
        <v>1295</v>
      </c>
      <c r="F2766">
        <v>1.8</v>
      </c>
      <c r="G2766">
        <v>11</v>
      </c>
      <c r="L2766" s="23" t="s">
        <v>2387</v>
      </c>
      <c r="M2766" s="23" t="s">
        <v>2217</v>
      </c>
    </row>
    <row r="2767" spans="1:13" x14ac:dyDescent="0.3">
      <c r="A2767" s="6">
        <v>39274</v>
      </c>
      <c r="B2767" s="29" t="s">
        <v>307</v>
      </c>
      <c r="C2767" s="29">
        <v>2</v>
      </c>
      <c r="D2767">
        <v>33.299999999999997</v>
      </c>
      <c r="E2767" s="23" t="s">
        <v>1295</v>
      </c>
      <c r="F2767">
        <v>2.4</v>
      </c>
      <c r="G2767">
        <v>11</v>
      </c>
      <c r="L2767" s="23" t="s">
        <v>2387</v>
      </c>
      <c r="M2767" s="23" t="s">
        <v>2217</v>
      </c>
    </row>
    <row r="2768" spans="1:13" x14ac:dyDescent="0.3">
      <c r="A2768" s="6">
        <v>39274</v>
      </c>
      <c r="B2768" s="29" t="s">
        <v>307</v>
      </c>
      <c r="C2768" s="29">
        <v>2</v>
      </c>
      <c r="D2768">
        <v>32.200000000000003</v>
      </c>
      <c r="E2768" s="23" t="s">
        <v>1295</v>
      </c>
      <c r="F2768">
        <v>0.6</v>
      </c>
      <c r="J2768" s="19"/>
      <c r="L2768" s="23" t="s">
        <v>2387</v>
      </c>
      <c r="M2768" s="23" t="s">
        <v>2217</v>
      </c>
    </row>
    <row r="2769" spans="1:13" x14ac:dyDescent="0.3">
      <c r="A2769" s="6">
        <v>39274</v>
      </c>
      <c r="B2769" s="29" t="s">
        <v>307</v>
      </c>
      <c r="C2769" s="29">
        <v>2</v>
      </c>
      <c r="D2769">
        <v>32.1</v>
      </c>
      <c r="E2769" s="23" t="s">
        <v>1295</v>
      </c>
      <c r="F2769">
        <v>2.6</v>
      </c>
      <c r="G2769">
        <v>9</v>
      </c>
      <c r="L2769" s="23" t="s">
        <v>2387</v>
      </c>
      <c r="M2769" s="23" t="s">
        <v>2217</v>
      </c>
    </row>
    <row r="2770" spans="1:13" x14ac:dyDescent="0.3">
      <c r="A2770" s="6">
        <v>39274</v>
      </c>
      <c r="B2770" s="29" t="s">
        <v>307</v>
      </c>
      <c r="C2770" s="29">
        <v>2</v>
      </c>
      <c r="D2770">
        <v>31.3</v>
      </c>
      <c r="E2770" s="23" t="s">
        <v>1295</v>
      </c>
      <c r="F2770">
        <v>2.2000000000000002</v>
      </c>
      <c r="G2770">
        <v>10</v>
      </c>
      <c r="L2770" s="23" t="s">
        <v>2387</v>
      </c>
      <c r="M2770" s="23" t="s">
        <v>2217</v>
      </c>
    </row>
    <row r="2771" spans="1:13" x14ac:dyDescent="0.3">
      <c r="A2771" s="6">
        <v>39274</v>
      </c>
      <c r="B2771" s="29" t="s">
        <v>307</v>
      </c>
      <c r="C2771" s="29">
        <v>2</v>
      </c>
      <c r="D2771">
        <v>31.1</v>
      </c>
      <c r="E2771" s="23" t="s">
        <v>1295</v>
      </c>
      <c r="F2771">
        <v>1.1000000000000001</v>
      </c>
      <c r="L2771" s="23" t="s">
        <v>2387</v>
      </c>
      <c r="M2771" s="23" t="s">
        <v>2217</v>
      </c>
    </row>
    <row r="2772" spans="1:13" x14ac:dyDescent="0.3">
      <c r="A2772" s="6">
        <v>39274</v>
      </c>
      <c r="B2772" s="29" t="s">
        <v>307</v>
      </c>
      <c r="C2772" s="29">
        <v>2</v>
      </c>
      <c r="D2772">
        <v>31</v>
      </c>
      <c r="E2772" s="23" t="s">
        <v>1295</v>
      </c>
      <c r="F2772">
        <v>3.2</v>
      </c>
      <c r="G2772">
        <v>29</v>
      </c>
      <c r="L2772" s="23" t="s">
        <v>2387</v>
      </c>
      <c r="M2772" s="23" t="s">
        <v>2217</v>
      </c>
    </row>
    <row r="2773" spans="1:13" x14ac:dyDescent="0.3">
      <c r="A2773" s="6">
        <v>39274</v>
      </c>
      <c r="B2773" s="29" t="s">
        <v>307</v>
      </c>
      <c r="C2773" s="29">
        <v>2</v>
      </c>
      <c r="D2773" s="19">
        <v>30</v>
      </c>
      <c r="E2773" s="23" t="s">
        <v>1295</v>
      </c>
      <c r="F2773">
        <v>3.1</v>
      </c>
      <c r="G2773">
        <v>25</v>
      </c>
      <c r="L2773" s="23" t="s">
        <v>2387</v>
      </c>
      <c r="M2773" s="23" t="s">
        <v>2217</v>
      </c>
    </row>
    <row r="2774" spans="1:13" x14ac:dyDescent="0.3">
      <c r="A2774" s="6">
        <v>39274</v>
      </c>
      <c r="B2774" s="29" t="s">
        <v>307</v>
      </c>
      <c r="C2774" s="29">
        <v>2</v>
      </c>
      <c r="D2774" s="19">
        <v>29.1</v>
      </c>
      <c r="E2774" s="23" t="s">
        <v>1295</v>
      </c>
      <c r="F2774">
        <v>0.8</v>
      </c>
      <c r="L2774" s="23" t="s">
        <v>2387</v>
      </c>
      <c r="M2774" s="23" t="s">
        <v>2217</v>
      </c>
    </row>
    <row r="2775" spans="1:13" x14ac:dyDescent="0.3">
      <c r="A2775" s="6">
        <v>39274</v>
      </c>
      <c r="B2775" s="29" t="s">
        <v>307</v>
      </c>
      <c r="C2775" s="29">
        <v>2</v>
      </c>
      <c r="D2775">
        <v>28.1</v>
      </c>
      <c r="E2775" s="23" t="s">
        <v>1295</v>
      </c>
      <c r="F2775">
        <v>3.1</v>
      </c>
      <c r="G2775">
        <v>17</v>
      </c>
      <c r="L2775" s="23" t="s">
        <v>2387</v>
      </c>
      <c r="M2775" s="23" t="s">
        <v>2217</v>
      </c>
    </row>
    <row r="2776" spans="1:13" x14ac:dyDescent="0.3">
      <c r="A2776" s="6">
        <v>39274</v>
      </c>
      <c r="B2776" s="29" t="s">
        <v>307</v>
      </c>
      <c r="C2776" s="29">
        <v>2</v>
      </c>
      <c r="D2776">
        <v>27.8</v>
      </c>
      <c r="E2776" s="23" t="s">
        <v>1295</v>
      </c>
      <c r="F2776">
        <v>1.3</v>
      </c>
      <c r="L2776" s="23" t="s">
        <v>2387</v>
      </c>
      <c r="M2776" s="23" t="s">
        <v>2217</v>
      </c>
    </row>
    <row r="2777" spans="1:13" x14ac:dyDescent="0.3">
      <c r="A2777" s="6">
        <v>39274</v>
      </c>
      <c r="B2777" s="29" t="s">
        <v>307</v>
      </c>
      <c r="C2777" s="29">
        <v>2</v>
      </c>
      <c r="D2777">
        <v>26.8</v>
      </c>
      <c r="E2777" s="23" t="s">
        <v>1295</v>
      </c>
      <c r="F2777">
        <v>0.5</v>
      </c>
      <c r="L2777" s="23" t="s">
        <v>2387</v>
      </c>
      <c r="M2777" s="23" t="s">
        <v>2217</v>
      </c>
    </row>
    <row r="2778" spans="1:13" x14ac:dyDescent="0.3">
      <c r="A2778" s="6">
        <v>39274</v>
      </c>
      <c r="B2778" s="29" t="s">
        <v>307</v>
      </c>
      <c r="C2778" s="29">
        <v>2</v>
      </c>
      <c r="D2778">
        <v>26.3</v>
      </c>
      <c r="E2778" s="23" t="s">
        <v>1295</v>
      </c>
      <c r="F2778">
        <v>1.6</v>
      </c>
      <c r="G2778">
        <v>5</v>
      </c>
      <c r="L2778" s="23" t="s">
        <v>2387</v>
      </c>
      <c r="M2778" s="23" t="s">
        <v>2217</v>
      </c>
    </row>
    <row r="2779" spans="1:13" x14ac:dyDescent="0.3">
      <c r="A2779" s="6">
        <v>39274</v>
      </c>
      <c r="B2779" s="29" t="s">
        <v>307</v>
      </c>
      <c r="C2779" s="29">
        <v>2</v>
      </c>
      <c r="D2779">
        <v>19.899999999999999</v>
      </c>
      <c r="E2779" s="23" t="s">
        <v>1295</v>
      </c>
      <c r="F2779">
        <v>1.4</v>
      </c>
      <c r="L2779" s="23" t="s">
        <v>2387</v>
      </c>
      <c r="M2779" s="23" t="s">
        <v>2217</v>
      </c>
    </row>
    <row r="2780" spans="1:13" x14ac:dyDescent="0.3">
      <c r="A2780" s="6">
        <v>39274</v>
      </c>
      <c r="B2780" s="29" t="s">
        <v>307</v>
      </c>
      <c r="C2780" s="29">
        <v>2</v>
      </c>
      <c r="D2780">
        <v>19.5</v>
      </c>
      <c r="E2780" s="23" t="s">
        <v>1295</v>
      </c>
      <c r="F2780">
        <v>0.5</v>
      </c>
      <c r="L2780" s="23" t="s">
        <v>2387</v>
      </c>
      <c r="M2780" s="23" t="s">
        <v>2217</v>
      </c>
    </row>
    <row r="2781" spans="1:13" x14ac:dyDescent="0.3">
      <c r="A2781" s="6">
        <v>39274</v>
      </c>
      <c r="B2781" s="29" t="s">
        <v>307</v>
      </c>
      <c r="C2781" s="29">
        <v>2</v>
      </c>
      <c r="D2781">
        <v>19.3</v>
      </c>
      <c r="E2781" s="23" t="s">
        <v>1295</v>
      </c>
      <c r="F2781">
        <v>0.3</v>
      </c>
      <c r="L2781" s="23" t="s">
        <v>2387</v>
      </c>
      <c r="M2781" s="23" t="s">
        <v>2217</v>
      </c>
    </row>
    <row r="2782" spans="1:13" x14ac:dyDescent="0.3">
      <c r="A2782" s="6">
        <v>39274</v>
      </c>
      <c r="B2782" s="29" t="s">
        <v>307</v>
      </c>
      <c r="C2782" s="29">
        <v>2</v>
      </c>
      <c r="D2782">
        <v>17.5</v>
      </c>
      <c r="E2782" s="23" t="s">
        <v>1295</v>
      </c>
      <c r="F2782">
        <v>0.5</v>
      </c>
      <c r="J2782" s="20"/>
      <c r="L2782" s="23" t="s">
        <v>2387</v>
      </c>
      <c r="M2782" s="23" t="s">
        <v>2217</v>
      </c>
    </row>
    <row r="2783" spans="1:13" x14ac:dyDescent="0.3">
      <c r="A2783" s="6">
        <v>39274</v>
      </c>
      <c r="B2783" s="29" t="s">
        <v>307</v>
      </c>
      <c r="C2783" s="29">
        <v>2</v>
      </c>
      <c r="D2783">
        <v>17.100000000000001</v>
      </c>
      <c r="E2783" s="23" t="s">
        <v>1295</v>
      </c>
      <c r="F2783">
        <v>1.1000000000000001</v>
      </c>
      <c r="L2783" s="23" t="s">
        <v>2387</v>
      </c>
      <c r="M2783" s="23" t="s">
        <v>2217</v>
      </c>
    </row>
    <row r="2784" spans="1:13" x14ac:dyDescent="0.3">
      <c r="A2784" s="6">
        <v>39274</v>
      </c>
      <c r="B2784" s="29" t="s">
        <v>307</v>
      </c>
      <c r="C2784" s="29">
        <v>2</v>
      </c>
      <c r="D2784">
        <v>13.7</v>
      </c>
      <c r="E2784" s="23" t="s">
        <v>1295</v>
      </c>
      <c r="F2784">
        <v>1</v>
      </c>
      <c r="L2784" s="23" t="s">
        <v>2387</v>
      </c>
      <c r="M2784" s="23" t="s">
        <v>2217</v>
      </c>
    </row>
    <row r="2785" spans="1:13" x14ac:dyDescent="0.3">
      <c r="A2785" s="6">
        <v>39274</v>
      </c>
      <c r="B2785" s="29" t="s">
        <v>307</v>
      </c>
      <c r="C2785" s="29">
        <v>2</v>
      </c>
      <c r="D2785">
        <v>13.5</v>
      </c>
      <c r="E2785" s="23" t="s">
        <v>1295</v>
      </c>
      <c r="F2785">
        <v>2.1</v>
      </c>
      <c r="L2785" s="23" t="s">
        <v>2387</v>
      </c>
      <c r="M2785" s="23" t="s">
        <v>2217</v>
      </c>
    </row>
    <row r="2786" spans="1:13" x14ac:dyDescent="0.3">
      <c r="A2786" s="6">
        <v>39274</v>
      </c>
      <c r="B2786" s="29" t="s">
        <v>307</v>
      </c>
      <c r="C2786" s="29">
        <v>2</v>
      </c>
      <c r="D2786">
        <v>12.5</v>
      </c>
      <c r="E2786" s="23" t="s">
        <v>1295</v>
      </c>
      <c r="F2786">
        <v>3.9</v>
      </c>
      <c r="L2786" s="23" t="s">
        <v>2387</v>
      </c>
      <c r="M2786" s="23" t="s">
        <v>2217</v>
      </c>
    </row>
    <row r="2787" spans="1:13" x14ac:dyDescent="0.3">
      <c r="A2787" s="6">
        <v>39274</v>
      </c>
      <c r="B2787" s="29" t="s">
        <v>307</v>
      </c>
      <c r="C2787" s="29">
        <v>2</v>
      </c>
      <c r="D2787">
        <v>11.6</v>
      </c>
      <c r="E2787" s="20" t="s">
        <v>1295</v>
      </c>
      <c r="F2787">
        <v>0.4</v>
      </c>
      <c r="L2787" s="23" t="s">
        <v>2387</v>
      </c>
      <c r="M2787" s="23" t="s">
        <v>2217</v>
      </c>
    </row>
    <row r="2788" spans="1:13" x14ac:dyDescent="0.3">
      <c r="A2788" s="6">
        <v>39274</v>
      </c>
      <c r="B2788" s="29" t="s">
        <v>307</v>
      </c>
      <c r="C2788" s="29">
        <v>2</v>
      </c>
      <c r="D2788">
        <v>11.2</v>
      </c>
      <c r="E2788" s="20" t="s">
        <v>2174</v>
      </c>
      <c r="F2788">
        <v>0.4</v>
      </c>
      <c r="L2788" s="23" t="s">
        <v>2387</v>
      </c>
      <c r="M2788" s="23" t="s">
        <v>2217</v>
      </c>
    </row>
    <row r="2789" spans="1:13" x14ac:dyDescent="0.3">
      <c r="A2789" s="6">
        <v>39274</v>
      </c>
      <c r="B2789" s="29" t="s">
        <v>307</v>
      </c>
      <c r="C2789" s="29">
        <v>2</v>
      </c>
      <c r="D2789">
        <v>10.5</v>
      </c>
      <c r="E2789" s="20" t="s">
        <v>1295</v>
      </c>
      <c r="F2789">
        <v>1.6</v>
      </c>
      <c r="L2789" s="23" t="s">
        <v>2387</v>
      </c>
      <c r="M2789" s="23" t="s">
        <v>2217</v>
      </c>
    </row>
    <row r="2790" spans="1:13" x14ac:dyDescent="0.3">
      <c r="A2790" s="6">
        <v>39274</v>
      </c>
      <c r="B2790" s="29" t="s">
        <v>307</v>
      </c>
      <c r="C2790" s="29">
        <v>2</v>
      </c>
      <c r="D2790">
        <v>10.199999999999999</v>
      </c>
      <c r="E2790" s="20" t="s">
        <v>1295</v>
      </c>
      <c r="F2790">
        <v>0.6</v>
      </c>
      <c r="L2790" s="23" t="s">
        <v>2387</v>
      </c>
      <c r="M2790" s="23" t="s">
        <v>2217</v>
      </c>
    </row>
    <row r="2791" spans="1:13" x14ac:dyDescent="0.3">
      <c r="A2791" s="6">
        <v>39274</v>
      </c>
      <c r="B2791" s="29" t="s">
        <v>307</v>
      </c>
      <c r="C2791" s="29">
        <v>2</v>
      </c>
      <c r="D2791">
        <v>8.3000000000000007</v>
      </c>
      <c r="E2791" s="20" t="s">
        <v>1295</v>
      </c>
      <c r="F2791">
        <v>0.5</v>
      </c>
      <c r="L2791" s="23" t="s">
        <v>2387</v>
      </c>
      <c r="M2791" s="23" t="s">
        <v>2217</v>
      </c>
    </row>
    <row r="2792" spans="1:13" x14ac:dyDescent="0.3">
      <c r="A2792" s="6">
        <v>39274</v>
      </c>
      <c r="B2792" s="29" t="s">
        <v>307</v>
      </c>
      <c r="C2792" s="29">
        <v>2</v>
      </c>
      <c r="D2792">
        <v>7.9</v>
      </c>
      <c r="E2792" s="20" t="s">
        <v>1295</v>
      </c>
      <c r="F2792">
        <v>1.3</v>
      </c>
      <c r="L2792" s="23" t="s">
        <v>2387</v>
      </c>
      <c r="M2792" s="23" t="s">
        <v>2217</v>
      </c>
    </row>
    <row r="2793" spans="1:13" x14ac:dyDescent="0.3">
      <c r="A2793" s="6">
        <v>39274</v>
      </c>
      <c r="B2793" s="29" t="s">
        <v>307</v>
      </c>
      <c r="C2793" s="29">
        <v>2</v>
      </c>
      <c r="D2793">
        <v>5.8</v>
      </c>
      <c r="E2793" s="20" t="s">
        <v>1295</v>
      </c>
      <c r="F2793">
        <v>0.5</v>
      </c>
      <c r="L2793" s="23" t="s">
        <v>2387</v>
      </c>
      <c r="M2793" s="23" t="s">
        <v>2217</v>
      </c>
    </row>
    <row r="2794" spans="1:13" x14ac:dyDescent="0.3">
      <c r="A2794" s="6">
        <v>39274</v>
      </c>
      <c r="B2794" s="29" t="s">
        <v>307</v>
      </c>
      <c r="C2794" s="29">
        <v>2</v>
      </c>
      <c r="D2794">
        <v>5.5</v>
      </c>
      <c r="E2794" s="20" t="s">
        <v>1295</v>
      </c>
      <c r="F2794">
        <v>0.7</v>
      </c>
      <c r="K2794" s="20"/>
      <c r="L2794" s="23" t="s">
        <v>2387</v>
      </c>
      <c r="M2794" s="23" t="s">
        <v>2217</v>
      </c>
    </row>
    <row r="2795" spans="1:13" x14ac:dyDescent="0.3">
      <c r="A2795" s="6">
        <v>39274</v>
      </c>
      <c r="B2795" s="29" t="s">
        <v>307</v>
      </c>
      <c r="C2795" s="29">
        <v>2</v>
      </c>
      <c r="D2795">
        <v>1.3</v>
      </c>
      <c r="E2795" s="20" t="s">
        <v>1295</v>
      </c>
      <c r="F2795">
        <v>0.4</v>
      </c>
      <c r="L2795" s="23" t="s">
        <v>2387</v>
      </c>
      <c r="M2795" s="23" t="s">
        <v>2217</v>
      </c>
    </row>
    <row r="2796" spans="1:13" x14ac:dyDescent="0.3">
      <c r="A2796" s="6">
        <v>39274</v>
      </c>
      <c r="B2796" s="29" t="s">
        <v>307</v>
      </c>
      <c r="C2796" s="29">
        <v>1</v>
      </c>
      <c r="D2796">
        <v>23.3</v>
      </c>
      <c r="E2796" s="20" t="s">
        <v>1375</v>
      </c>
      <c r="F2796">
        <v>2</v>
      </c>
      <c r="G2796">
        <v>14</v>
      </c>
      <c r="I2796" t="s">
        <v>1198</v>
      </c>
      <c r="L2796" s="23" t="s">
        <v>2387</v>
      </c>
      <c r="M2796" s="23" t="s">
        <v>2545</v>
      </c>
    </row>
    <row r="2797" spans="1:13" x14ac:dyDescent="0.3">
      <c r="A2797" s="6">
        <v>39274</v>
      </c>
      <c r="B2797" s="29" t="s">
        <v>307</v>
      </c>
      <c r="C2797" s="29">
        <v>1</v>
      </c>
      <c r="D2797">
        <v>22.8</v>
      </c>
      <c r="E2797" s="20" t="s">
        <v>1375</v>
      </c>
      <c r="F2797">
        <v>4.8</v>
      </c>
      <c r="G2797">
        <v>35</v>
      </c>
      <c r="L2797" s="23" t="s">
        <v>2387</v>
      </c>
      <c r="M2797" s="23" t="s">
        <v>2545</v>
      </c>
    </row>
    <row r="2798" spans="1:13" x14ac:dyDescent="0.3">
      <c r="A2798" s="6">
        <v>39274</v>
      </c>
      <c r="B2798" s="29" t="s">
        <v>307</v>
      </c>
      <c r="C2798" s="29">
        <v>1</v>
      </c>
      <c r="D2798">
        <v>22.5</v>
      </c>
      <c r="E2798" s="20" t="s">
        <v>1375</v>
      </c>
      <c r="H2798">
        <v>1</v>
      </c>
      <c r="I2798" t="s">
        <v>1373</v>
      </c>
      <c r="L2798" s="23" t="s">
        <v>2387</v>
      </c>
      <c r="M2798" s="23" t="s">
        <v>2545</v>
      </c>
    </row>
    <row r="2799" spans="1:13" x14ac:dyDescent="0.3">
      <c r="A2799" s="6">
        <v>39274</v>
      </c>
      <c r="B2799" s="29" t="s">
        <v>307</v>
      </c>
      <c r="C2799" s="29">
        <v>2</v>
      </c>
      <c r="D2799" s="20">
        <v>21.7</v>
      </c>
      <c r="E2799" s="20" t="s">
        <v>2339</v>
      </c>
      <c r="H2799">
        <v>1</v>
      </c>
      <c r="L2799" s="23" t="s">
        <v>2387</v>
      </c>
      <c r="M2799" s="23" t="s">
        <v>2545</v>
      </c>
    </row>
    <row r="2800" spans="1:13" x14ac:dyDescent="0.3">
      <c r="A2800" s="6">
        <v>39274</v>
      </c>
      <c r="B2800" s="29" t="s">
        <v>307</v>
      </c>
      <c r="C2800" s="29">
        <v>1</v>
      </c>
      <c r="D2800">
        <v>25</v>
      </c>
      <c r="E2800" s="20" t="s">
        <v>1893</v>
      </c>
      <c r="H2800">
        <v>1</v>
      </c>
      <c r="L2800" s="23" t="s">
        <v>2546</v>
      </c>
      <c r="M2800" s="23" t="s">
        <v>2545</v>
      </c>
    </row>
    <row r="2801" spans="1:13" x14ac:dyDescent="0.3">
      <c r="A2801" s="6">
        <v>39274</v>
      </c>
      <c r="B2801" s="29" t="s">
        <v>307</v>
      </c>
      <c r="C2801" s="29">
        <v>1</v>
      </c>
      <c r="D2801">
        <v>18.600000000000001</v>
      </c>
      <c r="E2801" s="20" t="s">
        <v>1729</v>
      </c>
      <c r="H2801">
        <v>1</v>
      </c>
      <c r="L2801" s="23" t="s">
        <v>2546</v>
      </c>
      <c r="M2801" s="23" t="s">
        <v>2545</v>
      </c>
    </row>
    <row r="2802" spans="1:13" x14ac:dyDescent="0.3">
      <c r="A2802" s="6">
        <v>39274</v>
      </c>
      <c r="B2802" s="29" t="s">
        <v>307</v>
      </c>
      <c r="C2802" s="29">
        <v>2</v>
      </c>
      <c r="D2802">
        <v>36.6</v>
      </c>
      <c r="E2802" s="20" t="s">
        <v>1729</v>
      </c>
      <c r="H2802">
        <v>1</v>
      </c>
      <c r="J2802" s="20"/>
      <c r="K2802" s="20"/>
      <c r="L2802" s="23" t="s">
        <v>2546</v>
      </c>
      <c r="M2802" s="23" t="s">
        <v>2545</v>
      </c>
    </row>
    <row r="2803" spans="1:13" x14ac:dyDescent="0.3">
      <c r="A2803" s="6">
        <v>39274</v>
      </c>
      <c r="B2803" s="29" t="s">
        <v>307</v>
      </c>
      <c r="C2803" s="29">
        <v>2</v>
      </c>
      <c r="D2803">
        <v>34.5</v>
      </c>
      <c r="E2803" s="20" t="s">
        <v>1729</v>
      </c>
      <c r="H2803">
        <v>1</v>
      </c>
      <c r="K2803" t="s">
        <v>1651</v>
      </c>
      <c r="L2803" s="23" t="s">
        <v>2546</v>
      </c>
      <c r="M2803" s="23" t="s">
        <v>2545</v>
      </c>
    </row>
    <row r="2804" spans="1:13" x14ac:dyDescent="0.3">
      <c r="A2804" s="6">
        <v>39274</v>
      </c>
      <c r="B2804" s="29" t="s">
        <v>307</v>
      </c>
      <c r="C2804" s="29">
        <v>1</v>
      </c>
      <c r="D2804">
        <v>23.3</v>
      </c>
      <c r="E2804" s="20" t="s">
        <v>1291</v>
      </c>
      <c r="F2804">
        <v>10</v>
      </c>
      <c r="G2804">
        <v>110</v>
      </c>
      <c r="J2804" t="s">
        <v>1374</v>
      </c>
      <c r="L2804" s="23" t="s">
        <v>2387</v>
      </c>
      <c r="M2804" s="23" t="s">
        <v>2545</v>
      </c>
    </row>
    <row r="2805" spans="1:13" x14ac:dyDescent="0.3">
      <c r="A2805" s="6">
        <v>39274</v>
      </c>
      <c r="B2805" s="29" t="s">
        <v>307</v>
      </c>
      <c r="C2805" s="29">
        <v>1</v>
      </c>
      <c r="D2805">
        <v>36.4</v>
      </c>
      <c r="E2805" s="20" t="s">
        <v>1291</v>
      </c>
      <c r="F2805">
        <v>10</v>
      </c>
      <c r="G2805">
        <v>130</v>
      </c>
      <c r="J2805" t="s">
        <v>126</v>
      </c>
      <c r="L2805" s="23" t="s">
        <v>2387</v>
      </c>
      <c r="M2805" s="23" t="s">
        <v>2545</v>
      </c>
    </row>
    <row r="2806" spans="1:13" x14ac:dyDescent="0.3">
      <c r="A2806" s="6">
        <v>39274</v>
      </c>
      <c r="B2806" s="29" t="s">
        <v>307</v>
      </c>
      <c r="C2806" s="29">
        <v>1</v>
      </c>
      <c r="D2806">
        <v>50</v>
      </c>
      <c r="E2806" s="20" t="s">
        <v>1999</v>
      </c>
      <c r="H2806">
        <v>1</v>
      </c>
      <c r="L2806" s="23" t="s">
        <v>2387</v>
      </c>
      <c r="M2806" s="23" t="s">
        <v>2545</v>
      </c>
    </row>
    <row r="2807" spans="1:13" x14ac:dyDescent="0.3">
      <c r="A2807" s="6">
        <v>39274</v>
      </c>
      <c r="B2807" s="29" t="s">
        <v>307</v>
      </c>
      <c r="C2807" s="29">
        <v>1</v>
      </c>
      <c r="D2807">
        <v>49.9</v>
      </c>
      <c r="E2807" s="20" t="s">
        <v>1999</v>
      </c>
      <c r="F2807">
        <v>0.9</v>
      </c>
      <c r="L2807" s="23" t="s">
        <v>2387</v>
      </c>
      <c r="M2807" s="23" t="s">
        <v>2545</v>
      </c>
    </row>
    <row r="2808" spans="1:13" x14ac:dyDescent="0.3">
      <c r="A2808" s="6">
        <v>39274</v>
      </c>
      <c r="B2808" s="29" t="s">
        <v>307</v>
      </c>
      <c r="C2808" s="29">
        <v>1</v>
      </c>
      <c r="D2808">
        <v>49.4</v>
      </c>
      <c r="E2808" s="20" t="s">
        <v>1999</v>
      </c>
      <c r="F2808">
        <v>0.4</v>
      </c>
      <c r="L2808" s="23" t="s">
        <v>2387</v>
      </c>
      <c r="M2808" s="23" t="s">
        <v>2545</v>
      </c>
    </row>
    <row r="2809" spans="1:13" x14ac:dyDescent="0.3">
      <c r="A2809" s="6">
        <v>39274</v>
      </c>
      <c r="B2809" s="29" t="s">
        <v>307</v>
      </c>
      <c r="C2809" s="29">
        <v>1</v>
      </c>
      <c r="D2809">
        <v>48.9</v>
      </c>
      <c r="E2809" s="20" t="s">
        <v>1999</v>
      </c>
      <c r="H2809">
        <v>1</v>
      </c>
      <c r="L2809" s="23" t="s">
        <v>2387</v>
      </c>
      <c r="M2809" s="23" t="s">
        <v>2545</v>
      </c>
    </row>
    <row r="2810" spans="1:13" x14ac:dyDescent="0.3">
      <c r="A2810" s="6">
        <v>39274</v>
      </c>
      <c r="B2810" s="29" t="s">
        <v>307</v>
      </c>
      <c r="C2810" s="29">
        <v>1</v>
      </c>
      <c r="D2810">
        <v>48.8</v>
      </c>
      <c r="E2810" s="20" t="s">
        <v>1999</v>
      </c>
      <c r="F2810">
        <v>0.4</v>
      </c>
      <c r="L2810" s="23" t="s">
        <v>2387</v>
      </c>
      <c r="M2810" s="23" t="s">
        <v>2545</v>
      </c>
    </row>
    <row r="2811" spans="1:13" x14ac:dyDescent="0.3">
      <c r="A2811" s="6">
        <v>39274</v>
      </c>
      <c r="B2811" s="29" t="s">
        <v>307</v>
      </c>
      <c r="C2811" s="29">
        <v>1</v>
      </c>
      <c r="D2811">
        <v>48.4</v>
      </c>
      <c r="E2811" s="20" t="s">
        <v>1999</v>
      </c>
      <c r="F2811">
        <v>0.3</v>
      </c>
      <c r="L2811" s="23" t="s">
        <v>2387</v>
      </c>
      <c r="M2811" s="23" t="s">
        <v>2545</v>
      </c>
    </row>
    <row r="2812" spans="1:13" x14ac:dyDescent="0.3">
      <c r="A2812" s="6">
        <v>39274</v>
      </c>
      <c r="B2812" s="29" t="s">
        <v>307</v>
      </c>
      <c r="C2812" s="29">
        <v>1</v>
      </c>
      <c r="D2812">
        <v>48.3</v>
      </c>
      <c r="E2812" s="20" t="s">
        <v>1999</v>
      </c>
      <c r="H2812">
        <v>1</v>
      </c>
      <c r="L2812" s="23" t="s">
        <v>2387</v>
      </c>
      <c r="M2812" s="23" t="s">
        <v>2545</v>
      </c>
    </row>
    <row r="2813" spans="1:13" x14ac:dyDescent="0.3">
      <c r="A2813" s="6">
        <v>39274</v>
      </c>
      <c r="B2813" s="29" t="s">
        <v>307</v>
      </c>
      <c r="C2813" s="29">
        <v>1</v>
      </c>
      <c r="D2813">
        <v>48.1</v>
      </c>
      <c r="E2813" s="20" t="s">
        <v>1999</v>
      </c>
      <c r="H2813">
        <v>2</v>
      </c>
      <c r="L2813" s="23" t="s">
        <v>2387</v>
      </c>
      <c r="M2813" s="23" t="s">
        <v>2545</v>
      </c>
    </row>
    <row r="2814" spans="1:13" x14ac:dyDescent="0.3">
      <c r="A2814" s="6">
        <v>39274</v>
      </c>
      <c r="B2814" s="29" t="s">
        <v>307</v>
      </c>
      <c r="C2814" s="29">
        <v>1</v>
      </c>
      <c r="D2814">
        <v>47.6</v>
      </c>
      <c r="E2814" s="20" t="s">
        <v>1999</v>
      </c>
      <c r="H2814">
        <v>1</v>
      </c>
      <c r="L2814" s="23" t="s">
        <v>2387</v>
      </c>
      <c r="M2814" s="23" t="s">
        <v>2545</v>
      </c>
    </row>
    <row r="2815" spans="1:13" x14ac:dyDescent="0.3">
      <c r="A2815" s="6">
        <v>39274</v>
      </c>
      <c r="B2815" s="29" t="s">
        <v>307</v>
      </c>
      <c r="C2815" s="29">
        <v>1</v>
      </c>
      <c r="D2815">
        <v>47.4</v>
      </c>
      <c r="E2815" s="20" t="s">
        <v>1999</v>
      </c>
      <c r="H2815">
        <v>1</v>
      </c>
      <c r="L2815" s="23" t="s">
        <v>2387</v>
      </c>
      <c r="M2815" s="23" t="s">
        <v>2545</v>
      </c>
    </row>
    <row r="2816" spans="1:13" x14ac:dyDescent="0.3">
      <c r="A2816" s="6">
        <v>39274</v>
      </c>
      <c r="B2816" s="29" t="s">
        <v>307</v>
      </c>
      <c r="C2816" s="29">
        <v>1</v>
      </c>
      <c r="D2816">
        <v>47</v>
      </c>
      <c r="E2816" s="20" t="s">
        <v>652</v>
      </c>
      <c r="F2816">
        <v>0.5</v>
      </c>
      <c r="L2816" s="23" t="s">
        <v>2387</v>
      </c>
      <c r="M2816" s="23" t="s">
        <v>2545</v>
      </c>
    </row>
    <row r="2817" spans="1:13" x14ac:dyDescent="0.3">
      <c r="A2817" s="6">
        <v>39274</v>
      </c>
      <c r="B2817" s="29" t="s">
        <v>307</v>
      </c>
      <c r="C2817" s="29">
        <v>1</v>
      </c>
      <c r="D2817">
        <v>46.5</v>
      </c>
      <c r="E2817" s="20" t="s">
        <v>1999</v>
      </c>
      <c r="F2817">
        <v>0.2</v>
      </c>
      <c r="L2817" s="23" t="s">
        <v>2387</v>
      </c>
      <c r="M2817" s="23" t="s">
        <v>2545</v>
      </c>
    </row>
    <row r="2818" spans="1:13" x14ac:dyDescent="0.3">
      <c r="A2818" s="6">
        <v>39274</v>
      </c>
      <c r="B2818" s="29" t="s">
        <v>307</v>
      </c>
      <c r="C2818" s="29">
        <v>1</v>
      </c>
      <c r="D2818">
        <v>46.5</v>
      </c>
      <c r="E2818" s="20" t="s">
        <v>1999</v>
      </c>
      <c r="H2818">
        <v>4</v>
      </c>
      <c r="L2818" s="23" t="s">
        <v>2387</v>
      </c>
      <c r="M2818" s="23" t="s">
        <v>2545</v>
      </c>
    </row>
    <row r="2819" spans="1:13" x14ac:dyDescent="0.3">
      <c r="A2819" s="6">
        <v>39274</v>
      </c>
      <c r="B2819" s="29" t="s">
        <v>307</v>
      </c>
      <c r="C2819" s="29">
        <v>1</v>
      </c>
      <c r="D2819">
        <v>45.5</v>
      </c>
      <c r="E2819" s="20" t="s">
        <v>1999</v>
      </c>
      <c r="H2819">
        <v>4</v>
      </c>
      <c r="L2819" s="23" t="s">
        <v>2387</v>
      </c>
      <c r="M2819" s="23" t="s">
        <v>2545</v>
      </c>
    </row>
    <row r="2820" spans="1:13" x14ac:dyDescent="0.3">
      <c r="A2820" s="6">
        <v>39274</v>
      </c>
      <c r="B2820" s="29" t="s">
        <v>307</v>
      </c>
      <c r="C2820" s="29">
        <v>1</v>
      </c>
      <c r="D2820">
        <v>45.5</v>
      </c>
      <c r="E2820" s="20" t="s">
        <v>1999</v>
      </c>
      <c r="F2820">
        <v>7.2</v>
      </c>
      <c r="G2820">
        <v>110</v>
      </c>
      <c r="J2820" s="20"/>
      <c r="L2820" s="23" t="s">
        <v>2387</v>
      </c>
      <c r="M2820" s="23" t="s">
        <v>2545</v>
      </c>
    </row>
    <row r="2821" spans="1:13" x14ac:dyDescent="0.3">
      <c r="A2821" s="6">
        <v>39274</v>
      </c>
      <c r="B2821" s="29" t="s">
        <v>307</v>
      </c>
      <c r="C2821" s="29">
        <v>1</v>
      </c>
      <c r="D2821">
        <v>45.5</v>
      </c>
      <c r="E2821" s="20" t="s">
        <v>1999</v>
      </c>
      <c r="H2821">
        <v>8</v>
      </c>
      <c r="L2821" s="23" t="s">
        <v>2387</v>
      </c>
      <c r="M2821" s="23" t="s">
        <v>2545</v>
      </c>
    </row>
    <row r="2822" spans="1:13" x14ac:dyDescent="0.3">
      <c r="A2822" s="6">
        <v>39274</v>
      </c>
      <c r="B2822" s="29" t="s">
        <v>307</v>
      </c>
      <c r="C2822" s="29">
        <v>1</v>
      </c>
      <c r="D2822">
        <v>44.5</v>
      </c>
      <c r="E2822" s="20" t="s">
        <v>1999</v>
      </c>
      <c r="H2822">
        <v>7</v>
      </c>
      <c r="L2822" s="23" t="s">
        <v>2387</v>
      </c>
      <c r="M2822" s="23" t="s">
        <v>2545</v>
      </c>
    </row>
    <row r="2823" spans="1:13" x14ac:dyDescent="0.3">
      <c r="A2823" s="6">
        <v>39274</v>
      </c>
      <c r="B2823" s="29" t="s">
        <v>307</v>
      </c>
      <c r="C2823" s="29">
        <v>1</v>
      </c>
      <c r="D2823">
        <v>44.1</v>
      </c>
      <c r="E2823" s="20" t="s">
        <v>1291</v>
      </c>
      <c r="H2823">
        <v>1</v>
      </c>
      <c r="L2823" s="23" t="s">
        <v>2387</v>
      </c>
      <c r="M2823" s="23" t="s">
        <v>2545</v>
      </c>
    </row>
    <row r="2824" spans="1:13" x14ac:dyDescent="0.3">
      <c r="A2824" s="6">
        <v>39274</v>
      </c>
      <c r="B2824" s="29" t="s">
        <v>307</v>
      </c>
      <c r="C2824" s="29">
        <v>1</v>
      </c>
      <c r="D2824">
        <v>44</v>
      </c>
      <c r="E2824" s="20" t="s">
        <v>1291</v>
      </c>
      <c r="H2824">
        <v>8</v>
      </c>
      <c r="L2824" s="23" t="s">
        <v>2387</v>
      </c>
      <c r="M2824" s="23" t="s">
        <v>2545</v>
      </c>
    </row>
    <row r="2825" spans="1:13" x14ac:dyDescent="0.3">
      <c r="A2825" s="6">
        <v>39274</v>
      </c>
      <c r="B2825" s="29" t="s">
        <v>307</v>
      </c>
      <c r="C2825" s="29">
        <v>1</v>
      </c>
      <c r="D2825">
        <v>43</v>
      </c>
      <c r="E2825" s="20" t="s">
        <v>1291</v>
      </c>
      <c r="H2825">
        <v>8</v>
      </c>
      <c r="L2825" s="23" t="s">
        <v>2387</v>
      </c>
      <c r="M2825" s="23" t="s">
        <v>2545</v>
      </c>
    </row>
    <row r="2826" spans="1:13" x14ac:dyDescent="0.3">
      <c r="A2826" s="6">
        <v>39274</v>
      </c>
      <c r="B2826" s="29" t="s">
        <v>307</v>
      </c>
      <c r="C2826" s="29">
        <v>1</v>
      </c>
      <c r="D2826">
        <v>43.2</v>
      </c>
      <c r="E2826" s="20" t="s">
        <v>1291</v>
      </c>
      <c r="F2826">
        <v>8</v>
      </c>
      <c r="G2826">
        <v>120</v>
      </c>
      <c r="K2826" s="20"/>
      <c r="L2826" s="23" t="s">
        <v>2387</v>
      </c>
      <c r="M2826" s="23" t="s">
        <v>2545</v>
      </c>
    </row>
    <row r="2827" spans="1:13" x14ac:dyDescent="0.3">
      <c r="A2827" s="6">
        <v>39274</v>
      </c>
      <c r="B2827" s="29" t="s">
        <v>307</v>
      </c>
      <c r="C2827" s="29">
        <v>1</v>
      </c>
      <c r="D2827">
        <v>41.9</v>
      </c>
      <c r="E2827" s="21" t="s">
        <v>1291</v>
      </c>
      <c r="H2827">
        <v>1</v>
      </c>
      <c r="L2827" s="23" t="s">
        <v>2387</v>
      </c>
      <c r="M2827" s="23" t="s">
        <v>2545</v>
      </c>
    </row>
    <row r="2828" spans="1:13" x14ac:dyDescent="0.3">
      <c r="A2828" s="6">
        <v>39274</v>
      </c>
      <c r="B2828" s="29" t="s">
        <v>307</v>
      </c>
      <c r="C2828" s="29">
        <v>1</v>
      </c>
      <c r="D2828">
        <v>41.9</v>
      </c>
      <c r="E2828" s="21" t="s">
        <v>1291</v>
      </c>
      <c r="F2828">
        <v>3.1</v>
      </c>
      <c r="G2828">
        <v>35</v>
      </c>
      <c r="L2828" s="23" t="s">
        <v>2387</v>
      </c>
      <c r="M2828" s="23" t="s">
        <v>2545</v>
      </c>
    </row>
    <row r="2829" spans="1:13" x14ac:dyDescent="0.3">
      <c r="A2829" s="6">
        <v>39274</v>
      </c>
      <c r="B2829" s="29" t="s">
        <v>307</v>
      </c>
      <c r="C2829" s="29">
        <v>1</v>
      </c>
      <c r="D2829">
        <v>41.9</v>
      </c>
      <c r="E2829" s="21" t="s">
        <v>1291</v>
      </c>
      <c r="F2829">
        <v>8</v>
      </c>
      <c r="G2829" t="s">
        <v>1463</v>
      </c>
      <c r="L2829" s="23" t="s">
        <v>2387</v>
      </c>
      <c r="M2829" s="23" t="s">
        <v>2545</v>
      </c>
    </row>
    <row r="2830" spans="1:13" x14ac:dyDescent="0.3">
      <c r="A2830" s="6">
        <v>39274</v>
      </c>
      <c r="B2830" s="29" t="s">
        <v>307</v>
      </c>
      <c r="C2830" s="29">
        <v>1</v>
      </c>
      <c r="D2830">
        <v>41.5</v>
      </c>
      <c r="E2830" s="21" t="s">
        <v>1465</v>
      </c>
      <c r="F2830">
        <v>5.6</v>
      </c>
      <c r="G2830" t="s">
        <v>1466</v>
      </c>
      <c r="L2830" s="23" t="s">
        <v>2387</v>
      </c>
      <c r="M2830" s="23" t="s">
        <v>2545</v>
      </c>
    </row>
    <row r="2831" spans="1:13" x14ac:dyDescent="0.3">
      <c r="A2831" s="6">
        <v>39274</v>
      </c>
      <c r="B2831" s="29" t="s">
        <v>307</v>
      </c>
      <c r="C2831" s="29">
        <v>1</v>
      </c>
      <c r="D2831">
        <v>41.1</v>
      </c>
      <c r="E2831" s="21" t="s">
        <v>1291</v>
      </c>
      <c r="H2831">
        <v>1</v>
      </c>
      <c r="L2831" s="23" t="s">
        <v>2387</v>
      </c>
      <c r="M2831" s="23" t="s">
        <v>2545</v>
      </c>
    </row>
    <row r="2832" spans="1:13" x14ac:dyDescent="0.3">
      <c r="A2832" s="6">
        <v>39274</v>
      </c>
      <c r="B2832" s="29" t="s">
        <v>307</v>
      </c>
      <c r="C2832" s="29">
        <v>1</v>
      </c>
      <c r="D2832">
        <v>40.4</v>
      </c>
      <c r="E2832" s="21" t="s">
        <v>1291</v>
      </c>
      <c r="H2832">
        <v>1</v>
      </c>
      <c r="L2832" s="23" t="s">
        <v>2387</v>
      </c>
      <c r="M2832" s="23" t="s">
        <v>2545</v>
      </c>
    </row>
    <row r="2833" spans="1:13" x14ac:dyDescent="0.3">
      <c r="A2833" s="6">
        <v>39274</v>
      </c>
      <c r="B2833" s="29" t="s">
        <v>307</v>
      </c>
      <c r="C2833" s="29">
        <v>1</v>
      </c>
      <c r="D2833">
        <v>40.4</v>
      </c>
      <c r="E2833" s="21" t="s">
        <v>1291</v>
      </c>
      <c r="F2833">
        <v>9</v>
      </c>
      <c r="G2833">
        <v>115</v>
      </c>
      <c r="L2833" s="23" t="s">
        <v>2387</v>
      </c>
      <c r="M2833" s="23" t="s">
        <v>2545</v>
      </c>
    </row>
    <row r="2834" spans="1:13" x14ac:dyDescent="0.3">
      <c r="A2834" s="6">
        <v>39274</v>
      </c>
      <c r="B2834" s="29" t="s">
        <v>307</v>
      </c>
      <c r="C2834" s="29">
        <v>1</v>
      </c>
      <c r="D2834">
        <v>39.200000000000003</v>
      </c>
      <c r="E2834" s="21" t="s">
        <v>1291</v>
      </c>
      <c r="H2834">
        <v>1</v>
      </c>
      <c r="L2834" s="23" t="s">
        <v>2387</v>
      </c>
      <c r="M2834" s="23" t="s">
        <v>2545</v>
      </c>
    </row>
    <row r="2835" spans="1:13" x14ac:dyDescent="0.3">
      <c r="A2835" s="6">
        <v>39274</v>
      </c>
      <c r="B2835" s="29" t="s">
        <v>307</v>
      </c>
      <c r="C2835" s="29">
        <v>1</v>
      </c>
      <c r="D2835">
        <v>38.700000000000003</v>
      </c>
      <c r="E2835" s="21" t="s">
        <v>1470</v>
      </c>
      <c r="H2835">
        <v>1</v>
      </c>
      <c r="L2835" s="23" t="s">
        <v>2387</v>
      </c>
      <c r="M2835" s="23" t="s">
        <v>2545</v>
      </c>
    </row>
    <row r="2836" spans="1:13" x14ac:dyDescent="0.3">
      <c r="A2836" s="6">
        <v>39274</v>
      </c>
      <c r="B2836" s="29" t="s">
        <v>307</v>
      </c>
      <c r="C2836" s="29">
        <v>1</v>
      </c>
      <c r="D2836">
        <v>38.5</v>
      </c>
      <c r="E2836" s="21" t="s">
        <v>1291</v>
      </c>
      <c r="H2836">
        <v>2</v>
      </c>
      <c r="L2836" s="23" t="s">
        <v>2387</v>
      </c>
      <c r="M2836" s="23" t="s">
        <v>2545</v>
      </c>
    </row>
    <row r="2837" spans="1:13" x14ac:dyDescent="0.3">
      <c r="A2837" s="6">
        <v>39274</v>
      </c>
      <c r="B2837" s="29" t="s">
        <v>307</v>
      </c>
      <c r="C2837" s="29">
        <v>1</v>
      </c>
      <c r="D2837">
        <v>37.5</v>
      </c>
      <c r="E2837" s="21" t="s">
        <v>1291</v>
      </c>
      <c r="F2837">
        <v>4</v>
      </c>
      <c r="G2837">
        <v>25</v>
      </c>
      <c r="L2837" s="23" t="s">
        <v>2387</v>
      </c>
      <c r="M2837" s="23" t="s">
        <v>2545</v>
      </c>
    </row>
    <row r="2838" spans="1:13" x14ac:dyDescent="0.3">
      <c r="A2838" s="6">
        <v>39274</v>
      </c>
      <c r="B2838" s="29" t="s">
        <v>307</v>
      </c>
      <c r="C2838" s="29">
        <v>1</v>
      </c>
      <c r="D2838">
        <v>36.700000000000003</v>
      </c>
      <c r="E2838" s="21" t="s">
        <v>1291</v>
      </c>
      <c r="F2838">
        <v>2.8</v>
      </c>
      <c r="G2838">
        <v>18</v>
      </c>
      <c r="L2838" s="23" t="s">
        <v>2387</v>
      </c>
      <c r="M2838" s="23" t="s">
        <v>2545</v>
      </c>
    </row>
    <row r="2839" spans="1:13" x14ac:dyDescent="0.3">
      <c r="A2839" s="6">
        <v>39274</v>
      </c>
      <c r="B2839" s="29" t="s">
        <v>307</v>
      </c>
      <c r="C2839" s="29">
        <v>1</v>
      </c>
      <c r="D2839">
        <v>35.700000000000003</v>
      </c>
      <c r="E2839" s="21" t="s">
        <v>1291</v>
      </c>
      <c r="H2839">
        <v>2</v>
      </c>
      <c r="L2839" s="23" t="s">
        <v>2387</v>
      </c>
      <c r="M2839" s="23" t="s">
        <v>2545</v>
      </c>
    </row>
    <row r="2840" spans="1:13" x14ac:dyDescent="0.3">
      <c r="A2840" s="6">
        <v>39274</v>
      </c>
      <c r="B2840" s="29" t="s">
        <v>307</v>
      </c>
      <c r="C2840" s="29">
        <v>1</v>
      </c>
      <c r="D2840">
        <v>33.1</v>
      </c>
      <c r="E2840" s="21" t="s">
        <v>1291</v>
      </c>
      <c r="F2840">
        <v>0.4</v>
      </c>
      <c r="L2840" s="23" t="s">
        <v>2387</v>
      </c>
      <c r="M2840" s="23" t="s">
        <v>2545</v>
      </c>
    </row>
    <row r="2841" spans="1:13" x14ac:dyDescent="0.3">
      <c r="A2841" s="6">
        <v>39274</v>
      </c>
      <c r="B2841" s="29" t="s">
        <v>307</v>
      </c>
      <c r="C2841" s="29">
        <v>1</v>
      </c>
      <c r="D2841">
        <v>33</v>
      </c>
      <c r="E2841" s="21" t="s">
        <v>1291</v>
      </c>
      <c r="F2841">
        <v>2.5</v>
      </c>
      <c r="G2841" t="s">
        <v>1720</v>
      </c>
      <c r="L2841" s="23" t="s">
        <v>2387</v>
      </c>
      <c r="M2841" s="23" t="s">
        <v>2545</v>
      </c>
    </row>
    <row r="2842" spans="1:13" x14ac:dyDescent="0.3">
      <c r="A2842" s="6">
        <v>39274</v>
      </c>
      <c r="B2842" s="29" t="s">
        <v>307</v>
      </c>
      <c r="C2842" s="29">
        <v>1</v>
      </c>
      <c r="D2842">
        <v>32</v>
      </c>
      <c r="E2842" s="21" t="s">
        <v>1291</v>
      </c>
      <c r="F2842">
        <v>10</v>
      </c>
      <c r="G2842">
        <v>90</v>
      </c>
      <c r="L2842" s="23" t="s">
        <v>2387</v>
      </c>
      <c r="M2842" s="23" t="s">
        <v>2545</v>
      </c>
    </row>
    <row r="2843" spans="1:13" x14ac:dyDescent="0.3">
      <c r="A2843" s="6">
        <v>39274</v>
      </c>
      <c r="B2843" s="29" t="s">
        <v>307</v>
      </c>
      <c r="C2843" s="29">
        <v>1</v>
      </c>
      <c r="D2843">
        <v>31.5</v>
      </c>
      <c r="E2843" s="21" t="s">
        <v>1291</v>
      </c>
      <c r="F2843">
        <v>10</v>
      </c>
      <c r="G2843">
        <v>90</v>
      </c>
      <c r="L2843" s="23" t="s">
        <v>2387</v>
      </c>
      <c r="M2843" s="23" t="s">
        <v>2545</v>
      </c>
    </row>
    <row r="2844" spans="1:13" x14ac:dyDescent="0.3">
      <c r="A2844" s="6">
        <v>39274</v>
      </c>
      <c r="B2844" s="29" t="s">
        <v>307</v>
      </c>
      <c r="C2844" s="29">
        <v>1</v>
      </c>
      <c r="D2844">
        <v>31.1</v>
      </c>
      <c r="E2844" s="21" t="s">
        <v>1291</v>
      </c>
      <c r="H2844">
        <v>2</v>
      </c>
      <c r="L2844" s="23" t="s">
        <v>2387</v>
      </c>
      <c r="M2844" s="23" t="s">
        <v>2545</v>
      </c>
    </row>
    <row r="2845" spans="1:13" x14ac:dyDescent="0.3">
      <c r="A2845" s="6">
        <v>39274</v>
      </c>
      <c r="B2845" s="29" t="s">
        <v>307</v>
      </c>
      <c r="C2845" s="29">
        <v>1</v>
      </c>
      <c r="D2845">
        <v>29.6</v>
      </c>
      <c r="E2845" s="21" t="s">
        <v>1291</v>
      </c>
      <c r="H2845">
        <v>1</v>
      </c>
      <c r="L2845" s="23" t="s">
        <v>2387</v>
      </c>
      <c r="M2845" s="23" t="s">
        <v>2545</v>
      </c>
    </row>
    <row r="2846" spans="1:13" x14ac:dyDescent="0.3">
      <c r="A2846" s="6">
        <v>39274</v>
      </c>
      <c r="B2846" s="29" t="s">
        <v>307</v>
      </c>
      <c r="C2846" s="29">
        <v>1</v>
      </c>
      <c r="D2846">
        <v>29</v>
      </c>
      <c r="E2846" s="21" t="s">
        <v>1291</v>
      </c>
      <c r="H2846">
        <v>2</v>
      </c>
      <c r="L2846" s="23" t="s">
        <v>2387</v>
      </c>
      <c r="M2846" s="23" t="s">
        <v>2545</v>
      </c>
    </row>
    <row r="2847" spans="1:13" x14ac:dyDescent="0.3">
      <c r="A2847" s="6">
        <v>39274</v>
      </c>
      <c r="B2847" s="29" t="s">
        <v>307</v>
      </c>
      <c r="C2847" s="29">
        <v>1</v>
      </c>
      <c r="D2847">
        <v>28</v>
      </c>
      <c r="E2847" s="21" t="s">
        <v>1291</v>
      </c>
      <c r="H2847">
        <v>3</v>
      </c>
      <c r="L2847" s="23" t="s">
        <v>2387</v>
      </c>
      <c r="M2847" s="23" t="s">
        <v>2545</v>
      </c>
    </row>
    <row r="2848" spans="1:13" x14ac:dyDescent="0.3">
      <c r="A2848" s="6">
        <v>39274</v>
      </c>
      <c r="B2848" s="29" t="s">
        <v>307</v>
      </c>
      <c r="C2848" s="29">
        <v>1</v>
      </c>
      <c r="D2848">
        <v>26.8</v>
      </c>
      <c r="E2848" s="21" t="s">
        <v>1291</v>
      </c>
      <c r="F2848">
        <v>6</v>
      </c>
      <c r="G2848" t="s">
        <v>1892</v>
      </c>
      <c r="L2848" s="23" t="s">
        <v>2387</v>
      </c>
      <c r="M2848" s="23" t="s">
        <v>2545</v>
      </c>
    </row>
    <row r="2849" spans="1:13" x14ac:dyDescent="0.3">
      <c r="A2849" s="6">
        <v>39274</v>
      </c>
      <c r="B2849" s="29" t="s">
        <v>307</v>
      </c>
      <c r="C2849" s="29">
        <v>1</v>
      </c>
      <c r="D2849">
        <v>25.7</v>
      </c>
      <c r="E2849" s="21" t="s">
        <v>1291</v>
      </c>
      <c r="L2849" s="23" t="s">
        <v>2387</v>
      </c>
      <c r="M2849" s="23" t="s">
        <v>2545</v>
      </c>
    </row>
    <row r="2850" spans="1:13" x14ac:dyDescent="0.3">
      <c r="A2850" s="6">
        <v>39274</v>
      </c>
      <c r="B2850" s="21" t="s">
        <v>307</v>
      </c>
      <c r="C2850" s="29">
        <v>1</v>
      </c>
      <c r="D2850">
        <v>24.9</v>
      </c>
      <c r="E2850" s="21" t="s">
        <v>1291</v>
      </c>
      <c r="F2850">
        <v>4.3</v>
      </c>
      <c r="G2850">
        <v>38</v>
      </c>
      <c r="L2850" s="23" t="s">
        <v>2387</v>
      </c>
      <c r="M2850" s="23" t="s">
        <v>2545</v>
      </c>
    </row>
    <row r="2851" spans="1:13" x14ac:dyDescent="0.3">
      <c r="A2851" s="6">
        <v>39274</v>
      </c>
      <c r="B2851" s="21" t="s">
        <v>307</v>
      </c>
      <c r="C2851" s="29">
        <v>1</v>
      </c>
      <c r="D2851">
        <v>25</v>
      </c>
      <c r="E2851" s="21" t="s">
        <v>1291</v>
      </c>
      <c r="H2851">
        <v>2</v>
      </c>
      <c r="L2851" s="23" t="s">
        <v>2387</v>
      </c>
      <c r="M2851" s="23" t="s">
        <v>2545</v>
      </c>
    </row>
    <row r="2852" spans="1:13" x14ac:dyDescent="0.3">
      <c r="A2852" s="6">
        <v>39274</v>
      </c>
      <c r="B2852" s="21" t="s">
        <v>307</v>
      </c>
      <c r="C2852" s="29">
        <v>1</v>
      </c>
      <c r="D2852">
        <v>24</v>
      </c>
      <c r="E2852" s="21" t="s">
        <v>1291</v>
      </c>
      <c r="H2852">
        <v>2</v>
      </c>
      <c r="L2852" s="23" t="s">
        <v>2387</v>
      </c>
      <c r="M2852" s="23" t="s">
        <v>2545</v>
      </c>
    </row>
    <row r="2853" spans="1:13" x14ac:dyDescent="0.3">
      <c r="A2853" s="6">
        <v>39274</v>
      </c>
      <c r="B2853" s="21" t="s">
        <v>307</v>
      </c>
      <c r="C2853" s="29">
        <v>1</v>
      </c>
      <c r="D2853">
        <v>24.2</v>
      </c>
      <c r="E2853" s="21" t="s">
        <v>1291</v>
      </c>
      <c r="F2853">
        <v>3.1</v>
      </c>
      <c r="G2853">
        <v>41</v>
      </c>
      <c r="K2853" s="21"/>
      <c r="L2853" s="23" t="s">
        <v>2387</v>
      </c>
      <c r="M2853" s="23" t="s">
        <v>2545</v>
      </c>
    </row>
    <row r="2854" spans="1:13" x14ac:dyDescent="0.3">
      <c r="A2854" s="6">
        <v>39274</v>
      </c>
      <c r="B2854" s="21" t="s">
        <v>307</v>
      </c>
      <c r="C2854" s="29">
        <v>1</v>
      </c>
      <c r="D2854">
        <v>23.8</v>
      </c>
      <c r="E2854" s="21" t="s">
        <v>1291</v>
      </c>
      <c r="H2854">
        <v>1</v>
      </c>
      <c r="J2854" s="21"/>
      <c r="L2854" s="23" t="s">
        <v>2387</v>
      </c>
      <c r="M2854" s="23" t="s">
        <v>2545</v>
      </c>
    </row>
    <row r="2855" spans="1:13" x14ac:dyDescent="0.3">
      <c r="A2855" s="6">
        <v>39274</v>
      </c>
      <c r="B2855" s="21" t="s">
        <v>307</v>
      </c>
      <c r="C2855" s="29">
        <v>1</v>
      </c>
      <c r="D2855">
        <v>21.8</v>
      </c>
      <c r="E2855" s="21" t="s">
        <v>1291</v>
      </c>
      <c r="F2855">
        <v>0.3</v>
      </c>
      <c r="J2855" s="21"/>
      <c r="L2855" s="23" t="s">
        <v>2387</v>
      </c>
      <c r="M2855" s="23" t="s">
        <v>2545</v>
      </c>
    </row>
    <row r="2856" spans="1:13" x14ac:dyDescent="0.3">
      <c r="A2856" s="6">
        <v>39274</v>
      </c>
      <c r="B2856" s="21" t="s">
        <v>307</v>
      </c>
      <c r="C2856" s="29">
        <v>1</v>
      </c>
      <c r="D2856">
        <v>21.7</v>
      </c>
      <c r="E2856" s="21" t="s">
        <v>1291</v>
      </c>
      <c r="F2856">
        <v>0.5</v>
      </c>
      <c r="L2856" s="23" t="s">
        <v>2387</v>
      </c>
      <c r="M2856" s="23" t="s">
        <v>2545</v>
      </c>
    </row>
    <row r="2857" spans="1:13" x14ac:dyDescent="0.3">
      <c r="A2857" s="6">
        <v>39274</v>
      </c>
      <c r="B2857" s="21" t="s">
        <v>307</v>
      </c>
      <c r="C2857" s="29">
        <v>1</v>
      </c>
      <c r="D2857">
        <v>20.9</v>
      </c>
      <c r="E2857" s="21" t="s">
        <v>1728</v>
      </c>
      <c r="H2857">
        <v>1</v>
      </c>
      <c r="L2857" s="23" t="s">
        <v>2387</v>
      </c>
      <c r="M2857" s="23" t="s">
        <v>2545</v>
      </c>
    </row>
    <row r="2858" spans="1:13" x14ac:dyDescent="0.3">
      <c r="A2858" s="6">
        <v>39274</v>
      </c>
      <c r="B2858" s="21" t="s">
        <v>307</v>
      </c>
      <c r="C2858" s="29">
        <v>1</v>
      </c>
      <c r="D2858">
        <v>19.7</v>
      </c>
      <c r="E2858" s="21" t="s">
        <v>1291</v>
      </c>
      <c r="H2858">
        <v>1</v>
      </c>
      <c r="L2858" s="23" t="s">
        <v>2387</v>
      </c>
      <c r="M2858" s="23" t="s">
        <v>2545</v>
      </c>
    </row>
    <row r="2859" spans="1:13" x14ac:dyDescent="0.3">
      <c r="A2859" s="6">
        <v>39274</v>
      </c>
      <c r="B2859" s="21" t="s">
        <v>307</v>
      </c>
      <c r="C2859" s="29">
        <v>1</v>
      </c>
      <c r="D2859">
        <v>18.100000000000001</v>
      </c>
      <c r="E2859" s="21" t="s">
        <v>1291</v>
      </c>
      <c r="H2859">
        <v>3</v>
      </c>
      <c r="L2859" s="23" t="s">
        <v>2387</v>
      </c>
      <c r="M2859" s="23" t="s">
        <v>2545</v>
      </c>
    </row>
    <row r="2860" spans="1:13" x14ac:dyDescent="0.3">
      <c r="A2860" s="6">
        <v>39274</v>
      </c>
      <c r="B2860" s="21" t="s">
        <v>307</v>
      </c>
      <c r="C2860" s="29">
        <v>1</v>
      </c>
      <c r="D2860">
        <v>17.7</v>
      </c>
      <c r="E2860" s="21" t="s">
        <v>1291</v>
      </c>
      <c r="F2860">
        <v>5.8</v>
      </c>
      <c r="G2860">
        <v>33</v>
      </c>
      <c r="L2860" s="23" t="s">
        <v>2387</v>
      </c>
      <c r="M2860" s="23" t="s">
        <v>2545</v>
      </c>
    </row>
    <row r="2861" spans="1:13" x14ac:dyDescent="0.3">
      <c r="A2861" s="6">
        <v>39274</v>
      </c>
      <c r="B2861" s="21" t="s">
        <v>307</v>
      </c>
      <c r="C2861" s="29">
        <v>1</v>
      </c>
      <c r="D2861">
        <v>17.100000000000001</v>
      </c>
      <c r="E2861" s="21" t="s">
        <v>1291</v>
      </c>
      <c r="F2861">
        <v>0.4</v>
      </c>
      <c r="L2861" s="23" t="s">
        <v>2387</v>
      </c>
      <c r="M2861" s="23" t="s">
        <v>2545</v>
      </c>
    </row>
    <row r="2862" spans="1:13" x14ac:dyDescent="0.3">
      <c r="A2862" s="6">
        <v>39274</v>
      </c>
      <c r="B2862" s="21" t="s">
        <v>307</v>
      </c>
      <c r="C2862" s="29">
        <v>1</v>
      </c>
      <c r="D2862">
        <v>15.8</v>
      </c>
      <c r="E2862" s="21" t="s">
        <v>1291</v>
      </c>
      <c r="F2862">
        <v>2.8</v>
      </c>
      <c r="G2862">
        <v>21</v>
      </c>
      <c r="L2862" s="23" t="s">
        <v>2387</v>
      </c>
      <c r="M2862" s="23" t="s">
        <v>2545</v>
      </c>
    </row>
    <row r="2863" spans="1:13" x14ac:dyDescent="0.3">
      <c r="A2863" s="6">
        <v>39274</v>
      </c>
      <c r="B2863" s="21" t="s">
        <v>307</v>
      </c>
      <c r="C2863" s="29">
        <v>1</v>
      </c>
      <c r="D2863">
        <v>15.2</v>
      </c>
      <c r="E2863" s="21" t="s">
        <v>1291</v>
      </c>
      <c r="H2863">
        <v>1</v>
      </c>
      <c r="L2863" s="23" t="s">
        <v>2387</v>
      </c>
      <c r="M2863" s="23" t="s">
        <v>2545</v>
      </c>
    </row>
    <row r="2864" spans="1:13" x14ac:dyDescent="0.3">
      <c r="A2864" s="6">
        <v>39274</v>
      </c>
      <c r="B2864" s="21" t="s">
        <v>307</v>
      </c>
      <c r="C2864" s="29">
        <v>1</v>
      </c>
      <c r="D2864">
        <v>13.3</v>
      </c>
      <c r="E2864" s="21" t="s">
        <v>1291</v>
      </c>
      <c r="H2864">
        <v>1</v>
      </c>
      <c r="L2864" s="23" t="s">
        <v>2387</v>
      </c>
      <c r="M2864" s="23" t="s">
        <v>2545</v>
      </c>
    </row>
    <row r="2865" spans="1:13" x14ac:dyDescent="0.3">
      <c r="A2865" s="6">
        <v>39274</v>
      </c>
      <c r="B2865" s="21" t="s">
        <v>307</v>
      </c>
      <c r="C2865" s="29">
        <v>1</v>
      </c>
      <c r="D2865">
        <v>12.5</v>
      </c>
      <c r="E2865" s="21" t="s">
        <v>1291</v>
      </c>
      <c r="F2865">
        <v>6</v>
      </c>
      <c r="G2865">
        <v>40</v>
      </c>
      <c r="L2865" s="23" t="s">
        <v>2387</v>
      </c>
      <c r="M2865" s="23" t="s">
        <v>2545</v>
      </c>
    </row>
    <row r="2866" spans="1:13" x14ac:dyDescent="0.3">
      <c r="A2866" s="6">
        <v>39274</v>
      </c>
      <c r="B2866" s="21" t="s">
        <v>307</v>
      </c>
      <c r="C2866" s="29">
        <v>1</v>
      </c>
      <c r="D2866">
        <v>8.6</v>
      </c>
      <c r="E2866" s="21" t="s">
        <v>1291</v>
      </c>
      <c r="H2866">
        <v>1</v>
      </c>
      <c r="L2866" s="23" t="s">
        <v>2387</v>
      </c>
      <c r="M2866" s="23" t="s">
        <v>2545</v>
      </c>
    </row>
    <row r="2867" spans="1:13" x14ac:dyDescent="0.3">
      <c r="A2867" s="6">
        <v>39274</v>
      </c>
      <c r="B2867" s="21" t="s">
        <v>307</v>
      </c>
      <c r="C2867" s="29">
        <v>1</v>
      </c>
      <c r="D2867">
        <v>8.5</v>
      </c>
      <c r="E2867" s="21" t="s">
        <v>1291</v>
      </c>
      <c r="H2867">
        <v>1</v>
      </c>
      <c r="L2867" s="23" t="s">
        <v>2387</v>
      </c>
      <c r="M2867" s="23" t="s">
        <v>2545</v>
      </c>
    </row>
    <row r="2868" spans="1:13" x14ac:dyDescent="0.3">
      <c r="A2868" s="6">
        <v>39274</v>
      </c>
      <c r="B2868" s="21" t="s">
        <v>307</v>
      </c>
      <c r="C2868" s="29">
        <v>1</v>
      </c>
      <c r="D2868">
        <v>8.1999999999999993</v>
      </c>
      <c r="E2868" s="21" t="s">
        <v>1291</v>
      </c>
      <c r="H2868">
        <v>1</v>
      </c>
      <c r="J2868" s="21"/>
      <c r="L2868" s="23" t="s">
        <v>2387</v>
      </c>
      <c r="M2868" s="23" t="s">
        <v>2545</v>
      </c>
    </row>
    <row r="2869" spans="1:13" x14ac:dyDescent="0.3">
      <c r="A2869" s="6">
        <v>39274</v>
      </c>
      <c r="B2869" s="21" t="s">
        <v>307</v>
      </c>
      <c r="C2869" s="29">
        <v>1</v>
      </c>
      <c r="D2869">
        <v>7.8</v>
      </c>
      <c r="E2869" s="21" t="s">
        <v>1291</v>
      </c>
      <c r="F2869">
        <v>12</v>
      </c>
      <c r="G2869">
        <v>110</v>
      </c>
      <c r="L2869" s="23" t="s">
        <v>2387</v>
      </c>
      <c r="M2869" s="23" t="s">
        <v>2545</v>
      </c>
    </row>
    <row r="2870" spans="1:13" x14ac:dyDescent="0.3">
      <c r="A2870" s="6">
        <v>39274</v>
      </c>
      <c r="B2870" s="21" t="s">
        <v>307</v>
      </c>
      <c r="C2870" s="29">
        <v>1</v>
      </c>
      <c r="D2870">
        <v>7.3</v>
      </c>
      <c r="E2870" s="21" t="s">
        <v>1291</v>
      </c>
      <c r="H2870">
        <v>4</v>
      </c>
      <c r="L2870" s="23" t="s">
        <v>2387</v>
      </c>
      <c r="M2870" s="23" t="s">
        <v>2545</v>
      </c>
    </row>
    <row r="2871" spans="1:13" x14ac:dyDescent="0.3">
      <c r="A2871" s="6">
        <v>39274</v>
      </c>
      <c r="B2871" s="21" t="s">
        <v>307</v>
      </c>
      <c r="C2871" s="29">
        <v>1</v>
      </c>
      <c r="D2871">
        <v>6.3</v>
      </c>
      <c r="E2871" s="21" t="s">
        <v>1291</v>
      </c>
      <c r="H2871">
        <v>2</v>
      </c>
      <c r="L2871" s="23" t="s">
        <v>2387</v>
      </c>
      <c r="M2871" s="23" t="s">
        <v>2545</v>
      </c>
    </row>
    <row r="2872" spans="1:13" x14ac:dyDescent="0.3">
      <c r="A2872" s="6">
        <v>39274</v>
      </c>
      <c r="B2872" s="21" t="s">
        <v>307</v>
      </c>
      <c r="C2872" s="29">
        <v>1</v>
      </c>
      <c r="D2872">
        <v>4.8</v>
      </c>
      <c r="E2872" s="21" t="s">
        <v>1291</v>
      </c>
      <c r="H2872">
        <v>2</v>
      </c>
      <c r="L2872" s="23" t="s">
        <v>2387</v>
      </c>
      <c r="M2872" s="23" t="s">
        <v>2545</v>
      </c>
    </row>
    <row r="2873" spans="1:13" x14ac:dyDescent="0.3">
      <c r="A2873" s="6">
        <v>39274</v>
      </c>
      <c r="B2873" s="21" t="s">
        <v>307</v>
      </c>
      <c r="C2873" s="29">
        <v>1</v>
      </c>
      <c r="D2873">
        <v>1</v>
      </c>
      <c r="E2873" s="21" t="s">
        <v>1291</v>
      </c>
      <c r="H2873">
        <v>1</v>
      </c>
      <c r="L2873" s="23" t="s">
        <v>2387</v>
      </c>
      <c r="M2873" s="23" t="s">
        <v>2545</v>
      </c>
    </row>
    <row r="2874" spans="1:13" x14ac:dyDescent="0.3">
      <c r="A2874" s="6">
        <v>39274</v>
      </c>
      <c r="B2874" s="21" t="s">
        <v>307</v>
      </c>
      <c r="C2874" s="29">
        <v>2</v>
      </c>
      <c r="D2874">
        <v>49.8</v>
      </c>
      <c r="E2874" s="21" t="s">
        <v>1291</v>
      </c>
      <c r="F2874">
        <v>6</v>
      </c>
      <c r="G2874">
        <v>70</v>
      </c>
      <c r="L2874" s="23" t="s">
        <v>2387</v>
      </c>
      <c r="M2874" s="23" t="s">
        <v>2545</v>
      </c>
    </row>
    <row r="2875" spans="1:13" x14ac:dyDescent="0.3">
      <c r="A2875" s="6">
        <v>39274</v>
      </c>
      <c r="B2875" s="21" t="s">
        <v>307</v>
      </c>
      <c r="C2875" s="29">
        <v>2</v>
      </c>
      <c r="D2875">
        <v>48.2</v>
      </c>
      <c r="E2875" s="21" t="s">
        <v>1291</v>
      </c>
      <c r="F2875">
        <v>1.5</v>
      </c>
      <c r="G2875">
        <v>10</v>
      </c>
      <c r="L2875" s="23" t="s">
        <v>2387</v>
      </c>
      <c r="M2875" s="23" t="s">
        <v>2545</v>
      </c>
    </row>
    <row r="2876" spans="1:13" x14ac:dyDescent="0.3">
      <c r="A2876" s="6">
        <v>39274</v>
      </c>
      <c r="B2876" s="21" t="s">
        <v>307</v>
      </c>
      <c r="C2876" s="29">
        <v>2</v>
      </c>
      <c r="D2876">
        <v>46.8</v>
      </c>
      <c r="E2876" s="21" t="s">
        <v>1291</v>
      </c>
      <c r="F2876">
        <v>2.1</v>
      </c>
      <c r="G2876">
        <v>17</v>
      </c>
      <c r="L2876" s="23" t="s">
        <v>2387</v>
      </c>
      <c r="M2876" s="23" t="s">
        <v>2545</v>
      </c>
    </row>
    <row r="2877" spans="1:13" x14ac:dyDescent="0.3">
      <c r="A2877" s="6">
        <v>39274</v>
      </c>
      <c r="B2877" s="21" t="s">
        <v>307</v>
      </c>
      <c r="C2877" s="29">
        <v>2</v>
      </c>
      <c r="D2877">
        <v>46</v>
      </c>
      <c r="E2877" s="21" t="s">
        <v>1291</v>
      </c>
      <c r="F2877">
        <v>1.8</v>
      </c>
      <c r="G2877">
        <v>17</v>
      </c>
      <c r="L2877" s="23" t="s">
        <v>2387</v>
      </c>
      <c r="M2877" s="23" t="s">
        <v>2545</v>
      </c>
    </row>
    <row r="2878" spans="1:13" x14ac:dyDescent="0.3">
      <c r="A2878" s="6">
        <v>39274</v>
      </c>
      <c r="B2878" s="21" t="s">
        <v>307</v>
      </c>
      <c r="C2878" s="29">
        <v>2</v>
      </c>
      <c r="D2878">
        <v>44.8</v>
      </c>
      <c r="E2878" s="21" t="s">
        <v>1291</v>
      </c>
      <c r="H2878">
        <v>1</v>
      </c>
      <c r="L2878" s="23" t="s">
        <v>2387</v>
      </c>
      <c r="M2878" s="23" t="s">
        <v>2545</v>
      </c>
    </row>
    <row r="2879" spans="1:13" x14ac:dyDescent="0.3">
      <c r="A2879" s="6">
        <v>39274</v>
      </c>
      <c r="B2879" s="21" t="s">
        <v>307</v>
      </c>
      <c r="C2879" s="29">
        <v>2</v>
      </c>
      <c r="D2879">
        <v>44</v>
      </c>
      <c r="E2879" s="21" t="s">
        <v>1291</v>
      </c>
      <c r="H2879">
        <v>3</v>
      </c>
      <c r="L2879" s="23" t="s">
        <v>2387</v>
      </c>
      <c r="M2879" s="23" t="s">
        <v>2545</v>
      </c>
    </row>
    <row r="2880" spans="1:13" x14ac:dyDescent="0.3">
      <c r="A2880" s="6">
        <v>39274</v>
      </c>
      <c r="B2880" s="21" t="s">
        <v>307</v>
      </c>
      <c r="C2880" s="29">
        <v>2</v>
      </c>
      <c r="D2880">
        <v>43</v>
      </c>
      <c r="E2880" s="21" t="s">
        <v>1291</v>
      </c>
      <c r="H2880">
        <v>3</v>
      </c>
      <c r="L2880" s="23" t="s">
        <v>2387</v>
      </c>
      <c r="M2880" s="23" t="s">
        <v>2545</v>
      </c>
    </row>
    <row r="2881" spans="1:13" x14ac:dyDescent="0.3">
      <c r="A2881" s="6">
        <v>39274</v>
      </c>
      <c r="B2881" s="21" t="s">
        <v>307</v>
      </c>
      <c r="C2881" s="29">
        <v>2</v>
      </c>
      <c r="D2881">
        <v>43.6</v>
      </c>
      <c r="E2881" s="21" t="s">
        <v>1291</v>
      </c>
      <c r="F2881">
        <v>0.4</v>
      </c>
      <c r="L2881" s="23" t="s">
        <v>2387</v>
      </c>
      <c r="M2881" s="23" t="s">
        <v>2545</v>
      </c>
    </row>
    <row r="2882" spans="1:13" x14ac:dyDescent="0.3">
      <c r="A2882" s="6">
        <v>39274</v>
      </c>
      <c r="B2882" s="21" t="s">
        <v>307</v>
      </c>
      <c r="C2882" s="29">
        <v>2</v>
      </c>
      <c r="D2882">
        <v>43</v>
      </c>
      <c r="E2882" s="40" t="s">
        <v>1291</v>
      </c>
      <c r="F2882">
        <v>2.1</v>
      </c>
      <c r="G2882">
        <v>16</v>
      </c>
      <c r="L2882" s="23" t="s">
        <v>2387</v>
      </c>
      <c r="M2882" s="40" t="s">
        <v>2545</v>
      </c>
    </row>
    <row r="2883" spans="1:13" x14ac:dyDescent="0.3">
      <c r="A2883" s="6">
        <v>39274</v>
      </c>
      <c r="B2883" s="21" t="s">
        <v>307</v>
      </c>
      <c r="C2883" s="29">
        <v>2</v>
      </c>
      <c r="D2883">
        <v>42.8</v>
      </c>
      <c r="E2883" s="40" t="s">
        <v>1291</v>
      </c>
      <c r="F2883">
        <v>2.5</v>
      </c>
      <c r="G2883">
        <v>18</v>
      </c>
      <c r="L2883" s="23" t="s">
        <v>2387</v>
      </c>
      <c r="M2883" s="40" t="s">
        <v>2545</v>
      </c>
    </row>
    <row r="2884" spans="1:13" x14ac:dyDescent="0.3">
      <c r="A2884" s="6">
        <v>39274</v>
      </c>
      <c r="B2884" s="21" t="s">
        <v>307</v>
      </c>
      <c r="C2884" s="29">
        <v>2</v>
      </c>
      <c r="D2884">
        <v>41.2</v>
      </c>
      <c r="E2884" s="21" t="s">
        <v>1291</v>
      </c>
      <c r="F2884">
        <v>3</v>
      </c>
      <c r="G2884">
        <v>28</v>
      </c>
      <c r="L2884" s="23" t="s">
        <v>2387</v>
      </c>
      <c r="M2884" s="40" t="s">
        <v>2545</v>
      </c>
    </row>
    <row r="2885" spans="1:13" x14ac:dyDescent="0.3">
      <c r="A2885" s="6">
        <v>39274</v>
      </c>
      <c r="B2885" s="21" t="s">
        <v>307</v>
      </c>
      <c r="C2885" s="29">
        <v>2</v>
      </c>
      <c r="D2885">
        <v>40.5</v>
      </c>
      <c r="E2885" s="21" t="s">
        <v>1291</v>
      </c>
      <c r="H2885">
        <v>1</v>
      </c>
      <c r="L2885" s="23" t="s">
        <v>2387</v>
      </c>
      <c r="M2885" s="40" t="s">
        <v>2545</v>
      </c>
    </row>
    <row r="2886" spans="1:13" x14ac:dyDescent="0.3">
      <c r="A2886" s="6">
        <v>39274</v>
      </c>
      <c r="B2886" s="21" t="s">
        <v>307</v>
      </c>
      <c r="C2886" s="29">
        <v>2</v>
      </c>
      <c r="D2886">
        <v>40.5</v>
      </c>
      <c r="E2886" s="21" t="s">
        <v>1291</v>
      </c>
      <c r="F2886">
        <v>1</v>
      </c>
      <c r="L2886" s="23" t="s">
        <v>2387</v>
      </c>
      <c r="M2886" s="40" t="s">
        <v>2545</v>
      </c>
    </row>
    <row r="2887" spans="1:13" x14ac:dyDescent="0.3">
      <c r="A2887" s="6">
        <v>39274</v>
      </c>
      <c r="B2887" s="21" t="s">
        <v>307</v>
      </c>
      <c r="C2887" s="29">
        <v>2</v>
      </c>
      <c r="D2887">
        <v>40</v>
      </c>
      <c r="E2887" s="21" t="s">
        <v>1291</v>
      </c>
      <c r="F2887">
        <v>2.2000000000000002</v>
      </c>
      <c r="G2887" t="s">
        <v>1647</v>
      </c>
      <c r="L2887" s="23" t="s">
        <v>2387</v>
      </c>
      <c r="M2887" s="40" t="s">
        <v>2545</v>
      </c>
    </row>
    <row r="2888" spans="1:13" x14ac:dyDescent="0.3">
      <c r="A2888" s="6">
        <v>39274</v>
      </c>
      <c r="B2888" s="21" t="s">
        <v>307</v>
      </c>
      <c r="C2888" s="29">
        <v>2</v>
      </c>
      <c r="D2888">
        <v>39.799999999999997</v>
      </c>
      <c r="E2888" s="21" t="s">
        <v>1291</v>
      </c>
      <c r="H2888">
        <v>1</v>
      </c>
      <c r="L2888" s="23" t="s">
        <v>2387</v>
      </c>
      <c r="M2888" s="40" t="s">
        <v>2545</v>
      </c>
    </row>
    <row r="2889" spans="1:13" x14ac:dyDescent="0.3">
      <c r="A2889" s="6">
        <v>39274</v>
      </c>
      <c r="B2889" s="21" t="s">
        <v>307</v>
      </c>
      <c r="C2889" s="29">
        <v>2</v>
      </c>
      <c r="D2889">
        <v>39.1</v>
      </c>
      <c r="E2889" s="21" t="s">
        <v>1291</v>
      </c>
      <c r="H2889">
        <v>1</v>
      </c>
      <c r="L2889" s="23" t="s">
        <v>2387</v>
      </c>
      <c r="M2889" s="40" t="s">
        <v>2545</v>
      </c>
    </row>
    <row r="2890" spans="1:13" x14ac:dyDescent="0.3">
      <c r="A2890" s="6">
        <v>39274</v>
      </c>
      <c r="B2890" s="21" t="s">
        <v>307</v>
      </c>
      <c r="C2890" s="29">
        <v>2</v>
      </c>
      <c r="D2890">
        <v>36.4</v>
      </c>
      <c r="E2890" s="21" t="s">
        <v>1291</v>
      </c>
      <c r="F2890">
        <v>1.1000000000000001</v>
      </c>
      <c r="L2890" s="23" t="s">
        <v>2387</v>
      </c>
      <c r="M2890" s="40" t="s">
        <v>2545</v>
      </c>
    </row>
    <row r="2891" spans="1:13" x14ac:dyDescent="0.3">
      <c r="A2891" s="6">
        <v>39274</v>
      </c>
      <c r="B2891" s="21" t="s">
        <v>307</v>
      </c>
      <c r="C2891" s="29">
        <v>2</v>
      </c>
      <c r="D2891">
        <v>35.5</v>
      </c>
      <c r="E2891" s="21" t="s">
        <v>1291</v>
      </c>
      <c r="F2891">
        <v>1.3</v>
      </c>
      <c r="L2891" s="23" t="s">
        <v>2387</v>
      </c>
      <c r="M2891" s="40" t="s">
        <v>2545</v>
      </c>
    </row>
    <row r="2892" spans="1:13" x14ac:dyDescent="0.3">
      <c r="A2892" s="6">
        <v>39274</v>
      </c>
      <c r="B2892" s="21" t="s">
        <v>307</v>
      </c>
      <c r="C2892" s="29">
        <v>2</v>
      </c>
      <c r="D2892">
        <v>35.1</v>
      </c>
      <c r="E2892" s="21" t="s">
        <v>1291</v>
      </c>
      <c r="F2892">
        <v>6.5</v>
      </c>
      <c r="L2892" s="23" t="s">
        <v>2387</v>
      </c>
      <c r="M2892" s="40" t="s">
        <v>2545</v>
      </c>
    </row>
    <row r="2893" spans="1:13" x14ac:dyDescent="0.3">
      <c r="A2893" s="6">
        <v>39274</v>
      </c>
      <c r="B2893" s="21" t="s">
        <v>307</v>
      </c>
      <c r="C2893" s="29">
        <v>2</v>
      </c>
      <c r="D2893">
        <v>34.299999999999997</v>
      </c>
      <c r="E2893" s="21" t="s">
        <v>1291</v>
      </c>
      <c r="F2893">
        <v>2.1</v>
      </c>
      <c r="G2893">
        <v>12</v>
      </c>
      <c r="L2893" s="23" t="s">
        <v>2387</v>
      </c>
      <c r="M2893" s="40" t="s">
        <v>2545</v>
      </c>
    </row>
    <row r="2894" spans="1:13" x14ac:dyDescent="0.3">
      <c r="A2894" s="6">
        <v>39274</v>
      </c>
      <c r="B2894" s="21" t="s">
        <v>307</v>
      </c>
      <c r="C2894" s="29">
        <v>2</v>
      </c>
      <c r="D2894">
        <v>32.4</v>
      </c>
      <c r="E2894" s="21" t="s">
        <v>1291</v>
      </c>
      <c r="F2894">
        <v>0.4</v>
      </c>
      <c r="L2894" s="23" t="s">
        <v>2387</v>
      </c>
      <c r="M2894" s="40" t="s">
        <v>2545</v>
      </c>
    </row>
    <row r="2895" spans="1:13" x14ac:dyDescent="0.3">
      <c r="A2895" s="6">
        <v>39274</v>
      </c>
      <c r="B2895" s="21" t="s">
        <v>307</v>
      </c>
      <c r="C2895" s="29">
        <v>2</v>
      </c>
      <c r="D2895">
        <v>27.8</v>
      </c>
      <c r="E2895" s="21" t="s">
        <v>1291</v>
      </c>
      <c r="H2895">
        <v>1</v>
      </c>
      <c r="L2895" s="23" t="s">
        <v>2387</v>
      </c>
      <c r="M2895" s="40" t="s">
        <v>2545</v>
      </c>
    </row>
    <row r="2896" spans="1:13" x14ac:dyDescent="0.3">
      <c r="A2896" s="6">
        <v>39274</v>
      </c>
      <c r="B2896" s="21" t="s">
        <v>307</v>
      </c>
      <c r="C2896" s="29">
        <v>2</v>
      </c>
      <c r="D2896">
        <v>27.2</v>
      </c>
      <c r="E2896" s="21" t="s">
        <v>1291</v>
      </c>
      <c r="F2896">
        <v>4</v>
      </c>
      <c r="G2896" t="s">
        <v>2341</v>
      </c>
      <c r="L2896" s="23" t="s">
        <v>2387</v>
      </c>
      <c r="M2896" s="40" t="s">
        <v>2545</v>
      </c>
    </row>
    <row r="2897" spans="1:13" x14ac:dyDescent="0.3">
      <c r="A2897" s="6">
        <v>39274</v>
      </c>
      <c r="B2897" s="21" t="s">
        <v>307</v>
      </c>
      <c r="C2897" s="29">
        <v>2</v>
      </c>
      <c r="D2897">
        <v>26.9</v>
      </c>
      <c r="E2897" s="21" t="s">
        <v>1291</v>
      </c>
      <c r="H2897">
        <v>1</v>
      </c>
      <c r="L2897" s="23" t="s">
        <v>2387</v>
      </c>
      <c r="M2897" s="40" t="s">
        <v>2545</v>
      </c>
    </row>
    <row r="2898" spans="1:13" x14ac:dyDescent="0.3">
      <c r="A2898" s="6">
        <v>39274</v>
      </c>
      <c r="B2898" s="21" t="s">
        <v>307</v>
      </c>
      <c r="C2898" s="29">
        <v>2</v>
      </c>
      <c r="D2898">
        <v>26.1</v>
      </c>
      <c r="E2898" s="21" t="s">
        <v>1291</v>
      </c>
      <c r="F2898">
        <v>4.0999999999999996</v>
      </c>
      <c r="G2898">
        <v>30</v>
      </c>
      <c r="L2898" s="23" t="s">
        <v>2387</v>
      </c>
      <c r="M2898" s="40" t="s">
        <v>2545</v>
      </c>
    </row>
    <row r="2899" spans="1:13" x14ac:dyDescent="0.3">
      <c r="A2899" s="6">
        <v>39274</v>
      </c>
      <c r="B2899" s="21" t="s">
        <v>307</v>
      </c>
      <c r="C2899" s="29">
        <v>2</v>
      </c>
      <c r="D2899">
        <v>25.9</v>
      </c>
      <c r="E2899" s="21" t="s">
        <v>1291</v>
      </c>
      <c r="F2899">
        <v>1.8</v>
      </c>
      <c r="G2899">
        <v>18</v>
      </c>
      <c r="L2899" s="23" t="s">
        <v>2387</v>
      </c>
      <c r="M2899" s="40" t="s">
        <v>2545</v>
      </c>
    </row>
    <row r="2900" spans="1:13" x14ac:dyDescent="0.3">
      <c r="A2900" s="6">
        <v>39274</v>
      </c>
      <c r="B2900" s="21" t="s">
        <v>307</v>
      </c>
      <c r="C2900" s="29">
        <v>2</v>
      </c>
      <c r="D2900">
        <v>25.7</v>
      </c>
      <c r="E2900" s="21" t="s">
        <v>1291</v>
      </c>
      <c r="H2900">
        <v>1</v>
      </c>
      <c r="L2900" s="23" t="s">
        <v>2387</v>
      </c>
      <c r="M2900" s="40" t="s">
        <v>2545</v>
      </c>
    </row>
    <row r="2901" spans="1:13" x14ac:dyDescent="0.3">
      <c r="A2901" s="6">
        <v>39274</v>
      </c>
      <c r="B2901" s="21" t="s">
        <v>307</v>
      </c>
      <c r="C2901" s="29">
        <v>2</v>
      </c>
      <c r="D2901">
        <v>25.3</v>
      </c>
      <c r="E2901" s="21" t="s">
        <v>1291</v>
      </c>
      <c r="F2901">
        <v>4</v>
      </c>
      <c r="L2901" s="23" t="s">
        <v>2387</v>
      </c>
      <c r="M2901" s="40" t="s">
        <v>2545</v>
      </c>
    </row>
    <row r="2902" spans="1:13" x14ac:dyDescent="0.3">
      <c r="A2902" s="6">
        <v>39274</v>
      </c>
      <c r="B2902" s="21" t="s">
        <v>307</v>
      </c>
      <c r="C2902" s="29">
        <v>2</v>
      </c>
      <c r="D2902">
        <v>25.1</v>
      </c>
      <c r="E2902" s="21" t="s">
        <v>1291</v>
      </c>
      <c r="H2902">
        <v>2</v>
      </c>
      <c r="K2902" s="21"/>
      <c r="L2902" s="23" t="s">
        <v>2387</v>
      </c>
      <c r="M2902" s="40" t="s">
        <v>2545</v>
      </c>
    </row>
    <row r="2903" spans="1:13" x14ac:dyDescent="0.3">
      <c r="A2903" s="6">
        <v>39274</v>
      </c>
      <c r="B2903" s="21" t="s">
        <v>307</v>
      </c>
      <c r="C2903" s="29">
        <v>2</v>
      </c>
      <c r="D2903">
        <v>24.4</v>
      </c>
      <c r="E2903" s="21" t="s">
        <v>1291</v>
      </c>
      <c r="H2903">
        <v>2</v>
      </c>
      <c r="L2903" s="23" t="s">
        <v>2387</v>
      </c>
      <c r="M2903" s="40" t="s">
        <v>2545</v>
      </c>
    </row>
    <row r="2904" spans="1:13" x14ac:dyDescent="0.3">
      <c r="A2904" s="6">
        <v>39274</v>
      </c>
      <c r="B2904" s="21" t="s">
        <v>307</v>
      </c>
      <c r="C2904" s="29">
        <v>2</v>
      </c>
      <c r="D2904">
        <v>24</v>
      </c>
      <c r="E2904" s="21" t="s">
        <v>1291</v>
      </c>
      <c r="H2904">
        <v>2</v>
      </c>
      <c r="L2904" s="23" t="s">
        <v>2387</v>
      </c>
      <c r="M2904" s="40" t="s">
        <v>2545</v>
      </c>
    </row>
    <row r="2905" spans="1:13" x14ac:dyDescent="0.3">
      <c r="A2905" s="6">
        <v>39274</v>
      </c>
      <c r="B2905" s="21" t="s">
        <v>307</v>
      </c>
      <c r="C2905" s="29">
        <v>2</v>
      </c>
      <c r="D2905">
        <v>23.6</v>
      </c>
      <c r="E2905" s="21" t="s">
        <v>1291</v>
      </c>
      <c r="H2905">
        <v>1</v>
      </c>
      <c r="L2905" s="23" t="s">
        <v>2387</v>
      </c>
      <c r="M2905" s="40" t="s">
        <v>2545</v>
      </c>
    </row>
    <row r="2906" spans="1:13" x14ac:dyDescent="0.3">
      <c r="A2906" s="6">
        <v>39274</v>
      </c>
      <c r="B2906" s="21" t="s">
        <v>307</v>
      </c>
      <c r="C2906" s="29">
        <v>2</v>
      </c>
      <c r="D2906">
        <v>23.4</v>
      </c>
      <c r="E2906" s="21" t="s">
        <v>1291</v>
      </c>
      <c r="F2906">
        <v>0.4</v>
      </c>
      <c r="L2906" s="23" t="s">
        <v>2387</v>
      </c>
      <c r="M2906" s="40" t="s">
        <v>2545</v>
      </c>
    </row>
    <row r="2907" spans="1:13" x14ac:dyDescent="0.3">
      <c r="A2907" s="6">
        <v>39274</v>
      </c>
      <c r="B2907" s="21" t="s">
        <v>307</v>
      </c>
      <c r="C2907" s="29">
        <v>2</v>
      </c>
      <c r="D2907">
        <v>22.9</v>
      </c>
      <c r="E2907" s="21" t="s">
        <v>1291</v>
      </c>
      <c r="F2907">
        <v>0.3</v>
      </c>
      <c r="L2907" s="23" t="s">
        <v>2387</v>
      </c>
      <c r="M2907" s="40" t="s">
        <v>2545</v>
      </c>
    </row>
    <row r="2908" spans="1:13" x14ac:dyDescent="0.3">
      <c r="A2908" s="6">
        <v>39274</v>
      </c>
      <c r="B2908" s="21" t="s">
        <v>307</v>
      </c>
      <c r="C2908" s="29">
        <v>2</v>
      </c>
      <c r="D2908">
        <v>22.8</v>
      </c>
      <c r="E2908" s="21" t="s">
        <v>1291</v>
      </c>
      <c r="H2908">
        <v>1</v>
      </c>
      <c r="J2908" s="21"/>
      <c r="L2908" s="23" t="s">
        <v>2387</v>
      </c>
      <c r="M2908" s="40" t="s">
        <v>2545</v>
      </c>
    </row>
    <row r="2909" spans="1:13" x14ac:dyDescent="0.3">
      <c r="A2909" s="6">
        <v>39274</v>
      </c>
      <c r="B2909" s="21" t="s">
        <v>307</v>
      </c>
      <c r="C2909" s="29">
        <v>2</v>
      </c>
      <c r="D2909">
        <v>22.5</v>
      </c>
      <c r="E2909" s="21" t="s">
        <v>1291</v>
      </c>
      <c r="H2909">
        <v>2</v>
      </c>
      <c r="L2909" s="23" t="s">
        <v>2387</v>
      </c>
      <c r="M2909" s="40" t="s">
        <v>2545</v>
      </c>
    </row>
    <row r="2910" spans="1:13" x14ac:dyDescent="0.3">
      <c r="A2910" s="6">
        <v>39274</v>
      </c>
      <c r="B2910" s="21" t="s">
        <v>307</v>
      </c>
      <c r="C2910" s="29">
        <v>2</v>
      </c>
      <c r="D2910">
        <v>21.9</v>
      </c>
      <c r="E2910" s="21" t="s">
        <v>1291</v>
      </c>
      <c r="H2910">
        <v>3</v>
      </c>
      <c r="L2910" s="23" t="s">
        <v>2387</v>
      </c>
      <c r="M2910" s="40" t="s">
        <v>2545</v>
      </c>
    </row>
    <row r="2911" spans="1:13" x14ac:dyDescent="0.3">
      <c r="A2911" s="6">
        <v>39274</v>
      </c>
      <c r="B2911" s="21" t="s">
        <v>307</v>
      </c>
      <c r="C2911" s="29">
        <v>2</v>
      </c>
      <c r="D2911">
        <v>21.7</v>
      </c>
      <c r="E2911" s="21" t="s">
        <v>1291</v>
      </c>
      <c r="H2911">
        <v>1</v>
      </c>
      <c r="L2911" s="23" t="s">
        <v>2387</v>
      </c>
      <c r="M2911" s="40" t="s">
        <v>2545</v>
      </c>
    </row>
    <row r="2912" spans="1:13" x14ac:dyDescent="0.3">
      <c r="A2912" s="6">
        <v>39274</v>
      </c>
      <c r="B2912" s="21" t="s">
        <v>307</v>
      </c>
      <c r="C2912" s="29">
        <v>2</v>
      </c>
      <c r="D2912">
        <v>21.4</v>
      </c>
      <c r="E2912" s="21" t="s">
        <v>1291</v>
      </c>
      <c r="H2912">
        <v>1</v>
      </c>
      <c r="L2912" s="23" t="s">
        <v>2387</v>
      </c>
      <c r="M2912" s="40" t="s">
        <v>2545</v>
      </c>
    </row>
    <row r="2913" spans="1:13" x14ac:dyDescent="0.3">
      <c r="A2913" s="6">
        <v>39274</v>
      </c>
      <c r="B2913" s="21" t="s">
        <v>307</v>
      </c>
      <c r="C2913" s="29">
        <v>2</v>
      </c>
      <c r="D2913">
        <v>21.6</v>
      </c>
      <c r="E2913" s="21" t="s">
        <v>1291</v>
      </c>
      <c r="F2913">
        <v>7.2</v>
      </c>
      <c r="L2913" s="23" t="s">
        <v>2387</v>
      </c>
      <c r="M2913" s="40" t="s">
        <v>2545</v>
      </c>
    </row>
    <row r="2914" spans="1:13" x14ac:dyDescent="0.3">
      <c r="A2914" s="6">
        <v>39274</v>
      </c>
      <c r="B2914" s="21" t="s">
        <v>307</v>
      </c>
      <c r="C2914" s="29">
        <v>2</v>
      </c>
      <c r="D2914">
        <v>17.7</v>
      </c>
      <c r="E2914" s="21" t="s">
        <v>1291</v>
      </c>
      <c r="K2914" t="s">
        <v>2173</v>
      </c>
      <c r="L2914" s="23" t="s">
        <v>2387</v>
      </c>
      <c r="M2914" s="40" t="s">
        <v>2545</v>
      </c>
    </row>
    <row r="2915" spans="1:13" x14ac:dyDescent="0.3">
      <c r="A2915" s="6">
        <v>39274</v>
      </c>
      <c r="B2915" s="21" t="s">
        <v>307</v>
      </c>
      <c r="C2915" s="29">
        <v>2</v>
      </c>
      <c r="D2915">
        <v>16.8</v>
      </c>
      <c r="E2915" s="21" t="s">
        <v>1291</v>
      </c>
      <c r="F2915">
        <v>0.3</v>
      </c>
      <c r="L2915" s="23" t="s">
        <v>2387</v>
      </c>
      <c r="M2915" s="40" t="s">
        <v>2545</v>
      </c>
    </row>
    <row r="2916" spans="1:13" x14ac:dyDescent="0.3">
      <c r="A2916" s="6">
        <v>39274</v>
      </c>
      <c r="B2916" s="21" t="s">
        <v>307</v>
      </c>
      <c r="C2916" s="29">
        <v>2</v>
      </c>
      <c r="D2916">
        <v>16.399999999999999</v>
      </c>
      <c r="E2916" s="21" t="s">
        <v>1291</v>
      </c>
      <c r="H2916">
        <v>1</v>
      </c>
      <c r="L2916" s="23" t="s">
        <v>2387</v>
      </c>
      <c r="M2916" s="40" t="s">
        <v>2545</v>
      </c>
    </row>
    <row r="2917" spans="1:13" x14ac:dyDescent="0.3">
      <c r="A2917" s="6">
        <v>39274</v>
      </c>
      <c r="B2917" s="21" t="s">
        <v>307</v>
      </c>
      <c r="C2917" s="29">
        <v>2</v>
      </c>
      <c r="D2917">
        <v>16.100000000000001</v>
      </c>
      <c r="E2917" s="21" t="s">
        <v>1291</v>
      </c>
      <c r="F2917">
        <v>0.4</v>
      </c>
      <c r="L2917" s="23" t="s">
        <v>2387</v>
      </c>
      <c r="M2917" s="40" t="s">
        <v>2545</v>
      </c>
    </row>
    <row r="2918" spans="1:13" x14ac:dyDescent="0.3">
      <c r="A2918" s="6">
        <v>39274</v>
      </c>
      <c r="B2918" s="21" t="s">
        <v>307</v>
      </c>
      <c r="C2918" s="29">
        <v>2</v>
      </c>
      <c r="D2918">
        <v>15.8</v>
      </c>
      <c r="E2918" s="21" t="s">
        <v>1291</v>
      </c>
      <c r="F2918">
        <v>0.5</v>
      </c>
      <c r="L2918" s="23" t="s">
        <v>2387</v>
      </c>
      <c r="M2918" s="40" t="s">
        <v>2545</v>
      </c>
    </row>
    <row r="2919" spans="1:13" x14ac:dyDescent="0.3">
      <c r="A2919" s="6">
        <v>39274</v>
      </c>
      <c r="B2919" s="21" t="s">
        <v>307</v>
      </c>
      <c r="C2919" s="29">
        <v>2</v>
      </c>
      <c r="D2919">
        <v>15.6</v>
      </c>
      <c r="E2919" s="21" t="s">
        <v>1291</v>
      </c>
      <c r="F2919">
        <v>2.2000000000000002</v>
      </c>
      <c r="L2919" s="23" t="s">
        <v>2387</v>
      </c>
      <c r="M2919" s="40" t="s">
        <v>2545</v>
      </c>
    </row>
    <row r="2920" spans="1:13" x14ac:dyDescent="0.3">
      <c r="A2920" s="6">
        <v>39274</v>
      </c>
      <c r="B2920" s="21" t="s">
        <v>307</v>
      </c>
      <c r="C2920" s="29">
        <v>2</v>
      </c>
      <c r="D2920">
        <v>15.2</v>
      </c>
      <c r="E2920" s="21" t="s">
        <v>1291</v>
      </c>
      <c r="F2920">
        <v>1.7</v>
      </c>
      <c r="L2920" s="23" t="s">
        <v>2387</v>
      </c>
      <c r="M2920" s="40" t="s">
        <v>2545</v>
      </c>
    </row>
    <row r="2921" spans="1:13" x14ac:dyDescent="0.3">
      <c r="A2921" s="6">
        <v>39274</v>
      </c>
      <c r="B2921" s="21" t="s">
        <v>307</v>
      </c>
      <c r="C2921" s="29">
        <v>2</v>
      </c>
      <c r="D2921">
        <v>15.1</v>
      </c>
      <c r="E2921" s="21" t="s">
        <v>1291</v>
      </c>
      <c r="H2921">
        <v>1</v>
      </c>
      <c r="L2921" s="23" t="s">
        <v>2387</v>
      </c>
      <c r="M2921" s="40" t="s">
        <v>2545</v>
      </c>
    </row>
    <row r="2922" spans="1:13" x14ac:dyDescent="0.3">
      <c r="A2922" s="6">
        <v>39274</v>
      </c>
      <c r="B2922" s="21" t="s">
        <v>307</v>
      </c>
      <c r="C2922" s="29">
        <v>2</v>
      </c>
      <c r="D2922">
        <v>15</v>
      </c>
      <c r="E2922" s="21" t="s">
        <v>1291</v>
      </c>
      <c r="F2922">
        <v>1.6</v>
      </c>
      <c r="L2922" s="23" t="s">
        <v>2387</v>
      </c>
      <c r="M2922" s="40" t="s">
        <v>2545</v>
      </c>
    </row>
    <row r="2923" spans="1:13" x14ac:dyDescent="0.3">
      <c r="A2923" s="6">
        <v>39274</v>
      </c>
      <c r="B2923" s="21" t="s">
        <v>307</v>
      </c>
      <c r="C2923" s="29">
        <v>2</v>
      </c>
      <c r="D2923">
        <v>15</v>
      </c>
      <c r="E2923" s="21" t="s">
        <v>1291</v>
      </c>
      <c r="F2923">
        <v>0.5</v>
      </c>
      <c r="L2923" s="23" t="s">
        <v>2387</v>
      </c>
      <c r="M2923" s="40" t="s">
        <v>2545</v>
      </c>
    </row>
    <row r="2924" spans="1:13" x14ac:dyDescent="0.3">
      <c r="A2924" s="6">
        <v>39274</v>
      </c>
      <c r="B2924" s="21" t="s">
        <v>307</v>
      </c>
      <c r="C2924" s="29">
        <v>2</v>
      </c>
      <c r="D2924">
        <v>11.9</v>
      </c>
      <c r="E2924" s="21" t="s">
        <v>1291</v>
      </c>
      <c r="F2924">
        <v>2.2000000000000002</v>
      </c>
      <c r="L2924" s="23" t="s">
        <v>2387</v>
      </c>
      <c r="M2924" s="40" t="s">
        <v>2545</v>
      </c>
    </row>
    <row r="2925" spans="1:13" x14ac:dyDescent="0.3">
      <c r="A2925" s="6">
        <v>39274</v>
      </c>
      <c r="B2925" s="21" t="s">
        <v>307</v>
      </c>
      <c r="C2925" s="29">
        <v>2</v>
      </c>
      <c r="D2925">
        <v>8.9</v>
      </c>
      <c r="E2925" s="21" t="s">
        <v>1291</v>
      </c>
      <c r="F2925">
        <v>2</v>
      </c>
      <c r="L2925" s="23" t="s">
        <v>2387</v>
      </c>
      <c r="M2925" s="40" t="s">
        <v>2545</v>
      </c>
    </row>
    <row r="2926" spans="1:13" x14ac:dyDescent="0.3">
      <c r="A2926" s="6">
        <v>39274</v>
      </c>
      <c r="B2926" s="21" t="s">
        <v>307</v>
      </c>
      <c r="C2926" s="29">
        <v>2</v>
      </c>
      <c r="D2926">
        <v>6.6</v>
      </c>
      <c r="E2926" s="21" t="s">
        <v>1291</v>
      </c>
      <c r="H2926">
        <v>2</v>
      </c>
      <c r="L2926" s="23" t="s">
        <v>2387</v>
      </c>
      <c r="M2926" s="40" t="s">
        <v>2545</v>
      </c>
    </row>
    <row r="2927" spans="1:13" x14ac:dyDescent="0.3">
      <c r="A2927" s="6">
        <v>39274</v>
      </c>
      <c r="B2927" s="21" t="s">
        <v>307</v>
      </c>
      <c r="C2927" s="29">
        <v>2</v>
      </c>
      <c r="D2927">
        <v>5.8</v>
      </c>
      <c r="E2927" s="21" t="s">
        <v>1291</v>
      </c>
      <c r="H2927">
        <v>1</v>
      </c>
      <c r="L2927" s="23" t="s">
        <v>2387</v>
      </c>
      <c r="M2927" s="40" t="s">
        <v>2545</v>
      </c>
    </row>
    <row r="2928" spans="1:13" x14ac:dyDescent="0.3">
      <c r="A2928" s="6">
        <v>39274</v>
      </c>
      <c r="B2928" s="21" t="s">
        <v>307</v>
      </c>
      <c r="C2928" s="29">
        <v>2</v>
      </c>
      <c r="D2928">
        <v>5.0999999999999996</v>
      </c>
      <c r="E2928" s="21" t="s">
        <v>1291</v>
      </c>
      <c r="H2928">
        <v>3</v>
      </c>
      <c r="L2928" s="23" t="s">
        <v>2387</v>
      </c>
      <c r="M2928" s="40" t="s">
        <v>2545</v>
      </c>
    </row>
    <row r="2929" spans="1:13" x14ac:dyDescent="0.3">
      <c r="A2929" s="6">
        <v>39274</v>
      </c>
      <c r="B2929" s="21" t="s">
        <v>307</v>
      </c>
      <c r="C2929" s="29">
        <v>2</v>
      </c>
      <c r="D2929">
        <v>5</v>
      </c>
      <c r="E2929" s="21" t="s">
        <v>1291</v>
      </c>
      <c r="H2929">
        <v>2</v>
      </c>
      <c r="L2929" s="23" t="s">
        <v>2387</v>
      </c>
      <c r="M2929" s="40" t="s">
        <v>2545</v>
      </c>
    </row>
    <row r="2930" spans="1:13" x14ac:dyDescent="0.3">
      <c r="A2930" s="6">
        <v>39274</v>
      </c>
      <c r="B2930" s="21" t="s">
        <v>307</v>
      </c>
      <c r="C2930" s="29">
        <v>2</v>
      </c>
      <c r="D2930">
        <v>4</v>
      </c>
      <c r="E2930" s="21" t="s">
        <v>1291</v>
      </c>
      <c r="H2930">
        <v>2</v>
      </c>
      <c r="L2930" s="23" t="s">
        <v>2387</v>
      </c>
      <c r="M2930" s="40" t="s">
        <v>2545</v>
      </c>
    </row>
    <row r="2931" spans="1:13" x14ac:dyDescent="0.3">
      <c r="A2931" s="6">
        <v>39274</v>
      </c>
      <c r="B2931" s="21" t="s">
        <v>307</v>
      </c>
      <c r="C2931" s="29">
        <v>2</v>
      </c>
      <c r="D2931">
        <v>4</v>
      </c>
      <c r="E2931" s="21" t="s">
        <v>1291</v>
      </c>
      <c r="F2931">
        <v>12</v>
      </c>
      <c r="L2931" s="23" t="s">
        <v>2387</v>
      </c>
      <c r="M2931" s="40" t="s">
        <v>2545</v>
      </c>
    </row>
    <row r="2932" spans="1:13" x14ac:dyDescent="0.3">
      <c r="A2932" s="6">
        <v>39274</v>
      </c>
      <c r="B2932" s="21" t="s">
        <v>307</v>
      </c>
      <c r="C2932" s="29">
        <v>2</v>
      </c>
      <c r="D2932">
        <v>4</v>
      </c>
      <c r="E2932" s="21" t="s">
        <v>1291</v>
      </c>
      <c r="H2932">
        <v>3</v>
      </c>
      <c r="L2932" s="23" t="s">
        <v>2387</v>
      </c>
      <c r="M2932" s="40" t="s">
        <v>2545</v>
      </c>
    </row>
    <row r="2933" spans="1:13" x14ac:dyDescent="0.3">
      <c r="A2933" s="6">
        <v>39274</v>
      </c>
      <c r="B2933" s="21" t="s">
        <v>307</v>
      </c>
      <c r="C2933" s="29">
        <v>2</v>
      </c>
      <c r="D2933">
        <v>3</v>
      </c>
      <c r="E2933" s="21" t="s">
        <v>1291</v>
      </c>
      <c r="H2933">
        <v>3</v>
      </c>
      <c r="L2933" s="23" t="s">
        <v>2387</v>
      </c>
      <c r="M2933" s="40" t="s">
        <v>2545</v>
      </c>
    </row>
    <row r="2934" spans="1:13" x14ac:dyDescent="0.3">
      <c r="A2934" s="6">
        <v>39274</v>
      </c>
      <c r="B2934" s="21" t="s">
        <v>307</v>
      </c>
      <c r="C2934" s="29">
        <v>2</v>
      </c>
      <c r="D2934">
        <v>3</v>
      </c>
      <c r="E2934" s="21" t="s">
        <v>1291</v>
      </c>
      <c r="F2934">
        <v>4</v>
      </c>
      <c r="L2934" s="23" t="s">
        <v>2387</v>
      </c>
      <c r="M2934" s="40" t="s">
        <v>2545</v>
      </c>
    </row>
    <row r="2935" spans="1:13" x14ac:dyDescent="0.3">
      <c r="A2935" s="6">
        <v>39274</v>
      </c>
      <c r="B2935" s="21" t="s">
        <v>307</v>
      </c>
      <c r="C2935" s="29">
        <v>2</v>
      </c>
      <c r="D2935">
        <v>3</v>
      </c>
      <c r="E2935" s="21" t="s">
        <v>1291</v>
      </c>
      <c r="H2935">
        <v>3</v>
      </c>
      <c r="L2935" s="23" t="s">
        <v>2387</v>
      </c>
      <c r="M2935" s="40" t="s">
        <v>2545</v>
      </c>
    </row>
    <row r="2936" spans="1:13" x14ac:dyDescent="0.3">
      <c r="A2936" s="6">
        <v>39274</v>
      </c>
      <c r="B2936" s="21" t="s">
        <v>307</v>
      </c>
      <c r="C2936" s="29">
        <v>2</v>
      </c>
      <c r="D2936">
        <v>2</v>
      </c>
      <c r="E2936" s="21" t="s">
        <v>1291</v>
      </c>
      <c r="H2936">
        <v>3</v>
      </c>
      <c r="L2936" s="23" t="s">
        <v>2387</v>
      </c>
      <c r="M2936" s="40" t="s">
        <v>2545</v>
      </c>
    </row>
    <row r="2937" spans="1:13" x14ac:dyDescent="0.3">
      <c r="A2937" s="6">
        <v>39274</v>
      </c>
      <c r="B2937" s="21" t="s">
        <v>307</v>
      </c>
      <c r="C2937" s="29">
        <v>2</v>
      </c>
      <c r="D2937">
        <v>2</v>
      </c>
      <c r="E2937" s="21" t="s">
        <v>1291</v>
      </c>
      <c r="H2937">
        <v>3</v>
      </c>
      <c r="L2937" s="23" t="s">
        <v>2387</v>
      </c>
      <c r="M2937" s="40" t="s">
        <v>2545</v>
      </c>
    </row>
    <row r="2938" spans="1:13" x14ac:dyDescent="0.3">
      <c r="A2938" s="6">
        <v>39274</v>
      </c>
      <c r="B2938" s="21" t="s">
        <v>307</v>
      </c>
      <c r="C2938" s="29">
        <v>2</v>
      </c>
      <c r="D2938">
        <v>29.4</v>
      </c>
      <c r="E2938" s="21" t="s">
        <v>1813</v>
      </c>
      <c r="F2938">
        <v>12</v>
      </c>
      <c r="G2938">
        <v>1500</v>
      </c>
      <c r="J2938" t="s">
        <v>1814</v>
      </c>
      <c r="L2938" s="23" t="s">
        <v>640</v>
      </c>
      <c r="M2938" s="40" t="s">
        <v>641</v>
      </c>
    </row>
    <row r="2939" spans="1:13" x14ac:dyDescent="0.3">
      <c r="A2939" s="6">
        <v>39274</v>
      </c>
      <c r="B2939" s="21" t="s">
        <v>307</v>
      </c>
      <c r="C2939" s="29">
        <v>1</v>
      </c>
      <c r="D2939">
        <v>22.2</v>
      </c>
      <c r="E2939" s="21" t="s">
        <v>2710</v>
      </c>
      <c r="L2939" s="23" t="s">
        <v>2546</v>
      </c>
      <c r="M2939" s="40" t="s">
        <v>2217</v>
      </c>
    </row>
    <row r="2940" spans="1:13" x14ac:dyDescent="0.3">
      <c r="A2940" s="6">
        <v>39274</v>
      </c>
      <c r="B2940" s="21" t="s">
        <v>307</v>
      </c>
      <c r="C2940" s="29">
        <v>2</v>
      </c>
      <c r="D2940">
        <v>47.7</v>
      </c>
      <c r="E2940" s="21" t="s">
        <v>1906</v>
      </c>
      <c r="H2940">
        <v>1</v>
      </c>
      <c r="L2940" s="23" t="s">
        <v>640</v>
      </c>
      <c r="M2940" s="40" t="s">
        <v>466</v>
      </c>
    </row>
    <row r="2941" spans="1:13" x14ac:dyDescent="0.3">
      <c r="A2941" s="6">
        <v>39274</v>
      </c>
      <c r="B2941" s="21" t="s">
        <v>307</v>
      </c>
      <c r="C2941" s="29">
        <v>2</v>
      </c>
      <c r="D2941">
        <v>47.5</v>
      </c>
      <c r="E2941" s="21" t="s">
        <v>1906</v>
      </c>
      <c r="H2941">
        <v>1</v>
      </c>
      <c r="L2941" s="23" t="s">
        <v>640</v>
      </c>
      <c r="M2941" s="40" t="s">
        <v>466</v>
      </c>
    </row>
    <row r="2942" spans="1:13" x14ac:dyDescent="0.3">
      <c r="A2942" s="6">
        <v>39274</v>
      </c>
      <c r="B2942" s="21" t="s">
        <v>307</v>
      </c>
      <c r="C2942" s="29">
        <v>1</v>
      </c>
      <c r="D2942">
        <v>37.6</v>
      </c>
      <c r="E2942" s="21" t="s">
        <v>1472</v>
      </c>
      <c r="F2942">
        <v>0.4</v>
      </c>
      <c r="L2942" s="23" t="s">
        <v>33</v>
      </c>
      <c r="M2942" s="40" t="s">
        <v>1242</v>
      </c>
    </row>
    <row r="2943" spans="1:13" x14ac:dyDescent="0.3">
      <c r="A2943" s="6">
        <v>39274</v>
      </c>
      <c r="B2943" s="21" t="s">
        <v>307</v>
      </c>
      <c r="C2943" s="29">
        <v>1</v>
      </c>
      <c r="D2943">
        <v>29</v>
      </c>
      <c r="E2943" s="21" t="s">
        <v>1472</v>
      </c>
      <c r="H2943">
        <v>1</v>
      </c>
      <c r="L2943" s="23" t="s">
        <v>33</v>
      </c>
      <c r="M2943" s="40" t="s">
        <v>1242</v>
      </c>
    </row>
    <row r="2944" spans="1:13" x14ac:dyDescent="0.3">
      <c r="A2944" s="6">
        <v>39274</v>
      </c>
      <c r="B2944" s="21" t="s">
        <v>307</v>
      </c>
      <c r="C2944" s="29">
        <v>1</v>
      </c>
      <c r="D2944">
        <v>28</v>
      </c>
      <c r="E2944" s="21" t="s">
        <v>1472</v>
      </c>
      <c r="H2944">
        <v>2</v>
      </c>
      <c r="L2944" s="23" t="s">
        <v>33</v>
      </c>
      <c r="M2944" s="40" t="s">
        <v>1242</v>
      </c>
    </row>
    <row r="2945" spans="1:13" x14ac:dyDescent="0.3">
      <c r="A2945" s="6">
        <v>39274</v>
      </c>
      <c r="B2945" s="21" t="s">
        <v>307</v>
      </c>
      <c r="C2945" s="29">
        <v>1</v>
      </c>
      <c r="D2945">
        <v>26.8</v>
      </c>
      <c r="E2945" s="21" t="s">
        <v>1472</v>
      </c>
      <c r="H2945">
        <v>1</v>
      </c>
      <c r="L2945" s="23" t="s">
        <v>33</v>
      </c>
      <c r="M2945" s="40" t="s">
        <v>1242</v>
      </c>
    </row>
    <row r="2946" spans="1:13" x14ac:dyDescent="0.3">
      <c r="A2946" s="6">
        <v>39274</v>
      </c>
      <c r="B2946" s="21" t="s">
        <v>307</v>
      </c>
      <c r="C2946" s="29">
        <v>1</v>
      </c>
      <c r="D2946">
        <v>24.7</v>
      </c>
      <c r="E2946" s="21" t="s">
        <v>1472</v>
      </c>
      <c r="H2946">
        <v>1</v>
      </c>
      <c r="L2946" s="23" t="s">
        <v>33</v>
      </c>
      <c r="M2946" s="40" t="s">
        <v>1242</v>
      </c>
    </row>
    <row r="2947" spans="1:13" x14ac:dyDescent="0.3">
      <c r="A2947" s="6">
        <v>39274</v>
      </c>
      <c r="B2947" s="21" t="s">
        <v>307</v>
      </c>
      <c r="C2947" s="29">
        <v>2</v>
      </c>
      <c r="D2947">
        <v>40.5</v>
      </c>
      <c r="E2947" s="21" t="s">
        <v>1472</v>
      </c>
      <c r="F2947">
        <v>4</v>
      </c>
      <c r="G2947" t="s">
        <v>1646</v>
      </c>
      <c r="L2947" s="23" t="s">
        <v>33</v>
      </c>
      <c r="M2947" s="40" t="s">
        <v>1242</v>
      </c>
    </row>
    <row r="2948" spans="1:13" x14ac:dyDescent="0.3">
      <c r="A2948" s="6">
        <v>39274</v>
      </c>
      <c r="B2948" s="21" t="s">
        <v>307</v>
      </c>
      <c r="C2948" s="29">
        <v>2</v>
      </c>
      <c r="D2948">
        <v>6.9</v>
      </c>
      <c r="E2948" s="21" t="s">
        <v>1472</v>
      </c>
      <c r="H2948">
        <v>1</v>
      </c>
      <c r="L2948" s="23" t="s">
        <v>33</v>
      </c>
      <c r="M2948" s="40" t="s">
        <v>1242</v>
      </c>
    </row>
    <row r="2949" spans="1:13" x14ac:dyDescent="0.3">
      <c r="A2949" s="6">
        <v>39274</v>
      </c>
      <c r="B2949" s="21" t="s">
        <v>307</v>
      </c>
      <c r="C2949" s="29">
        <v>2</v>
      </c>
      <c r="D2949">
        <v>6.7</v>
      </c>
      <c r="E2949" s="21" t="s">
        <v>1472</v>
      </c>
      <c r="H2949">
        <v>1</v>
      </c>
      <c r="L2949" s="23" t="s">
        <v>33</v>
      </c>
      <c r="M2949" s="40" t="s">
        <v>1242</v>
      </c>
    </row>
    <row r="2950" spans="1:13" x14ac:dyDescent="0.3">
      <c r="A2950" s="11">
        <v>39332</v>
      </c>
      <c r="B2950" s="29" t="s">
        <v>2228</v>
      </c>
      <c r="C2950" s="29">
        <v>1</v>
      </c>
      <c r="D2950">
        <v>37.799999999999997</v>
      </c>
      <c r="E2950" s="21" t="s">
        <v>2389</v>
      </c>
      <c r="F2950">
        <v>0.2</v>
      </c>
      <c r="J2950" t="s">
        <v>2702</v>
      </c>
      <c r="L2950" s="23" t="s">
        <v>2387</v>
      </c>
      <c r="M2950" s="40" t="s">
        <v>2217</v>
      </c>
    </row>
    <row r="2951" spans="1:13" x14ac:dyDescent="0.3">
      <c r="A2951" s="11">
        <v>39332</v>
      </c>
      <c r="B2951" s="29" t="s">
        <v>2228</v>
      </c>
      <c r="C2951" s="29">
        <v>1</v>
      </c>
      <c r="D2951">
        <v>39.799999999999997</v>
      </c>
      <c r="E2951" s="21" t="s">
        <v>2389</v>
      </c>
      <c r="F2951">
        <v>0.2</v>
      </c>
      <c r="L2951" s="23" t="s">
        <v>2387</v>
      </c>
      <c r="M2951" s="40" t="s">
        <v>2217</v>
      </c>
    </row>
    <row r="2952" spans="1:13" x14ac:dyDescent="0.3">
      <c r="A2952" s="11">
        <v>39332</v>
      </c>
      <c r="B2952" s="29" t="s">
        <v>2228</v>
      </c>
      <c r="C2952" s="29">
        <v>1</v>
      </c>
      <c r="D2952">
        <v>37.5</v>
      </c>
      <c r="E2952" s="21" t="s">
        <v>2389</v>
      </c>
      <c r="H2952">
        <v>13</v>
      </c>
      <c r="L2952" s="23" t="s">
        <v>2387</v>
      </c>
      <c r="M2952" s="40" t="s">
        <v>2217</v>
      </c>
    </row>
    <row r="2953" spans="1:13" x14ac:dyDescent="0.3">
      <c r="A2953" s="11">
        <v>39332</v>
      </c>
      <c r="B2953" s="29" t="s">
        <v>2228</v>
      </c>
      <c r="C2953" s="29">
        <v>1</v>
      </c>
      <c r="D2953">
        <v>36.5</v>
      </c>
      <c r="E2953" s="21" t="s">
        <v>2389</v>
      </c>
      <c r="H2953">
        <v>13</v>
      </c>
      <c r="L2953" s="23" t="s">
        <v>2387</v>
      </c>
      <c r="M2953" s="40" t="s">
        <v>2217</v>
      </c>
    </row>
    <row r="2954" spans="1:13" x14ac:dyDescent="0.3">
      <c r="A2954" s="11">
        <v>39332</v>
      </c>
      <c r="B2954" s="29" t="s">
        <v>2228</v>
      </c>
      <c r="C2954" s="29">
        <v>1</v>
      </c>
      <c r="D2954">
        <v>36.5</v>
      </c>
      <c r="E2954" s="21" t="s">
        <v>2389</v>
      </c>
      <c r="H2954">
        <v>10</v>
      </c>
      <c r="L2954" s="23" t="s">
        <v>2387</v>
      </c>
      <c r="M2954" s="40" t="s">
        <v>2217</v>
      </c>
    </row>
    <row r="2955" spans="1:13" x14ac:dyDescent="0.3">
      <c r="A2955" s="11">
        <v>39332</v>
      </c>
      <c r="B2955" s="29" t="s">
        <v>2228</v>
      </c>
      <c r="C2955" s="29">
        <v>1</v>
      </c>
      <c r="D2955">
        <v>35.5</v>
      </c>
      <c r="E2955" s="21" t="s">
        <v>2389</v>
      </c>
      <c r="H2955">
        <v>10</v>
      </c>
      <c r="K2955" s="21"/>
      <c r="L2955" s="23" t="s">
        <v>2387</v>
      </c>
      <c r="M2955" s="40" t="s">
        <v>2217</v>
      </c>
    </row>
    <row r="2956" spans="1:13" x14ac:dyDescent="0.3">
      <c r="A2956" s="11">
        <v>39332</v>
      </c>
      <c r="B2956" s="29" t="s">
        <v>2228</v>
      </c>
      <c r="C2956" s="29">
        <v>1</v>
      </c>
      <c r="D2956">
        <v>35.5</v>
      </c>
      <c r="E2956" s="21" t="s">
        <v>2389</v>
      </c>
      <c r="H2956">
        <v>4</v>
      </c>
      <c r="L2956" s="23" t="s">
        <v>2387</v>
      </c>
      <c r="M2956" s="40" t="s">
        <v>2217</v>
      </c>
    </row>
    <row r="2957" spans="1:13" x14ac:dyDescent="0.3">
      <c r="A2957" s="11">
        <v>39332</v>
      </c>
      <c r="B2957" s="29" t="s">
        <v>2228</v>
      </c>
      <c r="C2957" s="29">
        <v>1</v>
      </c>
      <c r="D2957">
        <v>34.5</v>
      </c>
      <c r="E2957" s="21" t="s">
        <v>2389</v>
      </c>
      <c r="H2957">
        <v>5</v>
      </c>
      <c r="L2957" s="23" t="s">
        <v>2387</v>
      </c>
      <c r="M2957" s="40" t="s">
        <v>2217</v>
      </c>
    </row>
    <row r="2958" spans="1:13" x14ac:dyDescent="0.3">
      <c r="A2958" s="11">
        <v>39332</v>
      </c>
      <c r="B2958" s="29" t="s">
        <v>2228</v>
      </c>
      <c r="C2958" s="29">
        <v>1</v>
      </c>
      <c r="D2958">
        <v>33.799999999999997</v>
      </c>
      <c r="E2958" s="21" t="s">
        <v>2389</v>
      </c>
      <c r="F2958">
        <v>0.3</v>
      </c>
      <c r="L2958" s="23" t="s">
        <v>2387</v>
      </c>
      <c r="M2958" s="40" t="s">
        <v>2217</v>
      </c>
    </row>
    <row r="2959" spans="1:13" x14ac:dyDescent="0.3">
      <c r="A2959" s="11">
        <v>39332</v>
      </c>
      <c r="B2959" s="29" t="s">
        <v>2228</v>
      </c>
      <c r="C2959" s="29">
        <v>1</v>
      </c>
      <c r="D2959">
        <v>33.700000000000003</v>
      </c>
      <c r="E2959" s="21" t="s">
        <v>2389</v>
      </c>
      <c r="H2959">
        <v>4</v>
      </c>
      <c r="L2959" s="23" t="s">
        <v>2387</v>
      </c>
      <c r="M2959" s="40" t="s">
        <v>2217</v>
      </c>
    </row>
    <row r="2960" spans="1:13" x14ac:dyDescent="0.3">
      <c r="A2960" s="11">
        <v>39332</v>
      </c>
      <c r="B2960" s="29" t="s">
        <v>2228</v>
      </c>
      <c r="C2960" s="29">
        <v>1</v>
      </c>
      <c r="D2960">
        <v>33</v>
      </c>
      <c r="E2960" s="21" t="s">
        <v>2389</v>
      </c>
      <c r="H2960">
        <v>3</v>
      </c>
      <c r="L2960" s="23" t="s">
        <v>2387</v>
      </c>
      <c r="M2960" s="40" t="s">
        <v>2217</v>
      </c>
    </row>
    <row r="2961" spans="1:13" x14ac:dyDescent="0.3">
      <c r="A2961" s="11">
        <v>39332</v>
      </c>
      <c r="B2961" s="29" t="s">
        <v>2228</v>
      </c>
      <c r="C2961" s="29">
        <v>1</v>
      </c>
      <c r="D2961">
        <v>32</v>
      </c>
      <c r="E2961" s="21" t="s">
        <v>2389</v>
      </c>
      <c r="H2961">
        <v>2</v>
      </c>
      <c r="L2961" s="23" t="s">
        <v>2387</v>
      </c>
      <c r="M2961" s="40" t="s">
        <v>2217</v>
      </c>
    </row>
    <row r="2962" spans="1:13" x14ac:dyDescent="0.3">
      <c r="A2962" s="11">
        <v>39332</v>
      </c>
      <c r="B2962" s="29" t="s">
        <v>2228</v>
      </c>
      <c r="C2962" s="29">
        <v>1</v>
      </c>
      <c r="D2962">
        <v>31.8</v>
      </c>
      <c r="E2962" s="21" t="s">
        <v>2389</v>
      </c>
      <c r="F2962">
        <v>0.3</v>
      </c>
      <c r="L2962" s="23" t="s">
        <v>2387</v>
      </c>
      <c r="M2962" s="40" t="s">
        <v>2217</v>
      </c>
    </row>
    <row r="2963" spans="1:13" x14ac:dyDescent="0.3">
      <c r="A2963" s="11">
        <v>39332</v>
      </c>
      <c r="B2963" s="29" t="s">
        <v>2228</v>
      </c>
      <c r="C2963" s="29">
        <v>1</v>
      </c>
      <c r="D2963">
        <v>32</v>
      </c>
      <c r="E2963" s="21" t="s">
        <v>2389</v>
      </c>
      <c r="H2963">
        <v>2</v>
      </c>
      <c r="L2963" s="23" t="s">
        <v>2387</v>
      </c>
      <c r="M2963" s="40" t="s">
        <v>2217</v>
      </c>
    </row>
    <row r="2964" spans="1:13" x14ac:dyDescent="0.3">
      <c r="A2964" s="11">
        <v>39332</v>
      </c>
      <c r="B2964" s="29" t="s">
        <v>2228</v>
      </c>
      <c r="C2964" s="29">
        <v>1</v>
      </c>
      <c r="D2964">
        <v>31</v>
      </c>
      <c r="E2964" s="21" t="s">
        <v>2389</v>
      </c>
      <c r="H2964">
        <v>2</v>
      </c>
      <c r="L2964" s="23" t="s">
        <v>2387</v>
      </c>
      <c r="M2964" s="40" t="s">
        <v>2217</v>
      </c>
    </row>
    <row r="2965" spans="1:13" x14ac:dyDescent="0.3">
      <c r="A2965" s="11">
        <v>39332</v>
      </c>
      <c r="B2965" s="29" t="s">
        <v>2228</v>
      </c>
      <c r="C2965" s="29">
        <v>1</v>
      </c>
      <c r="D2965">
        <v>28.4</v>
      </c>
      <c r="E2965" s="21" t="s">
        <v>2389</v>
      </c>
      <c r="F2965">
        <v>3.7</v>
      </c>
      <c r="L2965" s="23" t="s">
        <v>2387</v>
      </c>
      <c r="M2965" s="40" t="s">
        <v>2217</v>
      </c>
    </row>
    <row r="2966" spans="1:13" x14ac:dyDescent="0.3">
      <c r="A2966" s="11">
        <v>39332</v>
      </c>
      <c r="B2966" s="29" t="s">
        <v>2228</v>
      </c>
      <c r="C2966" s="29">
        <v>1</v>
      </c>
      <c r="D2966">
        <v>26.2</v>
      </c>
      <c r="E2966" s="21" t="s">
        <v>2389</v>
      </c>
      <c r="F2966">
        <v>5</v>
      </c>
      <c r="L2966" s="23" t="s">
        <v>2387</v>
      </c>
      <c r="M2966" s="40" t="s">
        <v>2217</v>
      </c>
    </row>
    <row r="2967" spans="1:13" x14ac:dyDescent="0.3">
      <c r="A2967" s="11">
        <v>39332</v>
      </c>
      <c r="B2967" s="29" t="s">
        <v>2228</v>
      </c>
      <c r="C2967" s="29">
        <v>1</v>
      </c>
      <c r="D2967">
        <v>25.4</v>
      </c>
      <c r="E2967" s="21" t="s">
        <v>2389</v>
      </c>
      <c r="F2967">
        <v>4.5</v>
      </c>
      <c r="L2967" s="23" t="s">
        <v>2387</v>
      </c>
      <c r="M2967" s="40" t="s">
        <v>2217</v>
      </c>
    </row>
    <row r="2968" spans="1:13" x14ac:dyDescent="0.3">
      <c r="A2968" s="11">
        <v>39332</v>
      </c>
      <c r="B2968" s="29" t="s">
        <v>2228</v>
      </c>
      <c r="C2968" s="29">
        <v>1</v>
      </c>
      <c r="D2968">
        <v>20.399999999999999</v>
      </c>
      <c r="E2968" s="21" t="s">
        <v>2389</v>
      </c>
      <c r="F2968">
        <v>5.2</v>
      </c>
      <c r="J2968" s="21"/>
      <c r="K2968" t="s">
        <v>2213</v>
      </c>
      <c r="L2968" s="23" t="s">
        <v>2387</v>
      </c>
      <c r="M2968" s="40" t="s">
        <v>2217</v>
      </c>
    </row>
    <row r="2969" spans="1:13" x14ac:dyDescent="0.3">
      <c r="A2969" s="11">
        <v>39332</v>
      </c>
      <c r="B2969" s="29" t="s">
        <v>2228</v>
      </c>
      <c r="C2969" s="29">
        <v>1</v>
      </c>
      <c r="D2969">
        <v>9.1999999999999993</v>
      </c>
      <c r="E2969" s="21" t="s">
        <v>2389</v>
      </c>
      <c r="F2969">
        <v>2.2000000000000002</v>
      </c>
      <c r="L2969" s="23" t="s">
        <v>2387</v>
      </c>
      <c r="M2969" s="40" t="s">
        <v>2217</v>
      </c>
    </row>
    <row r="2970" spans="1:13" x14ac:dyDescent="0.3">
      <c r="A2970" s="11">
        <v>39332</v>
      </c>
      <c r="B2970" s="29" t="s">
        <v>2228</v>
      </c>
      <c r="C2970" s="29">
        <v>1</v>
      </c>
      <c r="D2970">
        <v>7.5</v>
      </c>
      <c r="E2970" s="21" t="s">
        <v>2389</v>
      </c>
      <c r="F2970">
        <v>0.4</v>
      </c>
      <c r="L2970" s="23" t="s">
        <v>2387</v>
      </c>
      <c r="M2970" s="40" t="s">
        <v>2217</v>
      </c>
    </row>
    <row r="2971" spans="1:13" x14ac:dyDescent="0.3">
      <c r="A2971" s="11">
        <v>39332</v>
      </c>
      <c r="B2971" s="29" t="s">
        <v>2228</v>
      </c>
      <c r="C2971" s="29">
        <v>1</v>
      </c>
      <c r="D2971">
        <v>5.8</v>
      </c>
      <c r="E2971" s="21" t="s">
        <v>2389</v>
      </c>
      <c r="H2971">
        <v>2</v>
      </c>
      <c r="L2971" s="23" t="s">
        <v>2387</v>
      </c>
      <c r="M2971" s="40" t="s">
        <v>2217</v>
      </c>
    </row>
    <row r="2972" spans="1:13" x14ac:dyDescent="0.3">
      <c r="A2972" s="11">
        <v>39332</v>
      </c>
      <c r="B2972" s="29" t="s">
        <v>2228</v>
      </c>
      <c r="C2972" s="29">
        <v>1</v>
      </c>
      <c r="D2972">
        <v>5</v>
      </c>
      <c r="E2972" s="21" t="s">
        <v>2389</v>
      </c>
      <c r="F2972">
        <v>0.3</v>
      </c>
      <c r="L2972" s="23" t="s">
        <v>2387</v>
      </c>
      <c r="M2972" s="23" t="s">
        <v>2217</v>
      </c>
    </row>
    <row r="2973" spans="1:13" x14ac:dyDescent="0.3">
      <c r="A2973" s="11">
        <v>39332</v>
      </c>
      <c r="B2973" s="29" t="s">
        <v>382</v>
      </c>
      <c r="C2973" s="29">
        <v>2</v>
      </c>
      <c r="D2973">
        <v>49.8</v>
      </c>
      <c r="E2973" s="21" t="s">
        <v>2389</v>
      </c>
      <c r="F2973">
        <v>2.4</v>
      </c>
      <c r="L2973" s="23" t="s">
        <v>2387</v>
      </c>
      <c r="M2973" s="23" t="s">
        <v>2217</v>
      </c>
    </row>
    <row r="2974" spans="1:13" x14ac:dyDescent="0.3">
      <c r="A2974" s="11">
        <v>39332</v>
      </c>
      <c r="B2974" s="29" t="s">
        <v>382</v>
      </c>
      <c r="C2974" s="29">
        <v>2</v>
      </c>
      <c r="D2974">
        <v>46.4</v>
      </c>
      <c r="E2974" s="21" t="s">
        <v>2298</v>
      </c>
      <c r="F2974">
        <v>2.5</v>
      </c>
      <c r="L2974" s="23" t="s">
        <v>2387</v>
      </c>
      <c r="M2974" s="23" t="s">
        <v>2217</v>
      </c>
    </row>
    <row r="2975" spans="1:13" x14ac:dyDescent="0.3">
      <c r="A2975" s="11">
        <v>39332</v>
      </c>
      <c r="B2975" s="29" t="s">
        <v>382</v>
      </c>
      <c r="C2975" s="29">
        <v>2</v>
      </c>
      <c r="D2975">
        <v>45.5</v>
      </c>
      <c r="E2975" s="21" t="s">
        <v>2389</v>
      </c>
      <c r="F2975">
        <v>2.2000000000000002</v>
      </c>
      <c r="L2975" s="23" t="s">
        <v>2387</v>
      </c>
      <c r="M2975" s="23" t="s">
        <v>2217</v>
      </c>
    </row>
    <row r="2976" spans="1:13" x14ac:dyDescent="0.3">
      <c r="A2976" s="11">
        <v>39332</v>
      </c>
      <c r="B2976" s="29" t="s">
        <v>382</v>
      </c>
      <c r="C2976" s="29">
        <v>2</v>
      </c>
      <c r="D2976">
        <v>35.9</v>
      </c>
      <c r="E2976" s="21" t="s">
        <v>2389</v>
      </c>
      <c r="F2976">
        <v>0.4</v>
      </c>
      <c r="J2976" s="21"/>
      <c r="L2976" s="23" t="s">
        <v>2387</v>
      </c>
      <c r="M2976" s="23" t="s">
        <v>2217</v>
      </c>
    </row>
    <row r="2977" spans="1:13" x14ac:dyDescent="0.3">
      <c r="A2977" s="11">
        <v>39332</v>
      </c>
      <c r="B2977" s="29" t="s">
        <v>382</v>
      </c>
      <c r="C2977" s="29">
        <v>2</v>
      </c>
      <c r="D2977">
        <v>35.4</v>
      </c>
      <c r="E2977" s="21" t="s">
        <v>2389</v>
      </c>
      <c r="F2977">
        <v>1.1000000000000001</v>
      </c>
      <c r="L2977" s="23" t="s">
        <v>2387</v>
      </c>
      <c r="M2977" s="23" t="s">
        <v>2217</v>
      </c>
    </row>
    <row r="2978" spans="1:13" x14ac:dyDescent="0.3">
      <c r="A2978" s="11">
        <v>39332</v>
      </c>
      <c r="B2978" s="29" t="s">
        <v>382</v>
      </c>
      <c r="C2978" s="29">
        <v>2</v>
      </c>
      <c r="D2978">
        <v>35.299999999999997</v>
      </c>
      <c r="E2978" s="21" t="s">
        <v>2389</v>
      </c>
      <c r="F2978">
        <v>1.8</v>
      </c>
      <c r="K2978" s="21"/>
      <c r="L2978" s="23" t="s">
        <v>2387</v>
      </c>
      <c r="M2978" s="23" t="s">
        <v>2217</v>
      </c>
    </row>
    <row r="2979" spans="1:13" x14ac:dyDescent="0.3">
      <c r="A2979" s="11">
        <v>39332</v>
      </c>
      <c r="B2979" s="29" t="s">
        <v>382</v>
      </c>
      <c r="C2979" s="29">
        <v>2</v>
      </c>
      <c r="D2979">
        <v>33.700000000000003</v>
      </c>
      <c r="E2979" s="21" t="s">
        <v>2389</v>
      </c>
      <c r="H2979">
        <v>2</v>
      </c>
      <c r="L2979" s="23" t="s">
        <v>2387</v>
      </c>
      <c r="M2979" s="23" t="s">
        <v>2217</v>
      </c>
    </row>
    <row r="2980" spans="1:13" x14ac:dyDescent="0.3">
      <c r="A2980" s="11">
        <v>39332</v>
      </c>
      <c r="B2980" s="29" t="s">
        <v>382</v>
      </c>
      <c r="C2980" s="29">
        <v>2</v>
      </c>
      <c r="D2980">
        <v>32.700000000000003</v>
      </c>
      <c r="E2980" s="21" t="s">
        <v>2389</v>
      </c>
      <c r="H2980">
        <v>2</v>
      </c>
      <c r="L2980" s="23" t="s">
        <v>2387</v>
      </c>
      <c r="M2980" s="23" t="s">
        <v>2217</v>
      </c>
    </row>
    <row r="2981" spans="1:13" x14ac:dyDescent="0.3">
      <c r="A2981" s="11">
        <v>39332</v>
      </c>
      <c r="B2981" s="29" t="s">
        <v>382</v>
      </c>
      <c r="C2981" s="29">
        <v>2</v>
      </c>
      <c r="D2981">
        <v>31.5</v>
      </c>
      <c r="E2981" s="21" t="s">
        <v>2389</v>
      </c>
      <c r="H2981">
        <v>1</v>
      </c>
      <c r="L2981" s="23" t="s">
        <v>2387</v>
      </c>
      <c r="M2981" s="23" t="s">
        <v>2217</v>
      </c>
    </row>
    <row r="2982" spans="1:13" x14ac:dyDescent="0.3">
      <c r="A2982" s="11">
        <v>39332</v>
      </c>
      <c r="B2982" s="29" t="s">
        <v>382</v>
      </c>
      <c r="C2982" s="29">
        <v>2</v>
      </c>
      <c r="D2982">
        <v>29</v>
      </c>
      <c r="E2982" s="21" t="s">
        <v>1628</v>
      </c>
      <c r="F2982">
        <v>7.2</v>
      </c>
      <c r="L2982" s="23" t="s">
        <v>2387</v>
      </c>
      <c r="M2982" s="23" t="s">
        <v>2217</v>
      </c>
    </row>
    <row r="2983" spans="1:13" x14ac:dyDescent="0.3">
      <c r="A2983" s="11">
        <v>39332</v>
      </c>
      <c r="B2983" s="29" t="s">
        <v>382</v>
      </c>
      <c r="C2983" s="29">
        <v>2</v>
      </c>
      <c r="D2983">
        <v>28.7</v>
      </c>
      <c r="E2983" s="21" t="s">
        <v>2389</v>
      </c>
      <c r="F2983">
        <v>3.9</v>
      </c>
      <c r="L2983" s="23" t="s">
        <v>2387</v>
      </c>
      <c r="M2983" s="23" t="s">
        <v>2217</v>
      </c>
    </row>
    <row r="2984" spans="1:13" x14ac:dyDescent="0.3">
      <c r="A2984" s="11">
        <v>39332</v>
      </c>
      <c r="B2984" s="29" t="s">
        <v>382</v>
      </c>
      <c r="C2984" s="29">
        <v>2</v>
      </c>
      <c r="D2984">
        <v>28.3</v>
      </c>
      <c r="E2984" s="21" t="s">
        <v>2389</v>
      </c>
      <c r="F2984">
        <v>7</v>
      </c>
      <c r="L2984" s="23" t="s">
        <v>2387</v>
      </c>
      <c r="M2984" s="23" t="s">
        <v>2217</v>
      </c>
    </row>
    <row r="2985" spans="1:13" x14ac:dyDescent="0.3">
      <c r="A2985" s="11">
        <v>39332</v>
      </c>
      <c r="B2985" s="29" t="s">
        <v>382</v>
      </c>
      <c r="C2985" s="29">
        <v>2</v>
      </c>
      <c r="D2985">
        <v>26.9</v>
      </c>
      <c r="E2985" s="21" t="s">
        <v>1449</v>
      </c>
      <c r="H2985">
        <v>1</v>
      </c>
      <c r="L2985" s="23" t="s">
        <v>2387</v>
      </c>
      <c r="M2985" s="23" t="s">
        <v>2217</v>
      </c>
    </row>
    <row r="2986" spans="1:13" x14ac:dyDescent="0.3">
      <c r="A2986" s="11">
        <v>39332</v>
      </c>
      <c r="B2986" s="29" t="s">
        <v>382</v>
      </c>
      <c r="C2986" s="29">
        <v>2</v>
      </c>
      <c r="D2986">
        <v>26.2</v>
      </c>
      <c r="E2986" s="21" t="s">
        <v>2389</v>
      </c>
      <c r="H2986">
        <v>2</v>
      </c>
      <c r="L2986" s="23" t="s">
        <v>2387</v>
      </c>
      <c r="M2986" s="23" t="s">
        <v>2217</v>
      </c>
    </row>
    <row r="2987" spans="1:13" x14ac:dyDescent="0.3">
      <c r="A2987" s="11">
        <v>39332</v>
      </c>
      <c r="B2987" s="29" t="s">
        <v>382</v>
      </c>
      <c r="C2987" s="29">
        <v>2</v>
      </c>
      <c r="D2987">
        <v>17.399999999999999</v>
      </c>
      <c r="E2987" s="21" t="s">
        <v>2389</v>
      </c>
      <c r="H2987">
        <v>1</v>
      </c>
      <c r="L2987" s="23" t="s">
        <v>2387</v>
      </c>
      <c r="M2987" s="23" t="s">
        <v>2217</v>
      </c>
    </row>
    <row r="2988" spans="1:13" x14ac:dyDescent="0.3">
      <c r="A2988" s="11">
        <v>39332</v>
      </c>
      <c r="B2988" s="29" t="s">
        <v>382</v>
      </c>
      <c r="C2988" s="29">
        <v>2</v>
      </c>
      <c r="D2988">
        <v>17.399999999999999</v>
      </c>
      <c r="E2988" s="21" t="s">
        <v>2389</v>
      </c>
      <c r="F2988">
        <v>6.5</v>
      </c>
      <c r="L2988" s="23" t="s">
        <v>2387</v>
      </c>
      <c r="M2988" s="23" t="s">
        <v>2217</v>
      </c>
    </row>
    <row r="2989" spans="1:13" x14ac:dyDescent="0.3">
      <c r="A2989" s="11">
        <v>39332</v>
      </c>
      <c r="B2989" s="29" t="s">
        <v>382</v>
      </c>
      <c r="C2989" s="29">
        <v>2</v>
      </c>
      <c r="D2989">
        <v>1.4</v>
      </c>
      <c r="E2989" s="21" t="s">
        <v>2389</v>
      </c>
      <c r="F2989">
        <v>0.4</v>
      </c>
      <c r="J2989" s="21"/>
      <c r="L2989" s="23" t="s">
        <v>2387</v>
      </c>
      <c r="M2989" s="23" t="s">
        <v>2217</v>
      </c>
    </row>
    <row r="2990" spans="1:13" x14ac:dyDescent="0.3">
      <c r="A2990" s="11">
        <v>39332</v>
      </c>
      <c r="B2990" s="29" t="s">
        <v>2228</v>
      </c>
      <c r="C2990" s="29">
        <v>1</v>
      </c>
      <c r="D2990">
        <v>15.8</v>
      </c>
      <c r="E2990" s="21" t="s">
        <v>2230</v>
      </c>
      <c r="F2990">
        <v>1.9</v>
      </c>
      <c r="J2990" t="s">
        <v>2736</v>
      </c>
      <c r="K2990" t="s">
        <v>2565</v>
      </c>
      <c r="L2990" s="23" t="s">
        <v>2546</v>
      </c>
      <c r="M2990" s="23" t="s">
        <v>2217</v>
      </c>
    </row>
    <row r="2991" spans="1:13" x14ac:dyDescent="0.3">
      <c r="A2991" s="11">
        <v>39332</v>
      </c>
      <c r="B2991" s="29" t="s">
        <v>2228</v>
      </c>
      <c r="C2991" s="29">
        <v>1</v>
      </c>
      <c r="D2991">
        <v>13.9</v>
      </c>
      <c r="E2991" s="21" t="s">
        <v>2230</v>
      </c>
      <c r="F2991">
        <v>2.2999999999999998</v>
      </c>
      <c r="J2991" t="s">
        <v>2702</v>
      </c>
      <c r="K2991" t="s">
        <v>2045</v>
      </c>
      <c r="L2991" s="23" t="s">
        <v>2546</v>
      </c>
      <c r="M2991" s="23" t="s">
        <v>2217</v>
      </c>
    </row>
    <row r="2992" spans="1:13" x14ac:dyDescent="0.3">
      <c r="A2992" s="11">
        <v>39332</v>
      </c>
      <c r="B2992" s="29" t="s">
        <v>2228</v>
      </c>
      <c r="C2992" s="29">
        <v>1</v>
      </c>
      <c r="D2992">
        <v>11.6</v>
      </c>
      <c r="E2992" s="21" t="s">
        <v>2230</v>
      </c>
      <c r="F2992">
        <v>1.3</v>
      </c>
      <c r="J2992" t="s">
        <v>2326</v>
      </c>
      <c r="K2992" t="s">
        <v>2291</v>
      </c>
      <c r="L2992" s="23" t="s">
        <v>2546</v>
      </c>
      <c r="M2992" s="23" t="s">
        <v>2217</v>
      </c>
    </row>
    <row r="2993" spans="1:13" x14ac:dyDescent="0.3">
      <c r="A2993" s="11">
        <v>39332</v>
      </c>
      <c r="B2993" s="29" t="s">
        <v>2228</v>
      </c>
      <c r="C2993" s="29">
        <v>1</v>
      </c>
      <c r="D2993">
        <v>48.5</v>
      </c>
      <c r="E2993" s="21" t="s">
        <v>2230</v>
      </c>
      <c r="F2993">
        <v>3.5</v>
      </c>
      <c r="K2993" t="s">
        <v>2231</v>
      </c>
      <c r="L2993" s="23" t="s">
        <v>2546</v>
      </c>
      <c r="M2993" s="23" t="s">
        <v>2217</v>
      </c>
    </row>
    <row r="2994" spans="1:13" x14ac:dyDescent="0.3">
      <c r="A2994" s="11">
        <v>39332</v>
      </c>
      <c r="B2994" s="29" t="s">
        <v>2228</v>
      </c>
      <c r="C2994" s="29">
        <v>1</v>
      </c>
      <c r="D2994">
        <v>30.4</v>
      </c>
      <c r="E2994" s="21" t="s">
        <v>2564</v>
      </c>
      <c r="F2994">
        <v>4</v>
      </c>
      <c r="K2994" t="s">
        <v>2565</v>
      </c>
      <c r="L2994" s="23" t="s">
        <v>2546</v>
      </c>
      <c r="M2994" s="23" t="s">
        <v>2217</v>
      </c>
    </row>
    <row r="2995" spans="1:13" x14ac:dyDescent="0.3">
      <c r="A2995" s="11">
        <v>39332</v>
      </c>
      <c r="B2995" s="29" t="s">
        <v>2228</v>
      </c>
      <c r="C2995" s="29">
        <v>1</v>
      </c>
      <c r="D2995">
        <v>24.1</v>
      </c>
      <c r="E2995" s="21" t="s">
        <v>2230</v>
      </c>
      <c r="F2995">
        <v>2.2000000000000002</v>
      </c>
      <c r="K2995" t="s">
        <v>2037</v>
      </c>
      <c r="L2995" s="23" t="s">
        <v>2546</v>
      </c>
      <c r="M2995" s="23" t="s">
        <v>2217</v>
      </c>
    </row>
    <row r="2996" spans="1:13" x14ac:dyDescent="0.3">
      <c r="A2996" s="11">
        <v>39332</v>
      </c>
      <c r="B2996" s="29" t="s">
        <v>2228</v>
      </c>
      <c r="C2996" s="29">
        <v>1</v>
      </c>
      <c r="D2996">
        <v>18.600000000000001</v>
      </c>
      <c r="E2996" s="21" t="s">
        <v>2230</v>
      </c>
      <c r="F2996">
        <v>1.7</v>
      </c>
      <c r="K2996" t="s">
        <v>2214</v>
      </c>
      <c r="L2996" s="23" t="s">
        <v>2546</v>
      </c>
      <c r="M2996" s="23" t="s">
        <v>2217</v>
      </c>
    </row>
    <row r="2997" spans="1:13" x14ac:dyDescent="0.3">
      <c r="A2997" s="11">
        <v>39332</v>
      </c>
      <c r="B2997" s="29" t="s">
        <v>2228</v>
      </c>
      <c r="C2997" s="29">
        <v>1</v>
      </c>
      <c r="D2997">
        <v>13.2</v>
      </c>
      <c r="E2997" s="21" t="s">
        <v>2230</v>
      </c>
      <c r="F2997">
        <v>1.4</v>
      </c>
      <c r="K2997" t="s">
        <v>2288</v>
      </c>
      <c r="L2997" s="23" t="s">
        <v>2546</v>
      </c>
      <c r="M2997" s="23" t="s">
        <v>2217</v>
      </c>
    </row>
    <row r="2998" spans="1:13" x14ac:dyDescent="0.3">
      <c r="A2998" s="11">
        <v>39332</v>
      </c>
      <c r="B2998" s="29" t="s">
        <v>2228</v>
      </c>
      <c r="C2998" s="29">
        <v>1</v>
      </c>
      <c r="D2998">
        <v>9.8000000000000007</v>
      </c>
      <c r="E2998" s="21" t="s">
        <v>2230</v>
      </c>
      <c r="F2998">
        <v>3</v>
      </c>
      <c r="L2998" s="23" t="s">
        <v>2546</v>
      </c>
      <c r="M2998" s="23" t="s">
        <v>2217</v>
      </c>
    </row>
    <row r="2999" spans="1:13" x14ac:dyDescent="0.3">
      <c r="A2999" s="11">
        <v>39332</v>
      </c>
      <c r="B2999" s="29" t="s">
        <v>382</v>
      </c>
      <c r="C2999" s="29">
        <v>2</v>
      </c>
      <c r="D2999">
        <v>22.6</v>
      </c>
      <c r="E2999" s="21" t="s">
        <v>2230</v>
      </c>
      <c r="F2999">
        <v>2.8</v>
      </c>
      <c r="J2999" t="s">
        <v>2736</v>
      </c>
      <c r="K2999" t="s">
        <v>2565</v>
      </c>
      <c r="L2999" s="23" t="s">
        <v>2546</v>
      </c>
      <c r="M2999" s="23" t="s">
        <v>2217</v>
      </c>
    </row>
    <row r="3000" spans="1:13" x14ac:dyDescent="0.3">
      <c r="A3000" s="11">
        <v>39332</v>
      </c>
      <c r="B3000" s="29" t="s">
        <v>382</v>
      </c>
      <c r="C3000" s="29">
        <v>2</v>
      </c>
      <c r="D3000">
        <v>18.899999999999999</v>
      </c>
      <c r="E3000" s="21" t="s">
        <v>2230</v>
      </c>
      <c r="F3000">
        <v>3</v>
      </c>
      <c r="J3000" t="s">
        <v>2461</v>
      </c>
      <c r="L3000" s="23" t="s">
        <v>2546</v>
      </c>
      <c r="M3000" s="23" t="s">
        <v>2217</v>
      </c>
    </row>
    <row r="3001" spans="1:13" x14ac:dyDescent="0.3">
      <c r="A3001" s="11">
        <v>39332</v>
      </c>
      <c r="B3001" s="29" t="s">
        <v>382</v>
      </c>
      <c r="C3001" s="29">
        <v>2</v>
      </c>
      <c r="D3001">
        <v>9.1</v>
      </c>
      <c r="E3001" s="21" t="s">
        <v>2230</v>
      </c>
      <c r="F3001">
        <v>1.7</v>
      </c>
      <c r="J3001" t="s">
        <v>2415</v>
      </c>
      <c r="K3001" t="s">
        <v>2236</v>
      </c>
      <c r="L3001" s="23" t="s">
        <v>2546</v>
      </c>
      <c r="M3001" s="23" t="s">
        <v>2217</v>
      </c>
    </row>
    <row r="3002" spans="1:13" x14ac:dyDescent="0.3">
      <c r="A3002" s="11">
        <v>39332</v>
      </c>
      <c r="B3002" s="29" t="s">
        <v>382</v>
      </c>
      <c r="C3002" s="29">
        <v>2</v>
      </c>
      <c r="D3002">
        <v>19.5</v>
      </c>
      <c r="E3002" s="21" t="s">
        <v>2230</v>
      </c>
      <c r="F3002">
        <v>2.1</v>
      </c>
      <c r="L3002" s="23" t="s">
        <v>2546</v>
      </c>
      <c r="M3002" s="23" t="s">
        <v>2217</v>
      </c>
    </row>
    <row r="3003" spans="1:13" x14ac:dyDescent="0.3">
      <c r="A3003" s="11">
        <v>39332</v>
      </c>
      <c r="B3003" s="29" t="s">
        <v>382</v>
      </c>
      <c r="C3003" s="29">
        <v>2</v>
      </c>
      <c r="D3003">
        <v>0.1</v>
      </c>
      <c r="E3003" s="21" t="s">
        <v>2230</v>
      </c>
      <c r="F3003">
        <v>4.0999999999999996</v>
      </c>
      <c r="K3003" t="s">
        <v>2231</v>
      </c>
      <c r="L3003" s="23" t="s">
        <v>2546</v>
      </c>
      <c r="M3003" s="23" t="s">
        <v>2217</v>
      </c>
    </row>
    <row r="3004" spans="1:13" x14ac:dyDescent="0.3">
      <c r="A3004" s="11">
        <v>39332</v>
      </c>
      <c r="B3004" s="29" t="s">
        <v>382</v>
      </c>
      <c r="C3004" s="29">
        <v>2</v>
      </c>
      <c r="D3004">
        <v>20.7</v>
      </c>
      <c r="E3004" s="21" t="s">
        <v>2711</v>
      </c>
      <c r="F3004">
        <v>0.6</v>
      </c>
      <c r="L3004" s="23" t="s">
        <v>2387</v>
      </c>
      <c r="M3004" s="23" t="s">
        <v>2545</v>
      </c>
    </row>
    <row r="3005" spans="1:13" x14ac:dyDescent="0.3">
      <c r="A3005" s="11">
        <v>39332</v>
      </c>
      <c r="B3005" s="29" t="s">
        <v>2228</v>
      </c>
      <c r="C3005" s="29">
        <v>1</v>
      </c>
      <c r="D3005">
        <v>25.9</v>
      </c>
      <c r="E3005" s="21" t="s">
        <v>2207</v>
      </c>
      <c r="F3005">
        <v>5.0999999999999996</v>
      </c>
      <c r="J3005" t="s">
        <v>2702</v>
      </c>
      <c r="K3005" t="s">
        <v>2208</v>
      </c>
      <c r="L3005" s="23" t="s">
        <v>2387</v>
      </c>
      <c r="M3005" s="23" t="s">
        <v>2545</v>
      </c>
    </row>
    <row r="3006" spans="1:13" x14ac:dyDescent="0.3">
      <c r="A3006" s="11">
        <v>39332</v>
      </c>
      <c r="B3006" s="29" t="s">
        <v>2228</v>
      </c>
      <c r="C3006" s="29">
        <v>1</v>
      </c>
      <c r="D3006">
        <v>22.5</v>
      </c>
      <c r="E3006" s="21" t="s">
        <v>2038</v>
      </c>
      <c r="K3006" t="s">
        <v>2039</v>
      </c>
      <c r="L3006" s="23" t="s">
        <v>2387</v>
      </c>
      <c r="M3006" s="23" t="s">
        <v>2545</v>
      </c>
    </row>
    <row r="3007" spans="1:13" x14ac:dyDescent="0.3">
      <c r="A3007" s="11">
        <v>39332</v>
      </c>
      <c r="B3007" s="29" t="s">
        <v>2228</v>
      </c>
      <c r="C3007" s="29">
        <v>1</v>
      </c>
      <c r="D3007">
        <v>43</v>
      </c>
      <c r="E3007" s="21" t="s">
        <v>2549</v>
      </c>
      <c r="F3007">
        <v>6.1</v>
      </c>
      <c r="J3007" t="s">
        <v>2414</v>
      </c>
      <c r="L3007" s="23" t="s">
        <v>2387</v>
      </c>
      <c r="M3007" s="23" t="s">
        <v>2217</v>
      </c>
    </row>
    <row r="3008" spans="1:13" x14ac:dyDescent="0.3">
      <c r="A3008" s="11">
        <v>39332</v>
      </c>
      <c r="B3008" s="29" t="s">
        <v>2228</v>
      </c>
      <c r="C3008" s="29">
        <v>1</v>
      </c>
      <c r="D3008">
        <v>46.7</v>
      </c>
      <c r="E3008" s="21" t="s">
        <v>2549</v>
      </c>
      <c r="H3008">
        <v>1</v>
      </c>
      <c r="L3008" s="23" t="s">
        <v>2387</v>
      </c>
      <c r="M3008" s="23" t="s">
        <v>2217</v>
      </c>
    </row>
    <row r="3009" spans="1:13" x14ac:dyDescent="0.3">
      <c r="A3009" s="11">
        <v>39332</v>
      </c>
      <c r="B3009" s="29" t="s">
        <v>2228</v>
      </c>
      <c r="C3009" s="29">
        <v>1</v>
      </c>
      <c r="D3009">
        <v>46.3</v>
      </c>
      <c r="E3009" s="21" t="s">
        <v>2549</v>
      </c>
      <c r="H3009">
        <v>1</v>
      </c>
      <c r="L3009" s="23" t="s">
        <v>2387</v>
      </c>
      <c r="M3009" s="23" t="s">
        <v>2217</v>
      </c>
    </row>
    <row r="3010" spans="1:13" x14ac:dyDescent="0.3">
      <c r="A3010" s="11">
        <v>39332</v>
      </c>
      <c r="B3010" s="29" t="s">
        <v>2228</v>
      </c>
      <c r="C3010" s="29">
        <v>1</v>
      </c>
      <c r="D3010">
        <v>46.2</v>
      </c>
      <c r="E3010" s="21" t="s">
        <v>2549</v>
      </c>
      <c r="H3010">
        <v>2</v>
      </c>
      <c r="L3010" s="23" t="s">
        <v>2387</v>
      </c>
      <c r="M3010" s="23" t="s">
        <v>2217</v>
      </c>
    </row>
    <row r="3011" spans="1:13" x14ac:dyDescent="0.3">
      <c r="A3011" s="11">
        <v>39332</v>
      </c>
      <c r="B3011" s="29" t="s">
        <v>2228</v>
      </c>
      <c r="C3011" s="29">
        <v>1</v>
      </c>
      <c r="D3011">
        <v>45.6</v>
      </c>
      <c r="E3011" s="21" t="s">
        <v>2549</v>
      </c>
      <c r="F3011">
        <v>2.2000000000000002</v>
      </c>
      <c r="L3011" s="23" t="s">
        <v>2387</v>
      </c>
      <c r="M3011" s="23" t="s">
        <v>2217</v>
      </c>
    </row>
    <row r="3012" spans="1:13" x14ac:dyDescent="0.3">
      <c r="A3012" s="11">
        <v>39332</v>
      </c>
      <c r="B3012" s="29" t="s">
        <v>2228</v>
      </c>
      <c r="C3012" s="29">
        <v>1</v>
      </c>
      <c r="D3012">
        <v>45</v>
      </c>
      <c r="E3012" s="21" t="s">
        <v>2549</v>
      </c>
      <c r="H3012">
        <v>4</v>
      </c>
      <c r="L3012" s="23" t="s">
        <v>2387</v>
      </c>
      <c r="M3012" s="23" t="s">
        <v>2217</v>
      </c>
    </row>
    <row r="3013" spans="1:13" x14ac:dyDescent="0.3">
      <c r="A3013" s="11">
        <v>39332</v>
      </c>
      <c r="B3013" s="29" t="s">
        <v>2228</v>
      </c>
      <c r="C3013" s="29">
        <v>1</v>
      </c>
      <c r="D3013">
        <v>44</v>
      </c>
      <c r="E3013" s="21" t="s">
        <v>2549</v>
      </c>
      <c r="H3013">
        <v>4</v>
      </c>
      <c r="L3013" s="23" t="s">
        <v>2387</v>
      </c>
      <c r="M3013" s="23" t="s">
        <v>2217</v>
      </c>
    </row>
    <row r="3014" spans="1:13" x14ac:dyDescent="0.3">
      <c r="A3014" s="11">
        <v>39332</v>
      </c>
      <c r="B3014" s="29" t="s">
        <v>2228</v>
      </c>
      <c r="C3014" s="29">
        <v>1</v>
      </c>
      <c r="D3014">
        <v>42.9</v>
      </c>
      <c r="E3014" s="21" t="s">
        <v>2549</v>
      </c>
      <c r="H3014">
        <v>2</v>
      </c>
      <c r="L3014" s="23" t="s">
        <v>2387</v>
      </c>
      <c r="M3014" s="23" t="s">
        <v>2217</v>
      </c>
    </row>
    <row r="3015" spans="1:13" x14ac:dyDescent="0.3">
      <c r="A3015" s="11">
        <v>39332</v>
      </c>
      <c r="B3015" s="29" t="s">
        <v>2228</v>
      </c>
      <c r="C3015" s="29">
        <v>1</v>
      </c>
      <c r="D3015">
        <v>40.5</v>
      </c>
      <c r="E3015" s="21" t="s">
        <v>2549</v>
      </c>
      <c r="F3015">
        <v>0.2</v>
      </c>
      <c r="L3015" s="23" t="s">
        <v>2387</v>
      </c>
      <c r="M3015" s="23" t="s">
        <v>2217</v>
      </c>
    </row>
    <row r="3016" spans="1:13" x14ac:dyDescent="0.3">
      <c r="A3016" s="11">
        <v>39332</v>
      </c>
      <c r="B3016" s="29" t="s">
        <v>2228</v>
      </c>
      <c r="C3016" s="29">
        <v>1</v>
      </c>
      <c r="D3016">
        <v>39.299999999999997</v>
      </c>
      <c r="E3016" s="21" t="s">
        <v>2549</v>
      </c>
      <c r="F3016">
        <v>3.8</v>
      </c>
      <c r="L3016" s="23" t="s">
        <v>2387</v>
      </c>
      <c r="M3016" s="23" t="s">
        <v>2217</v>
      </c>
    </row>
    <row r="3017" spans="1:13" x14ac:dyDescent="0.3">
      <c r="A3017" s="11">
        <v>39332</v>
      </c>
      <c r="B3017" s="29" t="s">
        <v>2228</v>
      </c>
      <c r="C3017" s="29">
        <v>1</v>
      </c>
      <c r="D3017">
        <v>29.3</v>
      </c>
      <c r="E3017" s="21" t="s">
        <v>2549</v>
      </c>
      <c r="F3017">
        <v>0.2</v>
      </c>
      <c r="L3017" s="23" t="s">
        <v>2387</v>
      </c>
      <c r="M3017" s="23" t="s">
        <v>2217</v>
      </c>
    </row>
    <row r="3018" spans="1:13" x14ac:dyDescent="0.3">
      <c r="A3018" s="11">
        <v>39332</v>
      </c>
      <c r="B3018" s="29" t="s">
        <v>2228</v>
      </c>
      <c r="C3018" s="29">
        <v>1</v>
      </c>
      <c r="D3018">
        <v>28.9</v>
      </c>
      <c r="E3018" s="21" t="s">
        <v>2549</v>
      </c>
      <c r="H3018">
        <v>2</v>
      </c>
      <c r="L3018" s="23" t="s">
        <v>2387</v>
      </c>
      <c r="M3018" s="23" t="s">
        <v>2217</v>
      </c>
    </row>
    <row r="3019" spans="1:13" x14ac:dyDescent="0.3">
      <c r="A3019" s="11">
        <v>39332</v>
      </c>
      <c r="B3019" s="29" t="s">
        <v>2228</v>
      </c>
      <c r="C3019" s="29">
        <v>1</v>
      </c>
      <c r="D3019">
        <v>27.9</v>
      </c>
      <c r="E3019" s="21" t="s">
        <v>2549</v>
      </c>
      <c r="F3019">
        <v>4.5999999999999996</v>
      </c>
      <c r="L3019" s="23" t="s">
        <v>2387</v>
      </c>
      <c r="M3019" s="23" t="s">
        <v>2217</v>
      </c>
    </row>
    <row r="3020" spans="1:13" x14ac:dyDescent="0.3">
      <c r="A3020" s="11">
        <v>39332</v>
      </c>
      <c r="B3020" s="29" t="s">
        <v>2228</v>
      </c>
      <c r="C3020" s="29">
        <v>1</v>
      </c>
      <c r="D3020">
        <v>20.9</v>
      </c>
      <c r="E3020" s="21" t="s">
        <v>2212</v>
      </c>
      <c r="F3020">
        <v>5</v>
      </c>
      <c r="L3020" s="23" t="s">
        <v>2387</v>
      </c>
      <c r="M3020" s="23" t="s">
        <v>2217</v>
      </c>
    </row>
    <row r="3021" spans="1:13" x14ac:dyDescent="0.3">
      <c r="A3021" s="11">
        <v>39332</v>
      </c>
      <c r="B3021" s="29" t="s">
        <v>2228</v>
      </c>
      <c r="C3021" s="29">
        <v>1</v>
      </c>
      <c r="D3021">
        <v>20.6</v>
      </c>
      <c r="E3021" s="21" t="s">
        <v>2549</v>
      </c>
      <c r="F3021">
        <v>4.8</v>
      </c>
      <c r="L3021" s="23" t="s">
        <v>2387</v>
      </c>
      <c r="M3021" s="23" t="s">
        <v>2217</v>
      </c>
    </row>
    <row r="3022" spans="1:13" x14ac:dyDescent="0.3">
      <c r="A3022" s="11">
        <v>39332</v>
      </c>
      <c r="B3022" s="29" t="s">
        <v>2228</v>
      </c>
      <c r="C3022" s="29">
        <v>1</v>
      </c>
      <c r="D3022">
        <v>19.899999999999999</v>
      </c>
      <c r="E3022" s="21" t="s">
        <v>2549</v>
      </c>
      <c r="F3022">
        <v>4.9000000000000004</v>
      </c>
      <c r="L3022" s="23" t="s">
        <v>2387</v>
      </c>
      <c r="M3022" s="23" t="s">
        <v>2217</v>
      </c>
    </row>
    <row r="3023" spans="1:13" x14ac:dyDescent="0.3">
      <c r="A3023" s="11">
        <v>39332</v>
      </c>
      <c r="B3023" s="29" t="s">
        <v>2228</v>
      </c>
      <c r="C3023" s="29">
        <v>1</v>
      </c>
      <c r="D3023">
        <v>18.600000000000001</v>
      </c>
      <c r="E3023" s="21" t="s">
        <v>2549</v>
      </c>
      <c r="H3023">
        <v>1</v>
      </c>
      <c r="L3023" s="23" t="s">
        <v>2387</v>
      </c>
      <c r="M3023" s="23" t="s">
        <v>2217</v>
      </c>
    </row>
    <row r="3024" spans="1:13" x14ac:dyDescent="0.3">
      <c r="A3024" s="11">
        <v>39332</v>
      </c>
      <c r="B3024" s="29" t="s">
        <v>2228</v>
      </c>
      <c r="C3024" s="29">
        <v>1</v>
      </c>
      <c r="D3024">
        <v>16.5</v>
      </c>
      <c r="E3024" s="21" t="s">
        <v>2549</v>
      </c>
      <c r="F3024">
        <v>0.3</v>
      </c>
      <c r="L3024" s="23" t="s">
        <v>2387</v>
      </c>
      <c r="M3024" s="23" t="s">
        <v>2217</v>
      </c>
    </row>
    <row r="3025" spans="1:13" x14ac:dyDescent="0.3">
      <c r="A3025" s="11">
        <v>39332</v>
      </c>
      <c r="B3025" s="29" t="s">
        <v>2228</v>
      </c>
      <c r="C3025" s="29">
        <v>1</v>
      </c>
      <c r="D3025">
        <v>14.3</v>
      </c>
      <c r="E3025" s="21" t="s">
        <v>2549</v>
      </c>
      <c r="F3025">
        <v>0.3</v>
      </c>
      <c r="L3025" s="23" t="s">
        <v>2387</v>
      </c>
      <c r="M3025" s="23" t="s">
        <v>2217</v>
      </c>
    </row>
    <row r="3026" spans="1:13" x14ac:dyDescent="0.3">
      <c r="A3026" s="11">
        <v>39332</v>
      </c>
      <c r="B3026" s="29" t="s">
        <v>2228</v>
      </c>
      <c r="C3026" s="29">
        <v>1</v>
      </c>
      <c r="D3026">
        <v>8.1</v>
      </c>
      <c r="E3026" s="21" t="s">
        <v>2549</v>
      </c>
      <c r="F3026">
        <v>4.2</v>
      </c>
      <c r="J3026" s="21"/>
      <c r="L3026" s="23" t="s">
        <v>2387</v>
      </c>
      <c r="M3026" s="23" t="s">
        <v>2217</v>
      </c>
    </row>
    <row r="3027" spans="1:13" x14ac:dyDescent="0.3">
      <c r="A3027" s="11">
        <v>39332</v>
      </c>
      <c r="B3027" s="29" t="s">
        <v>2228</v>
      </c>
      <c r="C3027" s="29">
        <v>1</v>
      </c>
      <c r="D3027">
        <v>7.4</v>
      </c>
      <c r="E3027" s="21" t="s">
        <v>2549</v>
      </c>
      <c r="H3027">
        <v>1</v>
      </c>
      <c r="L3027" s="23" t="s">
        <v>2387</v>
      </c>
      <c r="M3027" s="23" t="s">
        <v>2217</v>
      </c>
    </row>
    <row r="3028" spans="1:13" x14ac:dyDescent="0.3">
      <c r="A3028" s="11">
        <v>39332</v>
      </c>
      <c r="B3028" s="29" t="s">
        <v>2228</v>
      </c>
      <c r="C3028" s="29">
        <v>1</v>
      </c>
      <c r="D3028">
        <v>5.7</v>
      </c>
      <c r="E3028" s="21" t="s">
        <v>2549</v>
      </c>
      <c r="H3028">
        <v>1</v>
      </c>
      <c r="L3028" s="23" t="s">
        <v>2387</v>
      </c>
      <c r="M3028" s="23" t="s">
        <v>2217</v>
      </c>
    </row>
    <row r="3029" spans="1:13" x14ac:dyDescent="0.3">
      <c r="A3029" s="11">
        <v>39332</v>
      </c>
      <c r="B3029" s="29" t="s">
        <v>2228</v>
      </c>
      <c r="C3029" s="29">
        <v>1</v>
      </c>
      <c r="D3029">
        <v>5.2</v>
      </c>
      <c r="E3029" s="21" t="s">
        <v>2549</v>
      </c>
      <c r="F3029">
        <v>0.5</v>
      </c>
      <c r="L3029" s="23" t="s">
        <v>2387</v>
      </c>
      <c r="M3029" s="23" t="s">
        <v>2217</v>
      </c>
    </row>
    <row r="3030" spans="1:13" x14ac:dyDescent="0.3">
      <c r="A3030" s="11">
        <v>39332</v>
      </c>
      <c r="B3030" s="29" t="s">
        <v>2228</v>
      </c>
      <c r="C3030" s="29">
        <v>1</v>
      </c>
      <c r="D3030">
        <v>5.2</v>
      </c>
      <c r="E3030" s="21" t="s">
        <v>2549</v>
      </c>
      <c r="F3030">
        <v>0.3</v>
      </c>
      <c r="L3030" s="23" t="s">
        <v>2387</v>
      </c>
      <c r="M3030" s="23" t="s">
        <v>2217</v>
      </c>
    </row>
    <row r="3031" spans="1:13" x14ac:dyDescent="0.3">
      <c r="A3031" s="11">
        <v>39332</v>
      </c>
      <c r="B3031" s="29" t="s">
        <v>2228</v>
      </c>
      <c r="C3031" s="29">
        <v>1</v>
      </c>
      <c r="D3031">
        <v>5</v>
      </c>
      <c r="E3031" s="21" t="s">
        <v>2549</v>
      </c>
      <c r="H3031">
        <v>1</v>
      </c>
      <c r="L3031" s="23" t="s">
        <v>2387</v>
      </c>
      <c r="M3031" s="23" t="s">
        <v>2217</v>
      </c>
    </row>
    <row r="3032" spans="1:13" x14ac:dyDescent="0.3">
      <c r="A3032" s="11">
        <v>39332</v>
      </c>
      <c r="B3032" s="29" t="s">
        <v>2228</v>
      </c>
      <c r="C3032" s="29">
        <v>1</v>
      </c>
      <c r="D3032">
        <v>2.7</v>
      </c>
      <c r="E3032" s="21" t="s">
        <v>2549</v>
      </c>
      <c r="F3032">
        <v>5.8</v>
      </c>
      <c r="L3032" s="23" t="s">
        <v>2387</v>
      </c>
      <c r="M3032" s="23" t="s">
        <v>2217</v>
      </c>
    </row>
    <row r="3033" spans="1:13" x14ac:dyDescent="0.3">
      <c r="A3033" s="11">
        <v>39332</v>
      </c>
      <c r="B3033" s="29" t="s">
        <v>2228</v>
      </c>
      <c r="C3033" s="29">
        <v>1</v>
      </c>
      <c r="D3033">
        <v>2.7</v>
      </c>
      <c r="E3033" s="21" t="s">
        <v>2549</v>
      </c>
      <c r="F3033">
        <v>0.3</v>
      </c>
      <c r="L3033" s="23" t="s">
        <v>2387</v>
      </c>
      <c r="M3033" s="23" t="s">
        <v>2217</v>
      </c>
    </row>
    <row r="3034" spans="1:13" x14ac:dyDescent="0.3">
      <c r="A3034" s="11">
        <v>39332</v>
      </c>
      <c r="B3034" s="29" t="s">
        <v>382</v>
      </c>
      <c r="C3034" s="29">
        <v>2</v>
      </c>
      <c r="D3034">
        <v>34.799999999999997</v>
      </c>
      <c r="E3034" s="21" t="s">
        <v>2549</v>
      </c>
      <c r="F3034">
        <v>0.7</v>
      </c>
      <c r="J3034" t="s">
        <v>2464</v>
      </c>
      <c r="L3034" s="23" t="s">
        <v>2387</v>
      </c>
      <c r="M3034" s="23" t="s">
        <v>2217</v>
      </c>
    </row>
    <row r="3035" spans="1:13" x14ac:dyDescent="0.3">
      <c r="A3035" s="11">
        <v>39332</v>
      </c>
      <c r="B3035" s="29" t="s">
        <v>382</v>
      </c>
      <c r="C3035" s="29">
        <v>2</v>
      </c>
      <c r="D3035">
        <v>37.6</v>
      </c>
      <c r="E3035" s="21" t="s">
        <v>2549</v>
      </c>
      <c r="F3035">
        <v>8</v>
      </c>
      <c r="K3035" t="s">
        <v>2133</v>
      </c>
      <c r="L3035" s="23" t="s">
        <v>2387</v>
      </c>
      <c r="M3035" s="23" t="s">
        <v>2217</v>
      </c>
    </row>
    <row r="3036" spans="1:13" x14ac:dyDescent="0.3">
      <c r="A3036" s="11">
        <v>39332</v>
      </c>
      <c r="B3036" s="29" t="s">
        <v>382</v>
      </c>
      <c r="C3036" s="29">
        <v>2</v>
      </c>
      <c r="D3036">
        <v>35.1</v>
      </c>
      <c r="E3036" s="21" t="s">
        <v>2549</v>
      </c>
      <c r="F3036">
        <v>0.4</v>
      </c>
      <c r="L3036" s="23" t="s">
        <v>2387</v>
      </c>
      <c r="M3036" s="23" t="s">
        <v>2217</v>
      </c>
    </row>
    <row r="3037" spans="1:13" x14ac:dyDescent="0.3">
      <c r="A3037" s="11">
        <v>39332</v>
      </c>
      <c r="B3037" s="29" t="s">
        <v>382</v>
      </c>
      <c r="C3037" s="29">
        <v>2</v>
      </c>
      <c r="D3037">
        <v>33.799999999999997</v>
      </c>
      <c r="E3037" s="21" t="s">
        <v>2549</v>
      </c>
      <c r="F3037">
        <v>0.8</v>
      </c>
      <c r="K3037" t="s">
        <v>1960</v>
      </c>
      <c r="L3037" s="23" t="s">
        <v>2387</v>
      </c>
      <c r="M3037" s="23" t="s">
        <v>2217</v>
      </c>
    </row>
    <row r="3038" spans="1:13" x14ac:dyDescent="0.3">
      <c r="A3038" s="11">
        <v>39332</v>
      </c>
      <c r="B3038" s="29" t="s">
        <v>382</v>
      </c>
      <c r="C3038" s="29">
        <v>2</v>
      </c>
      <c r="D3038">
        <v>33.5</v>
      </c>
      <c r="E3038" s="21" t="s">
        <v>2549</v>
      </c>
      <c r="F3038">
        <v>1.9</v>
      </c>
      <c r="L3038" s="23" t="s">
        <v>2387</v>
      </c>
      <c r="M3038" s="23" t="s">
        <v>2217</v>
      </c>
    </row>
    <row r="3039" spans="1:13" x14ac:dyDescent="0.3">
      <c r="A3039" s="11">
        <v>39332</v>
      </c>
      <c r="B3039" s="29" t="s">
        <v>382</v>
      </c>
      <c r="C3039" s="29">
        <v>2</v>
      </c>
      <c r="D3039">
        <v>25.4</v>
      </c>
      <c r="E3039" s="21" t="s">
        <v>2549</v>
      </c>
      <c r="F3039">
        <v>5.5</v>
      </c>
      <c r="L3039" s="23" t="s">
        <v>2387</v>
      </c>
      <c r="M3039" s="23" t="s">
        <v>2217</v>
      </c>
    </row>
    <row r="3040" spans="1:13" x14ac:dyDescent="0.3">
      <c r="A3040" s="11">
        <v>39332</v>
      </c>
      <c r="B3040" s="29" t="s">
        <v>382</v>
      </c>
      <c r="C3040" s="29">
        <v>2</v>
      </c>
      <c r="D3040">
        <v>23.9</v>
      </c>
      <c r="E3040" s="21" t="s">
        <v>2549</v>
      </c>
      <c r="H3040">
        <v>1</v>
      </c>
      <c r="L3040" s="23" t="s">
        <v>2387</v>
      </c>
      <c r="M3040" s="23" t="s">
        <v>2217</v>
      </c>
    </row>
    <row r="3041" spans="1:13" x14ac:dyDescent="0.3">
      <c r="A3041" s="11">
        <v>39332</v>
      </c>
      <c r="B3041" s="29" t="s">
        <v>382</v>
      </c>
      <c r="C3041" s="29">
        <v>2</v>
      </c>
      <c r="D3041">
        <v>22.8</v>
      </c>
      <c r="E3041" s="21" t="s">
        <v>2549</v>
      </c>
      <c r="F3041">
        <v>6</v>
      </c>
      <c r="L3041" s="23" t="s">
        <v>2387</v>
      </c>
      <c r="M3041" s="23" t="s">
        <v>2217</v>
      </c>
    </row>
    <row r="3042" spans="1:13" x14ac:dyDescent="0.3">
      <c r="A3042" s="11">
        <v>39332</v>
      </c>
      <c r="B3042" s="29" t="s">
        <v>382</v>
      </c>
      <c r="C3042" s="29">
        <v>2</v>
      </c>
      <c r="D3042">
        <v>22</v>
      </c>
      <c r="E3042" s="21" t="s">
        <v>2460</v>
      </c>
      <c r="F3042">
        <v>6.3</v>
      </c>
      <c r="L3042" s="23" t="s">
        <v>2387</v>
      </c>
      <c r="M3042" s="23" t="s">
        <v>2217</v>
      </c>
    </row>
    <row r="3043" spans="1:13" x14ac:dyDescent="0.3">
      <c r="A3043" s="11">
        <v>39332</v>
      </c>
      <c r="B3043" s="29" t="s">
        <v>382</v>
      </c>
      <c r="C3043" s="29">
        <v>2</v>
      </c>
      <c r="D3043">
        <v>21.1</v>
      </c>
      <c r="E3043" s="21" t="s">
        <v>2549</v>
      </c>
      <c r="F3043">
        <v>4</v>
      </c>
      <c r="K3043" s="21"/>
      <c r="L3043" s="23" t="s">
        <v>2387</v>
      </c>
      <c r="M3043" s="23" t="s">
        <v>2217</v>
      </c>
    </row>
    <row r="3044" spans="1:13" x14ac:dyDescent="0.3">
      <c r="A3044" s="11">
        <v>39332</v>
      </c>
      <c r="B3044" s="29" t="s">
        <v>382</v>
      </c>
      <c r="C3044" s="29">
        <v>2</v>
      </c>
      <c r="D3044">
        <v>16.100000000000001</v>
      </c>
      <c r="E3044" s="21" t="s">
        <v>2549</v>
      </c>
      <c r="F3044">
        <v>6.1</v>
      </c>
      <c r="L3044" s="23" t="s">
        <v>2387</v>
      </c>
      <c r="M3044" s="23" t="s">
        <v>2217</v>
      </c>
    </row>
    <row r="3045" spans="1:13" x14ac:dyDescent="0.3">
      <c r="A3045" s="11">
        <v>39332</v>
      </c>
      <c r="B3045" s="29" t="s">
        <v>382</v>
      </c>
      <c r="C3045" s="29">
        <v>2</v>
      </c>
      <c r="D3045">
        <v>15.1</v>
      </c>
      <c r="E3045" s="21" t="s">
        <v>2549</v>
      </c>
      <c r="H3045">
        <v>1</v>
      </c>
      <c r="L3045" s="23" t="s">
        <v>2387</v>
      </c>
      <c r="M3045" s="23" t="s">
        <v>2217</v>
      </c>
    </row>
    <row r="3046" spans="1:13" x14ac:dyDescent="0.3">
      <c r="A3046" s="11">
        <v>39332</v>
      </c>
      <c r="B3046" s="29" t="s">
        <v>382</v>
      </c>
      <c r="C3046" s="29">
        <v>2</v>
      </c>
      <c r="D3046">
        <v>14.8</v>
      </c>
      <c r="E3046" s="21" t="s">
        <v>2549</v>
      </c>
      <c r="F3046">
        <v>0.3</v>
      </c>
      <c r="L3046" s="23" t="s">
        <v>2387</v>
      </c>
      <c r="M3046" s="23" t="s">
        <v>2217</v>
      </c>
    </row>
    <row r="3047" spans="1:13" x14ac:dyDescent="0.3">
      <c r="A3047" s="11">
        <v>39332</v>
      </c>
      <c r="B3047" s="29" t="s">
        <v>382</v>
      </c>
      <c r="C3047" s="29">
        <v>2</v>
      </c>
      <c r="D3047">
        <v>14.6</v>
      </c>
      <c r="E3047" s="21" t="s">
        <v>2549</v>
      </c>
      <c r="F3047">
        <v>7.9</v>
      </c>
      <c r="L3047" s="23" t="s">
        <v>2387</v>
      </c>
      <c r="M3047" s="23" t="s">
        <v>2217</v>
      </c>
    </row>
    <row r="3048" spans="1:13" x14ac:dyDescent="0.3">
      <c r="A3048" s="11">
        <v>39332</v>
      </c>
      <c r="B3048" s="29" t="s">
        <v>382</v>
      </c>
      <c r="C3048" s="29">
        <v>2</v>
      </c>
      <c r="D3048">
        <v>14.5</v>
      </c>
      <c r="E3048" s="21" t="s">
        <v>2549</v>
      </c>
      <c r="H3048">
        <v>2</v>
      </c>
      <c r="L3048" s="23" t="s">
        <v>2387</v>
      </c>
      <c r="M3048" s="23" t="s">
        <v>2217</v>
      </c>
    </row>
    <row r="3049" spans="1:13" x14ac:dyDescent="0.3">
      <c r="A3049" s="11">
        <v>39332</v>
      </c>
      <c r="B3049" s="29" t="s">
        <v>382</v>
      </c>
      <c r="C3049" s="29">
        <v>2</v>
      </c>
      <c r="D3049">
        <v>14</v>
      </c>
      <c r="E3049" s="21" t="s">
        <v>2549</v>
      </c>
      <c r="H3049">
        <v>2</v>
      </c>
      <c r="J3049" s="21"/>
      <c r="L3049" s="23" t="s">
        <v>2387</v>
      </c>
      <c r="M3049" s="23" t="s">
        <v>2217</v>
      </c>
    </row>
    <row r="3050" spans="1:13" x14ac:dyDescent="0.3">
      <c r="A3050" s="11">
        <v>39332</v>
      </c>
      <c r="B3050" s="29" t="s">
        <v>382</v>
      </c>
      <c r="C3050" s="29">
        <v>2</v>
      </c>
      <c r="D3050">
        <v>13.9</v>
      </c>
      <c r="E3050" s="21" t="s">
        <v>2549</v>
      </c>
      <c r="F3050">
        <v>7</v>
      </c>
      <c r="L3050" s="23" t="s">
        <v>2387</v>
      </c>
      <c r="M3050" s="23" t="s">
        <v>2217</v>
      </c>
    </row>
    <row r="3051" spans="1:13" x14ac:dyDescent="0.3">
      <c r="A3051" s="11">
        <v>39332</v>
      </c>
      <c r="B3051" s="29" t="s">
        <v>382</v>
      </c>
      <c r="C3051" s="29">
        <v>2</v>
      </c>
      <c r="D3051">
        <v>11.8</v>
      </c>
      <c r="E3051" s="21" t="s">
        <v>2549</v>
      </c>
      <c r="F3051">
        <v>0.3</v>
      </c>
      <c r="L3051" s="23" t="s">
        <v>2387</v>
      </c>
      <c r="M3051" s="23" t="s">
        <v>2217</v>
      </c>
    </row>
    <row r="3052" spans="1:13" x14ac:dyDescent="0.3">
      <c r="A3052" s="11">
        <v>39332</v>
      </c>
      <c r="B3052" s="29" t="s">
        <v>382</v>
      </c>
      <c r="C3052" s="29">
        <v>2</v>
      </c>
      <c r="D3052">
        <v>9.6</v>
      </c>
      <c r="E3052" s="21" t="s">
        <v>2549</v>
      </c>
      <c r="F3052">
        <v>4.8</v>
      </c>
      <c r="L3052" s="23" t="s">
        <v>2387</v>
      </c>
      <c r="M3052" s="23" t="s">
        <v>2217</v>
      </c>
    </row>
    <row r="3053" spans="1:13" x14ac:dyDescent="0.3">
      <c r="A3053" s="11">
        <v>39332</v>
      </c>
      <c r="B3053" s="29" t="s">
        <v>382</v>
      </c>
      <c r="C3053" s="29">
        <v>2</v>
      </c>
      <c r="D3053">
        <v>5.0999999999999996</v>
      </c>
      <c r="E3053" s="21" t="s">
        <v>2549</v>
      </c>
      <c r="F3053">
        <v>2</v>
      </c>
      <c r="L3053" s="23" t="s">
        <v>2387</v>
      </c>
      <c r="M3053" s="23" t="s">
        <v>2217</v>
      </c>
    </row>
    <row r="3054" spans="1:13" x14ac:dyDescent="0.3">
      <c r="A3054" s="11">
        <v>39332</v>
      </c>
      <c r="B3054" s="21" t="s">
        <v>382</v>
      </c>
      <c r="C3054" s="29">
        <v>2</v>
      </c>
      <c r="D3054">
        <v>4.9000000000000004</v>
      </c>
      <c r="E3054" s="21" t="s">
        <v>2549</v>
      </c>
      <c r="H3054">
        <v>1</v>
      </c>
      <c r="L3054" s="23" t="s">
        <v>2387</v>
      </c>
      <c r="M3054" s="23" t="s">
        <v>2217</v>
      </c>
    </row>
    <row r="3055" spans="1:13" x14ac:dyDescent="0.3">
      <c r="A3055" s="11">
        <v>39332</v>
      </c>
      <c r="B3055" s="21" t="s">
        <v>382</v>
      </c>
      <c r="C3055" s="29">
        <v>2</v>
      </c>
      <c r="D3055">
        <v>3.7</v>
      </c>
      <c r="E3055" s="21" t="s">
        <v>2315</v>
      </c>
      <c r="F3055">
        <v>11</v>
      </c>
      <c r="J3055" s="29"/>
      <c r="L3055" s="23" t="s">
        <v>2546</v>
      </c>
      <c r="M3055" s="23" t="s">
        <v>2217</v>
      </c>
    </row>
    <row r="3056" spans="1:13" x14ac:dyDescent="0.3">
      <c r="A3056" s="11">
        <v>39332</v>
      </c>
      <c r="B3056" s="21" t="s">
        <v>2228</v>
      </c>
      <c r="C3056" s="29">
        <v>1</v>
      </c>
      <c r="D3056">
        <v>34.6</v>
      </c>
      <c r="E3056" s="21" t="s">
        <v>2712</v>
      </c>
      <c r="F3056" t="s">
        <v>2587</v>
      </c>
      <c r="J3056" t="s">
        <v>711</v>
      </c>
      <c r="K3056" t="s">
        <v>2563</v>
      </c>
      <c r="L3056" s="23" t="s">
        <v>2546</v>
      </c>
      <c r="M3056" s="23" t="s">
        <v>2545</v>
      </c>
    </row>
    <row r="3057" spans="1:13" x14ac:dyDescent="0.3">
      <c r="A3057" s="11">
        <v>39332</v>
      </c>
      <c r="B3057" s="21" t="s">
        <v>382</v>
      </c>
      <c r="C3057" s="29">
        <v>2</v>
      </c>
      <c r="D3057">
        <v>11.5</v>
      </c>
      <c r="E3057" s="21" t="s">
        <v>2234</v>
      </c>
      <c r="F3057">
        <v>7</v>
      </c>
      <c r="K3057" t="s">
        <v>2235</v>
      </c>
      <c r="L3057" s="23" t="s">
        <v>2546</v>
      </c>
      <c r="M3057" s="23" t="s">
        <v>2545</v>
      </c>
    </row>
    <row r="3058" spans="1:13" x14ac:dyDescent="0.3">
      <c r="A3058" s="11">
        <v>39332</v>
      </c>
      <c r="B3058" s="21" t="s">
        <v>2228</v>
      </c>
      <c r="C3058" s="29">
        <v>1</v>
      </c>
      <c r="D3058">
        <v>22.6</v>
      </c>
      <c r="E3058" s="21" t="s">
        <v>2210</v>
      </c>
      <c r="F3058">
        <v>7.5</v>
      </c>
      <c r="J3058" t="s">
        <v>2211</v>
      </c>
      <c r="L3058" s="23" t="s">
        <v>2387</v>
      </c>
      <c r="M3058" s="23" t="s">
        <v>2545</v>
      </c>
    </row>
    <row r="3059" spans="1:13" x14ac:dyDescent="0.3">
      <c r="A3059" s="11">
        <v>39332</v>
      </c>
      <c r="B3059" s="21" t="s">
        <v>2228</v>
      </c>
      <c r="C3059" s="29">
        <v>1</v>
      </c>
      <c r="D3059">
        <v>23.2</v>
      </c>
      <c r="E3059" s="21" t="s">
        <v>2210</v>
      </c>
      <c r="F3059">
        <v>6</v>
      </c>
      <c r="L3059" s="23" t="s">
        <v>2387</v>
      </c>
      <c r="M3059" s="23" t="s">
        <v>2545</v>
      </c>
    </row>
    <row r="3060" spans="1:13" x14ac:dyDescent="0.3">
      <c r="A3060" s="11">
        <v>39332</v>
      </c>
      <c r="B3060" s="21" t="s">
        <v>2228</v>
      </c>
      <c r="C3060" s="29">
        <v>1</v>
      </c>
      <c r="D3060">
        <v>22</v>
      </c>
      <c r="E3060" s="21" t="s">
        <v>2210</v>
      </c>
      <c r="F3060">
        <v>0.5</v>
      </c>
      <c r="L3060" s="23" t="s">
        <v>2387</v>
      </c>
      <c r="M3060" s="23" t="s">
        <v>2545</v>
      </c>
    </row>
    <row r="3061" spans="1:13" x14ac:dyDescent="0.3">
      <c r="A3061" s="11">
        <v>39332</v>
      </c>
      <c r="B3061" s="21" t="s">
        <v>382</v>
      </c>
      <c r="C3061" s="29">
        <v>2</v>
      </c>
      <c r="D3061">
        <v>30.9</v>
      </c>
      <c r="E3061" s="21" t="s">
        <v>2210</v>
      </c>
      <c r="F3061">
        <v>3.7</v>
      </c>
      <c r="J3061" t="s">
        <v>2736</v>
      </c>
      <c r="L3061" s="23" t="s">
        <v>2387</v>
      </c>
      <c r="M3061" s="23" t="s">
        <v>2545</v>
      </c>
    </row>
    <row r="3062" spans="1:13" x14ac:dyDescent="0.3">
      <c r="A3062" s="11">
        <v>39332</v>
      </c>
      <c r="B3062" s="21" t="s">
        <v>382</v>
      </c>
      <c r="C3062" s="29">
        <v>2</v>
      </c>
      <c r="D3062">
        <v>5.9</v>
      </c>
      <c r="E3062" s="21" t="s">
        <v>2210</v>
      </c>
      <c r="F3062">
        <v>9</v>
      </c>
      <c r="J3062" t="s">
        <v>2326</v>
      </c>
      <c r="L3062" s="23" t="s">
        <v>2387</v>
      </c>
      <c r="M3062" s="23" t="s">
        <v>2545</v>
      </c>
    </row>
    <row r="3063" spans="1:13" x14ac:dyDescent="0.3">
      <c r="A3063" s="11">
        <v>39332</v>
      </c>
      <c r="B3063" s="21" t="s">
        <v>382</v>
      </c>
      <c r="C3063" s="29">
        <v>2</v>
      </c>
      <c r="D3063">
        <v>8.9</v>
      </c>
      <c r="E3063" s="21" t="s">
        <v>2210</v>
      </c>
      <c r="F3063">
        <v>0.6</v>
      </c>
      <c r="L3063" s="23" t="s">
        <v>2387</v>
      </c>
      <c r="M3063" s="23" t="s">
        <v>2545</v>
      </c>
    </row>
    <row r="3064" spans="1:13" x14ac:dyDescent="0.3">
      <c r="A3064" s="11">
        <v>39332</v>
      </c>
      <c r="B3064" s="21" t="s">
        <v>2228</v>
      </c>
      <c r="C3064" s="29">
        <v>1</v>
      </c>
      <c r="D3064">
        <v>47.9</v>
      </c>
      <c r="E3064" s="21" t="s">
        <v>2232</v>
      </c>
      <c r="H3064">
        <v>1</v>
      </c>
      <c r="L3064" s="23" t="s">
        <v>2387</v>
      </c>
      <c r="M3064" s="23" t="s">
        <v>2545</v>
      </c>
    </row>
    <row r="3065" spans="1:13" x14ac:dyDescent="0.3">
      <c r="A3065" s="11">
        <v>39332</v>
      </c>
      <c r="B3065" s="21" t="s">
        <v>2228</v>
      </c>
      <c r="C3065" s="29">
        <v>1</v>
      </c>
      <c r="D3065">
        <v>47.1</v>
      </c>
      <c r="E3065" s="21" t="s">
        <v>2232</v>
      </c>
      <c r="F3065">
        <v>8.5</v>
      </c>
      <c r="K3065" t="s">
        <v>2413</v>
      </c>
      <c r="L3065" s="23" t="s">
        <v>2387</v>
      </c>
      <c r="M3065" s="23" t="s">
        <v>2545</v>
      </c>
    </row>
    <row r="3066" spans="1:13" x14ac:dyDescent="0.3">
      <c r="A3066" s="11">
        <v>39332</v>
      </c>
      <c r="B3066" s="21" t="s">
        <v>2228</v>
      </c>
      <c r="C3066" s="29">
        <v>1</v>
      </c>
      <c r="D3066">
        <v>45.1</v>
      </c>
      <c r="E3066" s="21" t="s">
        <v>2232</v>
      </c>
      <c r="H3066">
        <v>2</v>
      </c>
      <c r="L3066" s="23" t="s">
        <v>2387</v>
      </c>
      <c r="M3066" s="23" t="s">
        <v>2545</v>
      </c>
    </row>
    <row r="3067" spans="1:13" x14ac:dyDescent="0.3">
      <c r="A3067" s="11">
        <v>39332</v>
      </c>
      <c r="B3067" s="21" t="s">
        <v>2228</v>
      </c>
      <c r="C3067" s="29">
        <v>1</v>
      </c>
      <c r="D3067">
        <v>45</v>
      </c>
      <c r="E3067" s="21" t="s">
        <v>2232</v>
      </c>
      <c r="H3067">
        <v>2</v>
      </c>
      <c r="L3067" s="23" t="s">
        <v>2387</v>
      </c>
      <c r="M3067" s="23" t="s">
        <v>2545</v>
      </c>
    </row>
    <row r="3068" spans="1:13" x14ac:dyDescent="0.3">
      <c r="A3068" s="11">
        <v>39332</v>
      </c>
      <c r="B3068" s="21" t="s">
        <v>2228</v>
      </c>
      <c r="C3068" s="29">
        <v>1</v>
      </c>
      <c r="D3068">
        <v>43.2</v>
      </c>
      <c r="E3068" s="21" t="s">
        <v>2232</v>
      </c>
      <c r="H3068">
        <v>1</v>
      </c>
      <c r="L3068" s="23" t="s">
        <v>2387</v>
      </c>
      <c r="M3068" s="23" t="s">
        <v>2545</v>
      </c>
    </row>
    <row r="3069" spans="1:13" x14ac:dyDescent="0.3">
      <c r="A3069" s="11">
        <v>39332</v>
      </c>
      <c r="B3069" s="21" t="s">
        <v>2228</v>
      </c>
      <c r="C3069" s="29">
        <v>1</v>
      </c>
      <c r="D3069">
        <v>34.700000000000003</v>
      </c>
      <c r="E3069" s="21" t="s">
        <v>2232</v>
      </c>
      <c r="H3069">
        <v>1</v>
      </c>
      <c r="L3069" s="23" t="s">
        <v>2387</v>
      </c>
      <c r="M3069" s="23" t="s">
        <v>2545</v>
      </c>
    </row>
    <row r="3070" spans="1:13" x14ac:dyDescent="0.3">
      <c r="A3070" s="11">
        <v>39332</v>
      </c>
      <c r="B3070" s="21" t="s">
        <v>2228</v>
      </c>
      <c r="C3070" s="29">
        <v>1</v>
      </c>
      <c r="D3070">
        <v>3.3</v>
      </c>
      <c r="E3070" s="21" t="s">
        <v>2126</v>
      </c>
      <c r="H3070">
        <v>1</v>
      </c>
      <c r="L3070" s="23" t="s">
        <v>2387</v>
      </c>
      <c r="M3070" s="23" t="s">
        <v>2545</v>
      </c>
    </row>
    <row r="3071" spans="1:13" x14ac:dyDescent="0.3">
      <c r="A3071" s="11">
        <v>39332</v>
      </c>
      <c r="B3071" s="21" t="s">
        <v>2228</v>
      </c>
      <c r="C3071" s="29">
        <v>1</v>
      </c>
      <c r="D3071">
        <v>2.7</v>
      </c>
      <c r="E3071" s="21" t="s">
        <v>2232</v>
      </c>
      <c r="H3071">
        <v>1</v>
      </c>
      <c r="L3071" s="23" t="s">
        <v>2387</v>
      </c>
      <c r="M3071" s="23" t="s">
        <v>2545</v>
      </c>
    </row>
    <row r="3072" spans="1:13" x14ac:dyDescent="0.3">
      <c r="A3072" s="11">
        <v>39332</v>
      </c>
      <c r="B3072" s="21" t="s">
        <v>2228</v>
      </c>
      <c r="C3072" s="29">
        <v>1</v>
      </c>
      <c r="D3072">
        <v>1.2</v>
      </c>
      <c r="E3072" s="21" t="s">
        <v>2232</v>
      </c>
      <c r="H3072">
        <v>1</v>
      </c>
      <c r="L3072" s="23" t="s">
        <v>2387</v>
      </c>
      <c r="M3072" s="23" t="s">
        <v>2545</v>
      </c>
    </row>
    <row r="3073" spans="1:13" x14ac:dyDescent="0.3">
      <c r="A3073" s="11">
        <v>39332</v>
      </c>
      <c r="B3073" s="21" t="s">
        <v>382</v>
      </c>
      <c r="C3073" s="29">
        <v>2</v>
      </c>
      <c r="D3073">
        <v>49.2</v>
      </c>
      <c r="E3073" s="21" t="s">
        <v>2232</v>
      </c>
      <c r="F3073">
        <v>0.3</v>
      </c>
      <c r="L3073" s="23" t="s">
        <v>2387</v>
      </c>
      <c r="M3073" s="23" t="s">
        <v>2545</v>
      </c>
    </row>
    <row r="3074" spans="1:13" x14ac:dyDescent="0.3">
      <c r="A3074" s="11">
        <v>39332</v>
      </c>
      <c r="B3074" s="21" t="s">
        <v>382</v>
      </c>
      <c r="C3074" s="29">
        <v>2</v>
      </c>
      <c r="D3074">
        <v>47.7</v>
      </c>
      <c r="E3074" s="21" t="s">
        <v>2232</v>
      </c>
      <c r="F3074">
        <v>0.5</v>
      </c>
      <c r="L3074" s="23" t="s">
        <v>2387</v>
      </c>
      <c r="M3074" s="23" t="s">
        <v>2545</v>
      </c>
    </row>
    <row r="3075" spans="1:13" x14ac:dyDescent="0.3">
      <c r="A3075" s="11">
        <v>39332</v>
      </c>
      <c r="B3075" s="21" t="s">
        <v>382</v>
      </c>
      <c r="C3075" s="29">
        <v>2</v>
      </c>
      <c r="D3075">
        <v>36.9</v>
      </c>
      <c r="E3075" s="21" t="s">
        <v>2232</v>
      </c>
      <c r="H3075">
        <v>1</v>
      </c>
      <c r="L3075" s="23" t="s">
        <v>2387</v>
      </c>
      <c r="M3075" s="23" t="s">
        <v>2545</v>
      </c>
    </row>
    <row r="3076" spans="1:13" x14ac:dyDescent="0.3">
      <c r="A3076" s="11">
        <v>39332</v>
      </c>
      <c r="B3076" s="21" t="s">
        <v>382</v>
      </c>
      <c r="C3076" s="29">
        <v>2</v>
      </c>
      <c r="D3076">
        <v>36.1</v>
      </c>
      <c r="E3076" s="21" t="s">
        <v>2232</v>
      </c>
      <c r="H3076">
        <v>1</v>
      </c>
      <c r="K3076" s="21"/>
      <c r="L3076" s="23" t="s">
        <v>2387</v>
      </c>
      <c r="M3076" s="23" t="s">
        <v>2545</v>
      </c>
    </row>
    <row r="3077" spans="1:13" x14ac:dyDescent="0.3">
      <c r="A3077" s="11">
        <v>39332</v>
      </c>
      <c r="B3077" s="21" t="s">
        <v>382</v>
      </c>
      <c r="C3077" s="29">
        <v>2</v>
      </c>
      <c r="D3077">
        <v>35.5</v>
      </c>
      <c r="E3077" s="21" t="s">
        <v>2232</v>
      </c>
      <c r="H3077">
        <v>2</v>
      </c>
      <c r="L3077" s="23" t="s">
        <v>2387</v>
      </c>
      <c r="M3077" s="23" t="s">
        <v>2545</v>
      </c>
    </row>
    <row r="3078" spans="1:13" x14ac:dyDescent="0.3">
      <c r="A3078" s="11">
        <v>39332</v>
      </c>
      <c r="B3078" s="21" t="s">
        <v>382</v>
      </c>
      <c r="C3078" s="29">
        <v>2</v>
      </c>
      <c r="D3078">
        <v>35.4</v>
      </c>
      <c r="E3078" s="21" t="s">
        <v>2232</v>
      </c>
      <c r="F3078">
        <v>0.6</v>
      </c>
      <c r="L3078" s="23" t="s">
        <v>2387</v>
      </c>
      <c r="M3078" s="23" t="s">
        <v>2545</v>
      </c>
    </row>
    <row r="3079" spans="1:13" x14ac:dyDescent="0.3">
      <c r="A3079" s="11">
        <v>39332</v>
      </c>
      <c r="B3079" s="21" t="s">
        <v>382</v>
      </c>
      <c r="C3079" s="29">
        <v>2</v>
      </c>
      <c r="D3079">
        <v>34.4</v>
      </c>
      <c r="E3079" s="21" t="s">
        <v>2232</v>
      </c>
      <c r="F3079">
        <v>0.3</v>
      </c>
      <c r="L3079" s="23" t="s">
        <v>2387</v>
      </c>
      <c r="M3079" s="23" t="s">
        <v>2545</v>
      </c>
    </row>
    <row r="3080" spans="1:13" x14ac:dyDescent="0.3">
      <c r="A3080" s="11">
        <v>39332</v>
      </c>
      <c r="B3080" s="21" t="s">
        <v>382</v>
      </c>
      <c r="C3080" s="29">
        <v>2</v>
      </c>
      <c r="D3080">
        <v>34.1</v>
      </c>
      <c r="E3080" s="21" t="s">
        <v>2232</v>
      </c>
      <c r="H3080">
        <v>1</v>
      </c>
      <c r="L3080" s="23" t="s">
        <v>2387</v>
      </c>
      <c r="M3080" s="23" t="s">
        <v>2545</v>
      </c>
    </row>
    <row r="3081" spans="1:13" x14ac:dyDescent="0.3">
      <c r="A3081" s="11">
        <v>39332</v>
      </c>
      <c r="B3081" s="21" t="s">
        <v>382</v>
      </c>
      <c r="C3081" s="29">
        <v>2</v>
      </c>
      <c r="D3081">
        <v>33</v>
      </c>
      <c r="E3081" s="21" t="s">
        <v>2232</v>
      </c>
      <c r="H3081">
        <v>2</v>
      </c>
      <c r="L3081" s="23" t="s">
        <v>2387</v>
      </c>
      <c r="M3081" s="23" t="s">
        <v>2545</v>
      </c>
    </row>
    <row r="3082" spans="1:13" x14ac:dyDescent="0.3">
      <c r="A3082" s="11">
        <v>39332</v>
      </c>
      <c r="B3082" s="21" t="s">
        <v>382</v>
      </c>
      <c r="C3082" s="29">
        <v>2</v>
      </c>
      <c r="D3082">
        <v>32.4</v>
      </c>
      <c r="E3082" s="21" t="s">
        <v>2232</v>
      </c>
      <c r="H3082">
        <v>1</v>
      </c>
      <c r="L3082" s="23" t="s">
        <v>2387</v>
      </c>
      <c r="M3082" s="23" t="s">
        <v>2545</v>
      </c>
    </row>
    <row r="3083" spans="1:13" x14ac:dyDescent="0.3">
      <c r="A3083" s="11">
        <v>39332</v>
      </c>
      <c r="B3083" s="21" t="s">
        <v>382</v>
      </c>
      <c r="C3083" s="29">
        <v>2</v>
      </c>
      <c r="D3083">
        <v>25.8</v>
      </c>
      <c r="E3083" s="21" t="s">
        <v>2232</v>
      </c>
      <c r="F3083">
        <v>12</v>
      </c>
      <c r="L3083" s="23" t="s">
        <v>2387</v>
      </c>
      <c r="M3083" s="23" t="s">
        <v>2545</v>
      </c>
    </row>
    <row r="3084" spans="1:13" x14ac:dyDescent="0.3">
      <c r="A3084" s="11">
        <v>39332</v>
      </c>
      <c r="B3084" s="21" t="s">
        <v>382</v>
      </c>
      <c r="C3084" s="29">
        <v>2</v>
      </c>
      <c r="D3084">
        <v>24.3</v>
      </c>
      <c r="E3084" s="21" t="s">
        <v>2232</v>
      </c>
      <c r="H3084">
        <v>1</v>
      </c>
      <c r="L3084" s="23" t="s">
        <v>2387</v>
      </c>
      <c r="M3084" s="23" t="s">
        <v>2545</v>
      </c>
    </row>
    <row r="3085" spans="1:13" x14ac:dyDescent="0.3">
      <c r="A3085" s="11">
        <v>39332</v>
      </c>
      <c r="B3085" s="21" t="s">
        <v>382</v>
      </c>
      <c r="C3085" s="29">
        <v>2</v>
      </c>
      <c r="D3085">
        <v>21.2</v>
      </c>
      <c r="E3085" s="21" t="s">
        <v>2232</v>
      </c>
      <c r="H3085">
        <v>1</v>
      </c>
      <c r="L3085" s="23" t="s">
        <v>2387</v>
      </c>
      <c r="M3085" s="23" t="s">
        <v>2545</v>
      </c>
    </row>
    <row r="3086" spans="1:13" x14ac:dyDescent="0.3">
      <c r="A3086" s="11">
        <v>39332</v>
      </c>
      <c r="B3086" s="21" t="s">
        <v>2228</v>
      </c>
      <c r="C3086" s="29">
        <v>1</v>
      </c>
      <c r="D3086">
        <v>12.8</v>
      </c>
      <c r="E3086" s="21" t="s">
        <v>2630</v>
      </c>
      <c r="F3086">
        <v>2.1</v>
      </c>
      <c r="J3086" t="s">
        <v>2702</v>
      </c>
      <c r="L3086" s="23" t="s">
        <v>2387</v>
      </c>
      <c r="M3086" s="23" t="s">
        <v>2545</v>
      </c>
    </row>
    <row r="3087" spans="1:13" x14ac:dyDescent="0.3">
      <c r="A3087" s="11">
        <v>39332</v>
      </c>
      <c r="B3087" s="21" t="s">
        <v>2228</v>
      </c>
      <c r="C3087" s="29">
        <v>1</v>
      </c>
      <c r="D3087">
        <v>26.3</v>
      </c>
      <c r="E3087" s="21" t="s">
        <v>2630</v>
      </c>
      <c r="H3087">
        <v>1</v>
      </c>
      <c r="L3087" s="23" t="s">
        <v>2387</v>
      </c>
      <c r="M3087" s="23" t="s">
        <v>2545</v>
      </c>
    </row>
    <row r="3088" spans="1:13" x14ac:dyDescent="0.3">
      <c r="A3088" s="11">
        <v>39332</v>
      </c>
      <c r="B3088" s="21" t="s">
        <v>2228</v>
      </c>
      <c r="C3088" s="29">
        <v>1</v>
      </c>
      <c r="D3088">
        <v>24.7</v>
      </c>
      <c r="E3088" s="21" t="s">
        <v>2630</v>
      </c>
      <c r="H3088">
        <v>2</v>
      </c>
      <c r="L3088" s="23" t="s">
        <v>2387</v>
      </c>
      <c r="M3088" s="23" t="s">
        <v>2545</v>
      </c>
    </row>
    <row r="3089" spans="1:13" x14ac:dyDescent="0.3">
      <c r="A3089" s="11">
        <v>39332</v>
      </c>
      <c r="B3089" s="21" t="s">
        <v>2228</v>
      </c>
      <c r="C3089" s="29">
        <v>1</v>
      </c>
      <c r="D3089">
        <v>20.2</v>
      </c>
      <c r="E3089" s="21" t="s">
        <v>2630</v>
      </c>
      <c r="F3089">
        <v>0.3</v>
      </c>
      <c r="I3089" s="21"/>
      <c r="L3089" s="23" t="s">
        <v>2387</v>
      </c>
      <c r="M3089" s="23" t="s">
        <v>2545</v>
      </c>
    </row>
    <row r="3090" spans="1:13" x14ac:dyDescent="0.3">
      <c r="A3090" s="11">
        <v>39332</v>
      </c>
      <c r="B3090" s="21" t="s">
        <v>2228</v>
      </c>
      <c r="C3090" s="29">
        <v>1</v>
      </c>
      <c r="D3090">
        <v>18.399999999999999</v>
      </c>
      <c r="E3090" s="21" t="s">
        <v>2630</v>
      </c>
      <c r="H3090">
        <v>2</v>
      </c>
      <c r="I3090" s="21"/>
      <c r="L3090" s="23" t="s">
        <v>2387</v>
      </c>
      <c r="M3090" s="23" t="s">
        <v>2545</v>
      </c>
    </row>
    <row r="3091" spans="1:13" x14ac:dyDescent="0.3">
      <c r="A3091" s="11">
        <v>39332</v>
      </c>
      <c r="B3091" s="21" t="s">
        <v>2228</v>
      </c>
      <c r="C3091" s="29">
        <v>1</v>
      </c>
      <c r="D3091" s="21">
        <v>18</v>
      </c>
      <c r="E3091" s="21" t="s">
        <v>2630</v>
      </c>
      <c r="H3091">
        <v>3</v>
      </c>
      <c r="L3091" s="23" t="s">
        <v>2387</v>
      </c>
      <c r="M3091" s="23" t="s">
        <v>2545</v>
      </c>
    </row>
    <row r="3092" spans="1:13" x14ac:dyDescent="0.3">
      <c r="A3092" s="11">
        <v>39332</v>
      </c>
      <c r="B3092" s="21" t="s">
        <v>2228</v>
      </c>
      <c r="C3092" s="29">
        <v>1</v>
      </c>
      <c r="D3092">
        <v>17</v>
      </c>
      <c r="E3092" s="21" t="s">
        <v>2630</v>
      </c>
      <c r="H3092">
        <v>3</v>
      </c>
      <c r="L3092" s="23" t="s">
        <v>2387</v>
      </c>
      <c r="M3092" s="23" t="s">
        <v>2545</v>
      </c>
    </row>
    <row r="3093" spans="1:13" x14ac:dyDescent="0.3">
      <c r="A3093" s="11">
        <v>39332</v>
      </c>
      <c r="B3093" s="21" t="s">
        <v>2228</v>
      </c>
      <c r="C3093" s="29">
        <v>1</v>
      </c>
      <c r="D3093">
        <v>16.7</v>
      </c>
      <c r="E3093" s="21" t="s">
        <v>2216</v>
      </c>
      <c r="F3093">
        <v>0.4</v>
      </c>
      <c r="L3093" s="23" t="s">
        <v>2387</v>
      </c>
      <c r="M3093" s="23" t="s">
        <v>2545</v>
      </c>
    </row>
    <row r="3094" spans="1:13" x14ac:dyDescent="0.3">
      <c r="A3094" s="11">
        <v>39332</v>
      </c>
      <c r="B3094" s="21" t="s">
        <v>2228</v>
      </c>
      <c r="C3094" s="29">
        <v>1</v>
      </c>
      <c r="D3094">
        <v>16.3</v>
      </c>
      <c r="E3094" s="21" t="s">
        <v>2044</v>
      </c>
      <c r="H3094">
        <v>1</v>
      </c>
      <c r="L3094" s="23" t="s">
        <v>2387</v>
      </c>
      <c r="M3094" s="23" t="s">
        <v>2545</v>
      </c>
    </row>
    <row r="3095" spans="1:13" x14ac:dyDescent="0.3">
      <c r="A3095" s="11">
        <v>39332</v>
      </c>
      <c r="B3095" s="21" t="s">
        <v>2228</v>
      </c>
      <c r="C3095" s="29">
        <v>1</v>
      </c>
      <c r="D3095">
        <v>16.2</v>
      </c>
      <c r="E3095" s="21" t="s">
        <v>2630</v>
      </c>
      <c r="F3095">
        <v>1.5</v>
      </c>
      <c r="L3095" s="23" t="s">
        <v>2387</v>
      </c>
      <c r="M3095" s="23" t="s">
        <v>2545</v>
      </c>
    </row>
    <row r="3096" spans="1:13" x14ac:dyDescent="0.3">
      <c r="A3096" s="11">
        <v>39332</v>
      </c>
      <c r="B3096" s="21" t="s">
        <v>2228</v>
      </c>
      <c r="C3096" s="29">
        <v>1</v>
      </c>
      <c r="D3096">
        <v>14.6</v>
      </c>
      <c r="E3096" s="21" t="s">
        <v>2630</v>
      </c>
      <c r="F3096">
        <v>1</v>
      </c>
      <c r="L3096" s="23" t="s">
        <v>2387</v>
      </c>
      <c r="M3096" s="23" t="s">
        <v>2545</v>
      </c>
    </row>
    <row r="3097" spans="1:13" x14ac:dyDescent="0.3">
      <c r="A3097" s="11">
        <v>39332</v>
      </c>
      <c r="B3097" s="21" t="s">
        <v>382</v>
      </c>
      <c r="C3097" s="29">
        <v>2</v>
      </c>
      <c r="D3097">
        <v>8</v>
      </c>
      <c r="E3097" s="21" t="s">
        <v>2630</v>
      </c>
      <c r="H3097">
        <v>2</v>
      </c>
      <c r="L3097" s="23" t="s">
        <v>2387</v>
      </c>
      <c r="M3097" s="23" t="s">
        <v>2545</v>
      </c>
    </row>
    <row r="3098" spans="1:13" x14ac:dyDescent="0.3">
      <c r="A3098" s="11">
        <v>39332</v>
      </c>
      <c r="B3098" s="21" t="s">
        <v>382</v>
      </c>
      <c r="C3098" s="29">
        <v>2</v>
      </c>
      <c r="D3098">
        <v>7.5</v>
      </c>
      <c r="E3098" s="21" t="s">
        <v>2630</v>
      </c>
      <c r="H3098">
        <v>1</v>
      </c>
      <c r="L3098" s="23" t="s">
        <v>2387</v>
      </c>
      <c r="M3098" s="23" t="s">
        <v>2545</v>
      </c>
    </row>
    <row r="3099" spans="1:13" x14ac:dyDescent="0.3">
      <c r="A3099" s="11">
        <v>39332</v>
      </c>
      <c r="B3099" s="21" t="s">
        <v>382</v>
      </c>
      <c r="C3099" s="29">
        <v>2</v>
      </c>
      <c r="D3099">
        <v>7.6</v>
      </c>
      <c r="E3099" s="21" t="s">
        <v>2630</v>
      </c>
      <c r="F3099">
        <v>0.3</v>
      </c>
      <c r="L3099" s="23" t="s">
        <v>2387</v>
      </c>
      <c r="M3099" s="23" t="s">
        <v>2545</v>
      </c>
    </row>
    <row r="3100" spans="1:13" x14ac:dyDescent="0.3">
      <c r="A3100" s="11">
        <v>39332</v>
      </c>
      <c r="B3100" s="21" t="s">
        <v>382</v>
      </c>
      <c r="C3100" s="29">
        <v>2</v>
      </c>
      <c r="D3100">
        <v>6.9</v>
      </c>
      <c r="E3100" s="21" t="s">
        <v>2630</v>
      </c>
      <c r="H3100">
        <v>2</v>
      </c>
      <c r="L3100" s="23" t="s">
        <v>2387</v>
      </c>
      <c r="M3100" s="23" t="s">
        <v>2545</v>
      </c>
    </row>
    <row r="3101" spans="1:13" x14ac:dyDescent="0.3">
      <c r="A3101" s="11">
        <v>39332</v>
      </c>
      <c r="B3101" s="21" t="s">
        <v>382</v>
      </c>
      <c r="C3101" s="29">
        <v>2</v>
      </c>
      <c r="D3101">
        <v>6.1</v>
      </c>
      <c r="E3101" s="21" t="s">
        <v>2630</v>
      </c>
      <c r="H3101">
        <v>1</v>
      </c>
      <c r="L3101" s="23" t="s">
        <v>2387</v>
      </c>
      <c r="M3101" s="23" t="s">
        <v>2545</v>
      </c>
    </row>
    <row r="3102" spans="1:13" x14ac:dyDescent="0.3">
      <c r="A3102" s="11">
        <v>39332</v>
      </c>
      <c r="B3102" s="21" t="s">
        <v>382</v>
      </c>
      <c r="C3102" s="29">
        <v>2</v>
      </c>
      <c r="D3102">
        <v>5.3</v>
      </c>
      <c r="E3102" s="21" t="s">
        <v>2630</v>
      </c>
      <c r="H3102">
        <v>1</v>
      </c>
      <c r="L3102" s="23" t="s">
        <v>2387</v>
      </c>
      <c r="M3102" s="23" t="s">
        <v>2545</v>
      </c>
    </row>
    <row r="3103" spans="1:13" x14ac:dyDescent="0.3">
      <c r="A3103" s="11">
        <v>39332</v>
      </c>
      <c r="B3103" s="21" t="s">
        <v>382</v>
      </c>
      <c r="C3103" s="29">
        <v>2</v>
      </c>
      <c r="D3103" s="21">
        <v>4.5999999999999996</v>
      </c>
      <c r="E3103" s="21" t="s">
        <v>2630</v>
      </c>
      <c r="F3103">
        <v>8.1999999999999993</v>
      </c>
      <c r="K3103" s="21"/>
      <c r="L3103" s="23" t="s">
        <v>2387</v>
      </c>
      <c r="M3103" s="23" t="s">
        <v>2545</v>
      </c>
    </row>
    <row r="3104" spans="1:13" x14ac:dyDescent="0.3">
      <c r="A3104" s="11">
        <v>39332</v>
      </c>
      <c r="B3104" s="21" t="s">
        <v>382</v>
      </c>
      <c r="C3104" s="29">
        <v>2</v>
      </c>
      <c r="D3104">
        <v>4</v>
      </c>
      <c r="E3104" s="21" t="s">
        <v>2630</v>
      </c>
      <c r="F3104">
        <v>3.1</v>
      </c>
      <c r="L3104" s="23" t="s">
        <v>2387</v>
      </c>
      <c r="M3104" s="23" t="s">
        <v>2545</v>
      </c>
    </row>
    <row r="3105" spans="1:13" x14ac:dyDescent="0.3">
      <c r="A3105" s="11">
        <v>39332</v>
      </c>
      <c r="B3105" s="21" t="s">
        <v>382</v>
      </c>
      <c r="C3105" s="29">
        <v>2</v>
      </c>
      <c r="D3105">
        <v>3.7</v>
      </c>
      <c r="E3105" s="21" t="s">
        <v>2630</v>
      </c>
      <c r="H3105">
        <v>1</v>
      </c>
      <c r="L3105" s="23" t="s">
        <v>2387</v>
      </c>
      <c r="M3105" s="23" t="s">
        <v>2545</v>
      </c>
    </row>
    <row r="3106" spans="1:13" x14ac:dyDescent="0.3">
      <c r="A3106" s="11">
        <v>39332</v>
      </c>
      <c r="B3106" s="21" t="s">
        <v>382</v>
      </c>
      <c r="C3106" s="29">
        <v>2</v>
      </c>
      <c r="D3106">
        <v>3.1</v>
      </c>
      <c r="E3106" s="21" t="s">
        <v>2630</v>
      </c>
      <c r="F3106">
        <v>1.1000000000000001</v>
      </c>
      <c r="L3106" s="23" t="s">
        <v>2387</v>
      </c>
      <c r="M3106" s="23" t="s">
        <v>2545</v>
      </c>
    </row>
    <row r="3107" spans="1:13" x14ac:dyDescent="0.3">
      <c r="A3107" s="11">
        <v>39332</v>
      </c>
      <c r="B3107" s="21" t="s">
        <v>382</v>
      </c>
      <c r="C3107" s="29">
        <v>2</v>
      </c>
      <c r="D3107">
        <v>2.9</v>
      </c>
      <c r="E3107" s="21" t="s">
        <v>2630</v>
      </c>
      <c r="F3107">
        <v>10</v>
      </c>
      <c r="K3107" t="s">
        <v>2388</v>
      </c>
      <c r="L3107" s="23" t="s">
        <v>2387</v>
      </c>
      <c r="M3107" s="23" t="s">
        <v>2545</v>
      </c>
    </row>
    <row r="3108" spans="1:13" x14ac:dyDescent="0.3">
      <c r="A3108" s="11">
        <v>39332</v>
      </c>
      <c r="B3108" s="21" t="s">
        <v>382</v>
      </c>
      <c r="C3108" s="29">
        <v>2</v>
      </c>
      <c r="D3108">
        <v>0.8</v>
      </c>
      <c r="E3108" s="21" t="s">
        <v>2630</v>
      </c>
      <c r="F3108">
        <v>4.2</v>
      </c>
      <c r="L3108" s="23" t="s">
        <v>2387</v>
      </c>
      <c r="M3108" s="23" t="s">
        <v>2545</v>
      </c>
    </row>
    <row r="3109" spans="1:13" x14ac:dyDescent="0.3">
      <c r="A3109" s="11">
        <v>39332</v>
      </c>
      <c r="B3109" s="21" t="s">
        <v>382</v>
      </c>
      <c r="C3109" s="29">
        <v>2</v>
      </c>
      <c r="D3109">
        <v>0.7</v>
      </c>
      <c r="E3109" s="21" t="s">
        <v>2630</v>
      </c>
      <c r="F3109">
        <v>1.5</v>
      </c>
      <c r="L3109" s="23" t="s">
        <v>2387</v>
      </c>
      <c r="M3109" s="23" t="s">
        <v>2545</v>
      </c>
    </row>
    <row r="3110" spans="1:13" x14ac:dyDescent="0.3">
      <c r="A3110" s="11">
        <v>39332</v>
      </c>
      <c r="B3110" s="21" t="s">
        <v>2228</v>
      </c>
      <c r="C3110" s="29">
        <v>1</v>
      </c>
      <c r="D3110">
        <v>7.9</v>
      </c>
      <c r="E3110" s="21" t="s">
        <v>2293</v>
      </c>
      <c r="F3110">
        <v>5.0999999999999996</v>
      </c>
      <c r="L3110" s="23" t="s">
        <v>2387</v>
      </c>
      <c r="M3110" s="23" t="s">
        <v>2708</v>
      </c>
    </row>
    <row r="3111" spans="1:13" x14ac:dyDescent="0.3">
      <c r="A3111" s="11">
        <v>39332</v>
      </c>
      <c r="B3111" s="21" t="s">
        <v>2228</v>
      </c>
      <c r="C3111" s="29">
        <v>1</v>
      </c>
      <c r="D3111">
        <v>7.7</v>
      </c>
      <c r="E3111" s="21" t="s">
        <v>2293</v>
      </c>
      <c r="F3111">
        <v>6.8</v>
      </c>
      <c r="L3111" s="23" t="s">
        <v>2387</v>
      </c>
      <c r="M3111" s="23" t="s">
        <v>2708</v>
      </c>
    </row>
    <row r="3112" spans="1:13" x14ac:dyDescent="0.3">
      <c r="A3112" s="11">
        <v>39332</v>
      </c>
      <c r="B3112" s="21" t="s">
        <v>2228</v>
      </c>
      <c r="C3112" s="29">
        <v>1</v>
      </c>
      <c r="D3112">
        <v>6.6</v>
      </c>
      <c r="E3112" s="21" t="s">
        <v>2293</v>
      </c>
      <c r="F3112">
        <v>0.4</v>
      </c>
      <c r="L3112" s="23" t="s">
        <v>2387</v>
      </c>
      <c r="M3112" s="23" t="s">
        <v>2708</v>
      </c>
    </row>
    <row r="3113" spans="1:13" x14ac:dyDescent="0.3">
      <c r="A3113" s="11">
        <v>39332</v>
      </c>
      <c r="B3113" s="21" t="s">
        <v>2228</v>
      </c>
      <c r="C3113" s="29">
        <v>1</v>
      </c>
      <c r="D3113">
        <v>7</v>
      </c>
      <c r="E3113" s="21" t="s">
        <v>2293</v>
      </c>
      <c r="H3113">
        <v>5</v>
      </c>
      <c r="L3113" s="23" t="s">
        <v>2387</v>
      </c>
      <c r="M3113" s="23" t="s">
        <v>2708</v>
      </c>
    </row>
    <row r="3114" spans="1:13" x14ac:dyDescent="0.3">
      <c r="A3114" s="11">
        <v>39332</v>
      </c>
      <c r="B3114" s="21" t="s">
        <v>2228</v>
      </c>
      <c r="C3114" s="29">
        <v>1</v>
      </c>
      <c r="D3114">
        <v>6</v>
      </c>
      <c r="E3114" s="21" t="s">
        <v>2293</v>
      </c>
      <c r="H3114">
        <v>4</v>
      </c>
      <c r="L3114" s="23" t="s">
        <v>2387</v>
      </c>
      <c r="M3114" s="23" t="s">
        <v>2708</v>
      </c>
    </row>
    <row r="3115" spans="1:13" x14ac:dyDescent="0.3">
      <c r="A3115" s="11">
        <v>39332</v>
      </c>
      <c r="B3115" s="21" t="s">
        <v>2228</v>
      </c>
      <c r="C3115" s="29">
        <v>1</v>
      </c>
      <c r="D3115">
        <v>6.2</v>
      </c>
      <c r="E3115" s="21" t="s">
        <v>2293</v>
      </c>
      <c r="F3115">
        <v>0.3</v>
      </c>
      <c r="L3115" s="23" t="s">
        <v>2387</v>
      </c>
      <c r="M3115" s="23" t="s">
        <v>2708</v>
      </c>
    </row>
    <row r="3116" spans="1:13" x14ac:dyDescent="0.3">
      <c r="A3116" s="11">
        <v>39332</v>
      </c>
      <c r="B3116" s="21" t="s">
        <v>2228</v>
      </c>
      <c r="C3116" s="29">
        <v>1</v>
      </c>
      <c r="D3116">
        <v>5.7</v>
      </c>
      <c r="E3116" s="21" t="s">
        <v>2293</v>
      </c>
      <c r="H3116">
        <v>2</v>
      </c>
      <c r="L3116" s="23" t="s">
        <v>2387</v>
      </c>
      <c r="M3116" s="23" t="s">
        <v>2708</v>
      </c>
    </row>
    <row r="3117" spans="1:13" x14ac:dyDescent="0.3">
      <c r="A3117" s="11">
        <v>39332</v>
      </c>
      <c r="B3117" s="21" t="s">
        <v>2228</v>
      </c>
      <c r="C3117" s="29">
        <v>1</v>
      </c>
      <c r="D3117">
        <v>2.7</v>
      </c>
      <c r="E3117" s="21" t="s">
        <v>2293</v>
      </c>
      <c r="F3117">
        <v>0.3</v>
      </c>
      <c r="L3117" s="23" t="s">
        <v>2387</v>
      </c>
      <c r="M3117" s="23" t="s">
        <v>2708</v>
      </c>
    </row>
    <row r="3118" spans="1:13" x14ac:dyDescent="0.3">
      <c r="A3118" s="11">
        <v>39332</v>
      </c>
      <c r="B3118" s="21" t="s">
        <v>2228</v>
      </c>
      <c r="C3118" s="29">
        <v>1</v>
      </c>
      <c r="D3118">
        <v>2.1</v>
      </c>
      <c r="E3118" s="21" t="s">
        <v>2293</v>
      </c>
      <c r="F3118">
        <v>0.7</v>
      </c>
      <c r="L3118" s="23" t="s">
        <v>2387</v>
      </c>
      <c r="M3118" s="23" t="s">
        <v>2708</v>
      </c>
    </row>
    <row r="3119" spans="1:13" x14ac:dyDescent="0.3">
      <c r="A3119" s="11">
        <v>39332</v>
      </c>
      <c r="B3119" s="21" t="s">
        <v>2228</v>
      </c>
      <c r="C3119" s="29">
        <v>1</v>
      </c>
      <c r="D3119">
        <v>2</v>
      </c>
      <c r="E3119" s="21" t="s">
        <v>2293</v>
      </c>
      <c r="F3119">
        <v>0.5</v>
      </c>
      <c r="L3119" s="23" t="s">
        <v>2387</v>
      </c>
      <c r="M3119" s="23" t="s">
        <v>2708</v>
      </c>
    </row>
    <row r="3120" spans="1:13" x14ac:dyDescent="0.3">
      <c r="A3120" s="11">
        <v>39332</v>
      </c>
      <c r="B3120" s="21" t="s">
        <v>2228</v>
      </c>
      <c r="C3120" s="29">
        <v>1</v>
      </c>
      <c r="D3120">
        <v>1.5</v>
      </c>
      <c r="E3120" s="21" t="s">
        <v>2293</v>
      </c>
      <c r="F3120">
        <v>0.4</v>
      </c>
      <c r="L3120" s="23" t="s">
        <v>2387</v>
      </c>
      <c r="M3120" s="23" t="s">
        <v>2708</v>
      </c>
    </row>
    <row r="3121" spans="1:13" x14ac:dyDescent="0.3">
      <c r="A3121" s="11">
        <v>39332</v>
      </c>
      <c r="B3121" s="21" t="s">
        <v>2228</v>
      </c>
      <c r="C3121" s="29">
        <v>1</v>
      </c>
      <c r="D3121">
        <v>1.4</v>
      </c>
      <c r="E3121" s="21" t="s">
        <v>2293</v>
      </c>
      <c r="F3121">
        <v>0.6</v>
      </c>
      <c r="L3121" s="23" t="s">
        <v>2387</v>
      </c>
      <c r="M3121" s="23" t="s">
        <v>2708</v>
      </c>
    </row>
    <row r="3122" spans="1:13" x14ac:dyDescent="0.3">
      <c r="A3122" s="11">
        <v>39332</v>
      </c>
      <c r="B3122" s="21" t="s">
        <v>2228</v>
      </c>
      <c r="C3122" s="29">
        <v>1</v>
      </c>
      <c r="D3122">
        <v>0.9</v>
      </c>
      <c r="E3122" s="21" t="s">
        <v>2293</v>
      </c>
      <c r="F3122">
        <v>0.4</v>
      </c>
      <c r="L3122" s="23" t="s">
        <v>2387</v>
      </c>
      <c r="M3122" s="23" t="s">
        <v>2708</v>
      </c>
    </row>
    <row r="3123" spans="1:13" x14ac:dyDescent="0.3">
      <c r="A3123" s="11">
        <v>39332</v>
      </c>
      <c r="B3123" s="21" t="s">
        <v>2228</v>
      </c>
      <c r="C3123" s="29">
        <v>1</v>
      </c>
      <c r="D3123">
        <v>0.5</v>
      </c>
      <c r="E3123" s="21" t="s">
        <v>2293</v>
      </c>
      <c r="F3123">
        <v>0.4</v>
      </c>
      <c r="L3123" s="23" t="s">
        <v>2387</v>
      </c>
      <c r="M3123" s="23" t="s">
        <v>2708</v>
      </c>
    </row>
    <row r="3124" spans="1:13" x14ac:dyDescent="0.3">
      <c r="A3124" s="11">
        <v>39332</v>
      </c>
      <c r="B3124" s="21" t="s">
        <v>2228</v>
      </c>
      <c r="C3124" s="29">
        <v>1</v>
      </c>
      <c r="D3124">
        <v>2</v>
      </c>
      <c r="E3124" s="21" t="s">
        <v>2293</v>
      </c>
      <c r="H3124">
        <v>6</v>
      </c>
      <c r="L3124" s="23" t="s">
        <v>2387</v>
      </c>
      <c r="M3124" s="23" t="s">
        <v>2708</v>
      </c>
    </row>
    <row r="3125" spans="1:13" x14ac:dyDescent="0.3">
      <c r="A3125" s="11">
        <v>39332</v>
      </c>
      <c r="B3125" s="21" t="s">
        <v>2228</v>
      </c>
      <c r="C3125" s="29">
        <v>1</v>
      </c>
      <c r="D3125">
        <v>1</v>
      </c>
      <c r="E3125" s="21" t="s">
        <v>2293</v>
      </c>
      <c r="H3125">
        <v>5</v>
      </c>
      <c r="L3125" s="23" t="s">
        <v>2387</v>
      </c>
      <c r="M3125" s="23" t="s">
        <v>2708</v>
      </c>
    </row>
    <row r="3126" spans="1:13" x14ac:dyDescent="0.3">
      <c r="A3126" s="11">
        <v>39332</v>
      </c>
      <c r="B3126" s="21" t="s">
        <v>2228</v>
      </c>
      <c r="C3126" s="29">
        <v>1</v>
      </c>
      <c r="D3126">
        <v>1</v>
      </c>
      <c r="E3126" s="21" t="s">
        <v>2293</v>
      </c>
      <c r="H3126">
        <v>5</v>
      </c>
      <c r="L3126" s="23" t="s">
        <v>2387</v>
      </c>
      <c r="M3126" s="23" t="s">
        <v>2708</v>
      </c>
    </row>
    <row r="3127" spans="1:13" x14ac:dyDescent="0.3">
      <c r="A3127" s="11">
        <v>39332</v>
      </c>
      <c r="B3127" s="21" t="s">
        <v>2228</v>
      </c>
      <c r="C3127" s="29">
        <v>1</v>
      </c>
      <c r="D3127">
        <v>0</v>
      </c>
      <c r="E3127" s="21" t="s">
        <v>2293</v>
      </c>
      <c r="H3127">
        <v>5</v>
      </c>
      <c r="L3127" s="23" t="s">
        <v>2387</v>
      </c>
      <c r="M3127" s="23" t="s">
        <v>2708</v>
      </c>
    </row>
    <row r="3128" spans="1:13" x14ac:dyDescent="0.3">
      <c r="A3128" s="11">
        <v>39332</v>
      </c>
      <c r="B3128" s="21" t="s">
        <v>382</v>
      </c>
      <c r="C3128" s="29">
        <v>2</v>
      </c>
      <c r="D3128">
        <v>42.9</v>
      </c>
      <c r="E3128" s="21" t="s">
        <v>2299</v>
      </c>
      <c r="F3128">
        <v>1.2</v>
      </c>
      <c r="L3128" s="23" t="s">
        <v>2387</v>
      </c>
      <c r="M3128" s="23" t="s">
        <v>2708</v>
      </c>
    </row>
    <row r="3129" spans="1:13" x14ac:dyDescent="0.3">
      <c r="A3129" s="11">
        <v>39332</v>
      </c>
      <c r="B3129" s="21" t="s">
        <v>382</v>
      </c>
      <c r="C3129" s="29">
        <v>2</v>
      </c>
      <c r="D3129">
        <v>41.4</v>
      </c>
      <c r="E3129" s="21" t="s">
        <v>2301</v>
      </c>
      <c r="F3129">
        <v>0.6</v>
      </c>
      <c r="L3129" s="23" t="s">
        <v>2387</v>
      </c>
      <c r="M3129" s="23" t="s">
        <v>2708</v>
      </c>
    </row>
    <row r="3130" spans="1:13" x14ac:dyDescent="0.3">
      <c r="A3130" s="11">
        <v>39332</v>
      </c>
      <c r="B3130" s="21" t="s">
        <v>382</v>
      </c>
      <c r="C3130" s="29">
        <v>2</v>
      </c>
      <c r="D3130">
        <v>10.4</v>
      </c>
      <c r="E3130" s="21" t="s">
        <v>2635</v>
      </c>
      <c r="F3130">
        <v>5.6</v>
      </c>
      <c r="L3130" s="23" t="s">
        <v>2546</v>
      </c>
      <c r="M3130" s="23" t="s">
        <v>2545</v>
      </c>
    </row>
    <row r="3131" spans="1:13" x14ac:dyDescent="0.3">
      <c r="A3131" s="11">
        <v>39332</v>
      </c>
      <c r="B3131" s="21" t="s">
        <v>382</v>
      </c>
      <c r="C3131" s="29">
        <v>2</v>
      </c>
      <c r="D3131">
        <v>42.2</v>
      </c>
      <c r="E3131" s="21" t="s">
        <v>2300</v>
      </c>
      <c r="F3131">
        <v>0.4</v>
      </c>
      <c r="L3131" s="23" t="s">
        <v>33</v>
      </c>
      <c r="M3131" s="23" t="s">
        <v>1242</v>
      </c>
    </row>
    <row r="3132" spans="1:13" x14ac:dyDescent="0.3">
      <c r="A3132" s="11">
        <v>39332</v>
      </c>
      <c r="B3132" s="21" t="s">
        <v>382</v>
      </c>
      <c r="C3132" s="29">
        <v>2</v>
      </c>
      <c r="D3132">
        <v>41.4</v>
      </c>
      <c r="E3132" s="21" t="s">
        <v>2145</v>
      </c>
      <c r="F3132">
        <v>1.1000000000000001</v>
      </c>
      <c r="L3132" s="23" t="s">
        <v>33</v>
      </c>
      <c r="M3132" s="23" t="s">
        <v>1242</v>
      </c>
    </row>
    <row r="3133" spans="1:13" x14ac:dyDescent="0.3">
      <c r="A3133" s="11">
        <v>39332</v>
      </c>
      <c r="B3133" s="21" t="s">
        <v>382</v>
      </c>
      <c r="C3133" s="29">
        <v>2</v>
      </c>
      <c r="D3133">
        <v>40.6</v>
      </c>
      <c r="E3133" s="21" t="s">
        <v>2145</v>
      </c>
      <c r="F3133">
        <v>0.9</v>
      </c>
      <c r="L3133" s="23" t="s">
        <v>33</v>
      </c>
      <c r="M3133" s="23" t="s">
        <v>1242</v>
      </c>
    </row>
    <row r="3134" spans="1:13" x14ac:dyDescent="0.3">
      <c r="A3134" s="11">
        <v>39332</v>
      </c>
      <c r="B3134" s="21" t="s">
        <v>382</v>
      </c>
      <c r="C3134" s="29">
        <v>2</v>
      </c>
      <c r="D3134">
        <v>39.5</v>
      </c>
      <c r="E3134" s="21" t="s">
        <v>2145</v>
      </c>
      <c r="F3134">
        <v>0.7</v>
      </c>
      <c r="L3134" s="23" t="s">
        <v>33</v>
      </c>
      <c r="M3134" s="23" t="s">
        <v>1242</v>
      </c>
    </row>
    <row r="3135" spans="1:13" x14ac:dyDescent="0.3">
      <c r="A3135" s="11">
        <v>39281</v>
      </c>
      <c r="B3135" s="21" t="s">
        <v>1233</v>
      </c>
      <c r="C3135" s="29">
        <v>2</v>
      </c>
      <c r="D3135">
        <v>49.3</v>
      </c>
      <c r="E3135" s="21" t="s">
        <v>2343</v>
      </c>
      <c r="H3135">
        <v>1</v>
      </c>
      <c r="L3135" s="23" t="s">
        <v>2387</v>
      </c>
      <c r="M3135" s="23" t="s">
        <v>2217</v>
      </c>
    </row>
    <row r="3136" spans="1:13" x14ac:dyDescent="0.3">
      <c r="A3136" s="11">
        <v>39281</v>
      </c>
      <c r="B3136" s="21" t="s">
        <v>1233</v>
      </c>
      <c r="C3136" s="29">
        <v>2</v>
      </c>
      <c r="D3136">
        <v>48.1</v>
      </c>
      <c r="E3136" t="s">
        <v>2343</v>
      </c>
      <c r="H3136">
        <v>2</v>
      </c>
      <c r="L3136" s="23" t="s">
        <v>2387</v>
      </c>
      <c r="M3136" s="23" t="s">
        <v>2217</v>
      </c>
    </row>
    <row r="3137" spans="1:13" x14ac:dyDescent="0.3">
      <c r="A3137" s="11">
        <v>39281</v>
      </c>
      <c r="B3137" s="21" t="s">
        <v>1233</v>
      </c>
      <c r="C3137" s="29">
        <v>2</v>
      </c>
      <c r="D3137">
        <v>38.1</v>
      </c>
      <c r="E3137" s="21" t="s">
        <v>2343</v>
      </c>
      <c r="H3137">
        <v>1</v>
      </c>
      <c r="L3137" s="23" t="s">
        <v>2387</v>
      </c>
      <c r="M3137" s="23" t="s">
        <v>2217</v>
      </c>
    </row>
    <row r="3138" spans="1:13" x14ac:dyDescent="0.3">
      <c r="A3138" s="11">
        <v>39281</v>
      </c>
      <c r="B3138" s="21" t="s">
        <v>1233</v>
      </c>
      <c r="C3138" s="29">
        <v>2</v>
      </c>
      <c r="D3138">
        <v>38</v>
      </c>
      <c r="E3138" s="21" t="s">
        <v>2343</v>
      </c>
      <c r="H3138">
        <v>2</v>
      </c>
      <c r="L3138" s="23" t="s">
        <v>2387</v>
      </c>
      <c r="M3138" s="23" t="s">
        <v>2217</v>
      </c>
    </row>
    <row r="3139" spans="1:13" x14ac:dyDescent="0.3">
      <c r="A3139" s="11">
        <v>39281</v>
      </c>
      <c r="B3139" s="21" t="s">
        <v>1233</v>
      </c>
      <c r="C3139" s="29">
        <v>2</v>
      </c>
      <c r="D3139">
        <v>37</v>
      </c>
      <c r="E3139" s="21" t="s">
        <v>2343</v>
      </c>
      <c r="H3139">
        <v>2</v>
      </c>
      <c r="L3139" s="23" t="s">
        <v>2387</v>
      </c>
      <c r="M3139" s="23" t="s">
        <v>2217</v>
      </c>
    </row>
    <row r="3140" spans="1:13" x14ac:dyDescent="0.3">
      <c r="A3140" s="11">
        <v>39281</v>
      </c>
      <c r="B3140" s="21" t="s">
        <v>1233</v>
      </c>
      <c r="C3140" s="29">
        <v>2</v>
      </c>
      <c r="D3140">
        <v>36.700000000000003</v>
      </c>
      <c r="E3140" s="21" t="s">
        <v>2343</v>
      </c>
      <c r="H3140">
        <v>2</v>
      </c>
      <c r="L3140" s="23" t="s">
        <v>2387</v>
      </c>
      <c r="M3140" s="23" t="s">
        <v>2217</v>
      </c>
    </row>
    <row r="3141" spans="1:13" x14ac:dyDescent="0.3">
      <c r="A3141" s="11">
        <v>39281</v>
      </c>
      <c r="B3141" s="21" t="s">
        <v>1233</v>
      </c>
      <c r="C3141" s="29">
        <v>2</v>
      </c>
      <c r="D3141">
        <v>35.6</v>
      </c>
      <c r="E3141" s="21" t="s">
        <v>2343</v>
      </c>
      <c r="H3141">
        <v>3</v>
      </c>
      <c r="L3141" s="23" t="s">
        <v>2387</v>
      </c>
      <c r="M3141" s="23" t="s">
        <v>2217</v>
      </c>
    </row>
    <row r="3142" spans="1:13" x14ac:dyDescent="0.3">
      <c r="A3142" s="11">
        <v>39281</v>
      </c>
      <c r="B3142" s="21" t="s">
        <v>1233</v>
      </c>
      <c r="C3142" s="29">
        <v>2</v>
      </c>
      <c r="D3142">
        <v>34.700000000000003</v>
      </c>
      <c r="E3142" s="21" t="s">
        <v>2343</v>
      </c>
      <c r="H3142">
        <v>2</v>
      </c>
      <c r="L3142" s="23" t="s">
        <v>2387</v>
      </c>
      <c r="M3142" s="23" t="s">
        <v>2217</v>
      </c>
    </row>
    <row r="3143" spans="1:13" x14ac:dyDescent="0.3">
      <c r="A3143" s="11">
        <v>39281</v>
      </c>
      <c r="B3143" s="21" t="s">
        <v>1233</v>
      </c>
      <c r="C3143" s="29">
        <v>2</v>
      </c>
      <c r="D3143">
        <v>32.1</v>
      </c>
      <c r="E3143" s="21" t="s">
        <v>2343</v>
      </c>
      <c r="H3143">
        <v>1</v>
      </c>
      <c r="L3143" s="23" t="s">
        <v>2387</v>
      </c>
      <c r="M3143" s="23" t="s">
        <v>2217</v>
      </c>
    </row>
    <row r="3144" spans="1:13" x14ac:dyDescent="0.3">
      <c r="A3144" s="11">
        <v>39281</v>
      </c>
      <c r="B3144" s="21" t="s">
        <v>1233</v>
      </c>
      <c r="C3144" s="29">
        <v>2</v>
      </c>
      <c r="D3144">
        <v>31</v>
      </c>
      <c r="E3144" s="21" t="s">
        <v>2343</v>
      </c>
      <c r="H3144">
        <v>2</v>
      </c>
      <c r="L3144" s="23" t="s">
        <v>2387</v>
      </c>
      <c r="M3144" s="23" t="s">
        <v>2217</v>
      </c>
    </row>
    <row r="3145" spans="1:13" x14ac:dyDescent="0.3">
      <c r="A3145" s="11">
        <v>39281</v>
      </c>
      <c r="B3145" s="21" t="s">
        <v>1233</v>
      </c>
      <c r="C3145" s="29">
        <v>2</v>
      </c>
      <c r="D3145">
        <v>30.7</v>
      </c>
      <c r="E3145" s="21" t="s">
        <v>2343</v>
      </c>
      <c r="H3145">
        <v>2</v>
      </c>
      <c r="L3145" s="23" t="s">
        <v>2387</v>
      </c>
      <c r="M3145" s="23" t="s">
        <v>2217</v>
      </c>
    </row>
    <row r="3146" spans="1:13" x14ac:dyDescent="0.3">
      <c r="A3146" s="11">
        <v>39281</v>
      </c>
      <c r="B3146" s="21" t="s">
        <v>1233</v>
      </c>
      <c r="C3146" s="29">
        <v>2</v>
      </c>
      <c r="D3146">
        <v>30</v>
      </c>
      <c r="E3146" s="21" t="s">
        <v>2343</v>
      </c>
      <c r="H3146">
        <v>2</v>
      </c>
      <c r="L3146" s="23" t="s">
        <v>2387</v>
      </c>
      <c r="M3146" s="23" t="s">
        <v>2217</v>
      </c>
    </row>
    <row r="3147" spans="1:13" x14ac:dyDescent="0.3">
      <c r="A3147" s="11">
        <v>39281</v>
      </c>
      <c r="B3147" s="21" t="s">
        <v>1233</v>
      </c>
      <c r="C3147" s="29">
        <v>2</v>
      </c>
      <c r="D3147">
        <v>30</v>
      </c>
      <c r="E3147" s="21" t="s">
        <v>2070</v>
      </c>
      <c r="H3147">
        <v>3</v>
      </c>
      <c r="L3147" s="23" t="s">
        <v>2387</v>
      </c>
      <c r="M3147" s="23" t="s">
        <v>2217</v>
      </c>
    </row>
    <row r="3148" spans="1:13" x14ac:dyDescent="0.3">
      <c r="A3148" s="11">
        <v>39281</v>
      </c>
      <c r="B3148" s="21" t="s">
        <v>1233</v>
      </c>
      <c r="C3148" s="29">
        <v>2</v>
      </c>
      <c r="D3148">
        <v>29</v>
      </c>
      <c r="E3148" s="21" t="s">
        <v>2343</v>
      </c>
      <c r="H3148">
        <v>3</v>
      </c>
      <c r="I3148" s="21"/>
      <c r="L3148" s="23" t="s">
        <v>2387</v>
      </c>
      <c r="M3148" s="23" t="s">
        <v>2217</v>
      </c>
    </row>
    <row r="3149" spans="1:13" x14ac:dyDescent="0.3">
      <c r="A3149" s="11">
        <v>39281</v>
      </c>
      <c r="B3149" s="21" t="s">
        <v>1233</v>
      </c>
      <c r="C3149" s="29">
        <v>2</v>
      </c>
      <c r="D3149">
        <v>29</v>
      </c>
      <c r="E3149" s="21" t="s">
        <v>2343</v>
      </c>
      <c r="H3149">
        <v>3</v>
      </c>
      <c r="L3149" s="23" t="s">
        <v>2387</v>
      </c>
      <c r="M3149" s="23" t="s">
        <v>2217</v>
      </c>
    </row>
    <row r="3150" spans="1:13" x14ac:dyDescent="0.3">
      <c r="A3150" s="11">
        <v>39281</v>
      </c>
      <c r="B3150" s="21" t="s">
        <v>1233</v>
      </c>
      <c r="C3150" s="29">
        <v>2</v>
      </c>
      <c r="D3150">
        <v>28</v>
      </c>
      <c r="E3150" s="21" t="s">
        <v>2343</v>
      </c>
      <c r="H3150">
        <v>3</v>
      </c>
      <c r="L3150" s="23" t="s">
        <v>2387</v>
      </c>
      <c r="M3150" s="23" t="s">
        <v>2217</v>
      </c>
    </row>
    <row r="3151" spans="1:13" x14ac:dyDescent="0.3">
      <c r="A3151" s="11">
        <v>39281</v>
      </c>
      <c r="B3151" s="21" t="s">
        <v>1233</v>
      </c>
      <c r="C3151" s="29">
        <v>1</v>
      </c>
      <c r="D3151">
        <v>14.3</v>
      </c>
      <c r="E3151" s="21" t="s">
        <v>1640</v>
      </c>
      <c r="F3151">
        <v>1.9</v>
      </c>
      <c r="J3151" t="s">
        <v>1975</v>
      </c>
      <c r="K3151" t="s">
        <v>1636</v>
      </c>
      <c r="L3151" s="23" t="s">
        <v>2546</v>
      </c>
      <c r="M3151" s="23" t="s">
        <v>2217</v>
      </c>
    </row>
    <row r="3152" spans="1:13" x14ac:dyDescent="0.3">
      <c r="A3152" s="11">
        <v>39281</v>
      </c>
      <c r="B3152" s="21" t="s">
        <v>1233</v>
      </c>
      <c r="C3152" s="29">
        <v>1</v>
      </c>
      <c r="D3152" t="s">
        <v>1639</v>
      </c>
      <c r="E3152" s="21" t="s">
        <v>1640</v>
      </c>
      <c r="F3152">
        <v>1.5</v>
      </c>
      <c r="K3152" t="s">
        <v>1451</v>
      </c>
      <c r="L3152" s="23" t="s">
        <v>2546</v>
      </c>
      <c r="M3152" s="23" t="s">
        <v>2217</v>
      </c>
    </row>
    <row r="3153" spans="1:13" x14ac:dyDescent="0.3">
      <c r="A3153" s="11">
        <v>39281</v>
      </c>
      <c r="B3153" s="21" t="s">
        <v>1233</v>
      </c>
      <c r="C3153" s="29">
        <v>1</v>
      </c>
      <c r="D3153">
        <v>17.2</v>
      </c>
      <c r="E3153" s="21" t="s">
        <v>1640</v>
      </c>
      <c r="F3153">
        <v>2.2999999999999998</v>
      </c>
      <c r="I3153" s="21"/>
      <c r="K3153" t="s">
        <v>1806</v>
      </c>
      <c r="L3153" s="23" t="s">
        <v>2546</v>
      </c>
      <c r="M3153" s="23" t="s">
        <v>2217</v>
      </c>
    </row>
    <row r="3154" spans="1:13" x14ac:dyDescent="0.3">
      <c r="A3154" s="11">
        <v>39281</v>
      </c>
      <c r="B3154" s="21" t="s">
        <v>1233</v>
      </c>
      <c r="C3154" s="29">
        <v>2</v>
      </c>
      <c r="D3154">
        <v>47.9</v>
      </c>
      <c r="E3154" s="21" t="s">
        <v>1640</v>
      </c>
      <c r="F3154">
        <v>2.5</v>
      </c>
      <c r="J3154" t="s">
        <v>2349</v>
      </c>
      <c r="L3154" s="23" t="s">
        <v>2546</v>
      </c>
      <c r="M3154" s="23" t="s">
        <v>2217</v>
      </c>
    </row>
    <row r="3155" spans="1:13" x14ac:dyDescent="0.3">
      <c r="A3155" s="11">
        <v>39281</v>
      </c>
      <c r="B3155" s="21" t="s">
        <v>1233</v>
      </c>
      <c r="C3155" s="29">
        <v>2</v>
      </c>
      <c r="D3155">
        <v>16.600000000000001</v>
      </c>
      <c r="E3155" s="21" t="s">
        <v>1640</v>
      </c>
      <c r="F3155">
        <v>2.8</v>
      </c>
      <c r="J3155" t="s">
        <v>1632</v>
      </c>
      <c r="L3155" s="23" t="s">
        <v>2546</v>
      </c>
      <c r="M3155" s="23" t="s">
        <v>2217</v>
      </c>
    </row>
    <row r="3156" spans="1:13" x14ac:dyDescent="0.3">
      <c r="A3156" s="11">
        <v>39281</v>
      </c>
      <c r="B3156" s="21" t="s">
        <v>1233</v>
      </c>
      <c r="C3156" s="29">
        <v>2</v>
      </c>
      <c r="D3156">
        <v>49</v>
      </c>
      <c r="E3156" s="21" t="s">
        <v>2347</v>
      </c>
      <c r="F3156">
        <v>8</v>
      </c>
      <c r="J3156" t="s">
        <v>2348</v>
      </c>
      <c r="L3156" s="23" t="s">
        <v>2387</v>
      </c>
      <c r="M3156" s="23" t="s">
        <v>2545</v>
      </c>
    </row>
    <row r="3157" spans="1:13" x14ac:dyDescent="0.3">
      <c r="A3157" s="11">
        <v>39281</v>
      </c>
      <c r="B3157" s="21" t="s">
        <v>1233</v>
      </c>
      <c r="C3157" s="29">
        <v>1</v>
      </c>
      <c r="D3157">
        <v>10.199999999999999</v>
      </c>
      <c r="E3157" s="21" t="s">
        <v>1286</v>
      </c>
      <c r="F3157">
        <v>2.1</v>
      </c>
      <c r="J3157" t="s">
        <v>1798</v>
      </c>
      <c r="L3157" s="23" t="s">
        <v>2387</v>
      </c>
      <c r="M3157" s="23" t="s">
        <v>2217</v>
      </c>
    </row>
    <row r="3158" spans="1:13" x14ac:dyDescent="0.3">
      <c r="A3158" s="11">
        <v>39281</v>
      </c>
      <c r="B3158" s="21" t="s">
        <v>1233</v>
      </c>
      <c r="C3158" s="29">
        <v>1</v>
      </c>
      <c r="D3158">
        <v>43.8</v>
      </c>
      <c r="E3158" s="21" t="s">
        <v>977</v>
      </c>
      <c r="F3158">
        <v>0.4</v>
      </c>
      <c r="L3158" s="23" t="s">
        <v>2387</v>
      </c>
      <c r="M3158" s="23" t="s">
        <v>2217</v>
      </c>
    </row>
    <row r="3159" spans="1:13" x14ac:dyDescent="0.3">
      <c r="A3159" s="11">
        <v>39281</v>
      </c>
      <c r="B3159" s="21" t="s">
        <v>1233</v>
      </c>
      <c r="C3159" s="29">
        <v>1</v>
      </c>
      <c r="D3159">
        <v>43.4</v>
      </c>
      <c r="E3159" s="21" t="s">
        <v>977</v>
      </c>
      <c r="F3159">
        <v>0.5</v>
      </c>
      <c r="L3159" s="23" t="s">
        <v>2387</v>
      </c>
      <c r="M3159" s="23" t="s">
        <v>2217</v>
      </c>
    </row>
    <row r="3160" spans="1:13" x14ac:dyDescent="0.3">
      <c r="A3160" s="11">
        <v>39281</v>
      </c>
      <c r="B3160" s="21" t="s">
        <v>1233</v>
      </c>
      <c r="C3160" s="29">
        <v>1</v>
      </c>
      <c r="D3160">
        <v>31.2</v>
      </c>
      <c r="E3160" s="21" t="s">
        <v>977</v>
      </c>
      <c r="F3160">
        <v>0.4</v>
      </c>
      <c r="J3160" s="21"/>
      <c r="K3160" s="21"/>
      <c r="L3160" s="23" t="s">
        <v>2387</v>
      </c>
      <c r="M3160" s="23" t="s">
        <v>2217</v>
      </c>
    </row>
    <row r="3161" spans="1:13" x14ac:dyDescent="0.3">
      <c r="A3161" s="11">
        <v>39281</v>
      </c>
      <c r="B3161" s="21" t="s">
        <v>1233</v>
      </c>
      <c r="C3161" s="29">
        <v>1</v>
      </c>
      <c r="D3161">
        <v>24.4</v>
      </c>
      <c r="E3161" s="21" t="s">
        <v>1286</v>
      </c>
      <c r="F3161">
        <v>0.6</v>
      </c>
      <c r="L3161" s="23" t="s">
        <v>2387</v>
      </c>
      <c r="M3161" s="23" t="s">
        <v>2217</v>
      </c>
    </row>
    <row r="3162" spans="1:13" x14ac:dyDescent="0.3">
      <c r="A3162" s="11">
        <v>39281</v>
      </c>
      <c r="B3162" s="21" t="s">
        <v>1233</v>
      </c>
      <c r="C3162" s="29">
        <v>1</v>
      </c>
      <c r="D3162">
        <v>14.6</v>
      </c>
      <c r="E3162" s="21" t="s">
        <v>1286</v>
      </c>
      <c r="F3162">
        <v>0.5</v>
      </c>
      <c r="L3162" s="23" t="s">
        <v>2387</v>
      </c>
      <c r="M3162" s="23" t="s">
        <v>2217</v>
      </c>
    </row>
    <row r="3163" spans="1:13" x14ac:dyDescent="0.3">
      <c r="A3163" s="11">
        <v>39281</v>
      </c>
      <c r="B3163" s="22" t="s">
        <v>1233</v>
      </c>
      <c r="C3163" s="29">
        <v>1</v>
      </c>
      <c r="D3163">
        <v>10.1</v>
      </c>
      <c r="E3163" s="22" t="s">
        <v>1286</v>
      </c>
      <c r="H3163">
        <v>1</v>
      </c>
      <c r="K3163" s="22"/>
      <c r="L3163" s="23" t="s">
        <v>2387</v>
      </c>
      <c r="M3163" s="23" t="s">
        <v>2217</v>
      </c>
    </row>
    <row r="3164" spans="1:13" x14ac:dyDescent="0.3">
      <c r="A3164" s="11">
        <v>39281</v>
      </c>
      <c r="B3164" s="23" t="s">
        <v>1233</v>
      </c>
      <c r="C3164" s="29">
        <v>1</v>
      </c>
      <c r="D3164">
        <v>4.3</v>
      </c>
      <c r="E3164" s="22" t="s">
        <v>1286</v>
      </c>
      <c r="F3164">
        <v>1.6</v>
      </c>
      <c r="K3164" s="22"/>
      <c r="L3164" s="23" t="s">
        <v>2387</v>
      </c>
      <c r="M3164" s="23" t="s">
        <v>2217</v>
      </c>
    </row>
    <row r="3165" spans="1:13" x14ac:dyDescent="0.3">
      <c r="A3165" s="11">
        <v>39281</v>
      </c>
      <c r="B3165" s="23" t="s">
        <v>1233</v>
      </c>
      <c r="C3165" s="29">
        <v>2</v>
      </c>
      <c r="D3165">
        <v>3.7</v>
      </c>
      <c r="E3165" s="22" t="s">
        <v>1286</v>
      </c>
      <c r="F3165">
        <v>1</v>
      </c>
      <c r="J3165" s="22" t="s">
        <v>2180</v>
      </c>
      <c r="L3165" s="23" t="s">
        <v>2387</v>
      </c>
      <c r="M3165" s="23" t="s">
        <v>2217</v>
      </c>
    </row>
    <row r="3166" spans="1:13" x14ac:dyDescent="0.3">
      <c r="A3166" s="11">
        <v>39281</v>
      </c>
      <c r="B3166" s="23" t="s">
        <v>1233</v>
      </c>
      <c r="C3166" s="29">
        <v>2</v>
      </c>
      <c r="D3166">
        <v>29.1</v>
      </c>
      <c r="E3166" s="22" t="s">
        <v>2332</v>
      </c>
      <c r="F3166">
        <v>3.1</v>
      </c>
      <c r="J3166" t="s">
        <v>1285</v>
      </c>
      <c r="K3166" t="s">
        <v>2242</v>
      </c>
      <c r="L3166" s="23" t="s">
        <v>2387</v>
      </c>
      <c r="M3166" s="23" t="s">
        <v>2217</v>
      </c>
    </row>
    <row r="3167" spans="1:13" x14ac:dyDescent="0.3">
      <c r="A3167" s="11">
        <v>39281</v>
      </c>
      <c r="B3167" s="23" t="s">
        <v>1233</v>
      </c>
      <c r="C3167" s="29">
        <v>2</v>
      </c>
      <c r="D3167">
        <v>41.2</v>
      </c>
      <c r="E3167" s="22" t="s">
        <v>1286</v>
      </c>
      <c r="F3167">
        <v>1.3</v>
      </c>
      <c r="J3167" t="s">
        <v>1797</v>
      </c>
      <c r="L3167" s="23" t="s">
        <v>2387</v>
      </c>
      <c r="M3167" s="23" t="s">
        <v>2217</v>
      </c>
    </row>
    <row r="3168" spans="1:13" x14ac:dyDescent="0.3">
      <c r="A3168" s="11">
        <v>39281</v>
      </c>
      <c r="B3168" s="23" t="s">
        <v>1233</v>
      </c>
      <c r="C3168" s="29">
        <v>2</v>
      </c>
      <c r="D3168">
        <v>21.3</v>
      </c>
      <c r="E3168" s="22" t="s">
        <v>1286</v>
      </c>
      <c r="F3168">
        <v>0.3</v>
      </c>
      <c r="L3168" s="23" t="s">
        <v>2387</v>
      </c>
      <c r="M3168" s="23" t="s">
        <v>2217</v>
      </c>
    </row>
    <row r="3169" spans="1:13" x14ac:dyDescent="0.3">
      <c r="A3169" s="11">
        <v>39281</v>
      </c>
      <c r="B3169" s="23" t="s">
        <v>1233</v>
      </c>
      <c r="C3169" s="29">
        <v>2</v>
      </c>
      <c r="D3169">
        <v>18.8</v>
      </c>
      <c r="E3169" s="22" t="s">
        <v>1286</v>
      </c>
      <c r="F3169">
        <v>1.2</v>
      </c>
      <c r="J3169" s="22"/>
      <c r="K3169" s="22"/>
      <c r="L3169" s="23" t="s">
        <v>2387</v>
      </c>
      <c r="M3169" s="23" t="s">
        <v>2217</v>
      </c>
    </row>
    <row r="3170" spans="1:13" x14ac:dyDescent="0.3">
      <c r="A3170" s="11">
        <v>39281</v>
      </c>
      <c r="B3170" s="23" t="s">
        <v>1233</v>
      </c>
      <c r="C3170" s="29">
        <v>2</v>
      </c>
      <c r="D3170">
        <v>17.600000000000001</v>
      </c>
      <c r="E3170" s="22" t="s">
        <v>1286</v>
      </c>
      <c r="F3170">
        <v>0.3</v>
      </c>
      <c r="L3170" s="23" t="s">
        <v>2387</v>
      </c>
      <c r="M3170" s="23" t="s">
        <v>2217</v>
      </c>
    </row>
    <row r="3171" spans="1:13" x14ac:dyDescent="0.3">
      <c r="A3171" s="11">
        <v>39281</v>
      </c>
      <c r="B3171" s="23" t="s">
        <v>1233</v>
      </c>
      <c r="C3171" s="29">
        <v>2</v>
      </c>
      <c r="D3171">
        <v>40</v>
      </c>
      <c r="E3171" s="22" t="s">
        <v>2394</v>
      </c>
      <c r="H3171">
        <v>7</v>
      </c>
      <c r="K3171" s="22"/>
      <c r="L3171" s="23" t="s">
        <v>2387</v>
      </c>
      <c r="M3171" s="23" t="s">
        <v>2545</v>
      </c>
    </row>
    <row r="3172" spans="1:13" x14ac:dyDescent="0.3">
      <c r="A3172" s="11">
        <v>39281</v>
      </c>
      <c r="B3172" s="23" t="s">
        <v>1233</v>
      </c>
      <c r="C3172" s="29">
        <v>2</v>
      </c>
      <c r="D3172">
        <v>39</v>
      </c>
      <c r="E3172" s="22" t="s">
        <v>2394</v>
      </c>
      <c r="H3172">
        <v>6</v>
      </c>
      <c r="J3172" s="22"/>
      <c r="L3172" s="23" t="s">
        <v>2387</v>
      </c>
      <c r="M3172" s="23" t="s">
        <v>2545</v>
      </c>
    </row>
    <row r="3173" spans="1:13" x14ac:dyDescent="0.3">
      <c r="A3173" s="11">
        <v>39281</v>
      </c>
      <c r="B3173" s="23" t="s">
        <v>1233</v>
      </c>
      <c r="C3173" s="29">
        <v>2</v>
      </c>
      <c r="D3173">
        <v>38.799999999999997</v>
      </c>
      <c r="E3173" s="22" t="s">
        <v>2394</v>
      </c>
      <c r="H3173">
        <v>1</v>
      </c>
      <c r="L3173" s="23" t="s">
        <v>2387</v>
      </c>
      <c r="M3173" s="23" t="s">
        <v>2545</v>
      </c>
    </row>
    <row r="3174" spans="1:13" x14ac:dyDescent="0.3">
      <c r="A3174" s="11">
        <v>39281</v>
      </c>
      <c r="B3174" s="23" t="s">
        <v>1233</v>
      </c>
      <c r="C3174" s="29">
        <v>2</v>
      </c>
      <c r="D3174">
        <v>35.9</v>
      </c>
      <c r="E3174" s="22" t="s">
        <v>2394</v>
      </c>
      <c r="H3174">
        <v>2</v>
      </c>
      <c r="L3174" s="23" t="s">
        <v>2387</v>
      </c>
      <c r="M3174" s="23" t="s">
        <v>2545</v>
      </c>
    </row>
    <row r="3175" spans="1:13" x14ac:dyDescent="0.3">
      <c r="A3175" s="11">
        <v>39281</v>
      </c>
      <c r="B3175" s="23" t="s">
        <v>1233</v>
      </c>
      <c r="C3175" s="29">
        <v>1</v>
      </c>
      <c r="D3175">
        <v>29.7</v>
      </c>
      <c r="E3175" s="22" t="s">
        <v>805</v>
      </c>
      <c r="F3175">
        <v>0.2</v>
      </c>
      <c r="J3175" s="22"/>
      <c r="K3175" t="s">
        <v>806</v>
      </c>
      <c r="L3175" s="23" t="s">
        <v>2546</v>
      </c>
      <c r="M3175" s="23" t="s">
        <v>2545</v>
      </c>
    </row>
    <row r="3176" spans="1:13" x14ac:dyDescent="0.3">
      <c r="A3176" s="11">
        <v>39281</v>
      </c>
      <c r="B3176" s="23" t="s">
        <v>1233</v>
      </c>
      <c r="C3176" s="29">
        <v>1</v>
      </c>
      <c r="D3176">
        <v>20.3</v>
      </c>
      <c r="E3176" s="22" t="s">
        <v>1635</v>
      </c>
      <c r="H3176">
        <v>1</v>
      </c>
      <c r="K3176" s="22"/>
      <c r="L3176" s="23" t="s">
        <v>2546</v>
      </c>
      <c r="M3176" s="23" t="s">
        <v>2545</v>
      </c>
    </row>
    <row r="3177" spans="1:13" x14ac:dyDescent="0.3">
      <c r="A3177" s="11">
        <v>39281</v>
      </c>
      <c r="B3177" s="23" t="s">
        <v>1233</v>
      </c>
      <c r="C3177" s="29">
        <v>1</v>
      </c>
      <c r="D3177">
        <v>34</v>
      </c>
      <c r="E3177" s="22" t="s">
        <v>622</v>
      </c>
      <c r="F3177">
        <v>1.9</v>
      </c>
      <c r="J3177" t="s">
        <v>975</v>
      </c>
      <c r="L3177" s="23" t="s">
        <v>2387</v>
      </c>
      <c r="M3177" s="23" t="s">
        <v>2545</v>
      </c>
    </row>
    <row r="3178" spans="1:13" x14ac:dyDescent="0.3">
      <c r="A3178" s="11">
        <v>39281</v>
      </c>
      <c r="B3178" s="23" t="s">
        <v>1233</v>
      </c>
      <c r="C3178" s="29">
        <v>1</v>
      </c>
      <c r="D3178">
        <v>11.4</v>
      </c>
      <c r="E3178" s="22" t="s">
        <v>2470</v>
      </c>
      <c r="F3178">
        <v>4.3</v>
      </c>
      <c r="J3178" t="s">
        <v>1630</v>
      </c>
      <c r="L3178" s="23" t="s">
        <v>2387</v>
      </c>
      <c r="M3178" s="23" t="s">
        <v>2545</v>
      </c>
    </row>
    <row r="3179" spans="1:13" x14ac:dyDescent="0.3">
      <c r="A3179" s="11">
        <v>39281</v>
      </c>
      <c r="B3179" s="23" t="s">
        <v>1233</v>
      </c>
      <c r="C3179" s="29">
        <v>1</v>
      </c>
      <c r="D3179">
        <v>10.7</v>
      </c>
      <c r="E3179" s="22" t="s">
        <v>2470</v>
      </c>
      <c r="F3179">
        <v>3.8</v>
      </c>
      <c r="J3179" t="s">
        <v>1797</v>
      </c>
      <c r="K3179" s="22"/>
      <c r="L3179" s="23" t="s">
        <v>2387</v>
      </c>
      <c r="M3179" s="23" t="s">
        <v>2545</v>
      </c>
    </row>
    <row r="3180" spans="1:13" x14ac:dyDescent="0.3">
      <c r="A3180" s="11">
        <v>39281</v>
      </c>
      <c r="B3180" s="23" t="s">
        <v>1233</v>
      </c>
      <c r="C3180" s="29">
        <v>1</v>
      </c>
      <c r="D3180">
        <v>49.2</v>
      </c>
      <c r="E3180" s="22" t="s">
        <v>622</v>
      </c>
      <c r="F3180">
        <v>2.2999999999999998</v>
      </c>
      <c r="L3180" s="23" t="s">
        <v>2387</v>
      </c>
      <c r="M3180" s="23" t="s">
        <v>2545</v>
      </c>
    </row>
    <row r="3181" spans="1:13" x14ac:dyDescent="0.3">
      <c r="A3181" s="11">
        <v>39281</v>
      </c>
      <c r="B3181" s="23" t="s">
        <v>1233</v>
      </c>
      <c r="C3181" s="29">
        <v>1</v>
      </c>
      <c r="D3181">
        <v>48.7</v>
      </c>
      <c r="E3181" s="22" t="s">
        <v>622</v>
      </c>
      <c r="F3181">
        <v>1.4</v>
      </c>
      <c r="L3181" s="23" t="s">
        <v>2387</v>
      </c>
      <c r="M3181" s="23" t="s">
        <v>2545</v>
      </c>
    </row>
    <row r="3182" spans="1:13" x14ac:dyDescent="0.3">
      <c r="A3182" s="11">
        <v>39281</v>
      </c>
      <c r="B3182" s="23" t="s">
        <v>1233</v>
      </c>
      <c r="C3182" s="29">
        <v>1</v>
      </c>
      <c r="D3182">
        <v>47.1</v>
      </c>
      <c r="E3182" s="22" t="s">
        <v>622</v>
      </c>
      <c r="H3182">
        <v>1</v>
      </c>
      <c r="L3182" s="23" t="s">
        <v>2387</v>
      </c>
      <c r="M3182" s="23" t="s">
        <v>2545</v>
      </c>
    </row>
    <row r="3183" spans="1:13" x14ac:dyDescent="0.3">
      <c r="A3183" s="11">
        <v>39281</v>
      </c>
      <c r="B3183" s="23" t="s">
        <v>1233</v>
      </c>
      <c r="C3183" s="29">
        <v>1</v>
      </c>
      <c r="D3183">
        <v>46.8</v>
      </c>
      <c r="E3183" s="22" t="s">
        <v>622</v>
      </c>
      <c r="H3183">
        <v>1</v>
      </c>
      <c r="L3183" s="23" t="s">
        <v>2387</v>
      </c>
      <c r="M3183" s="23" t="s">
        <v>2545</v>
      </c>
    </row>
    <row r="3184" spans="1:13" x14ac:dyDescent="0.3">
      <c r="A3184" s="11">
        <v>39281</v>
      </c>
      <c r="B3184" s="23" t="s">
        <v>1233</v>
      </c>
      <c r="C3184" s="29">
        <v>1</v>
      </c>
      <c r="D3184">
        <v>46.6</v>
      </c>
      <c r="E3184" s="22" t="s">
        <v>622</v>
      </c>
      <c r="H3184">
        <v>2</v>
      </c>
      <c r="L3184" s="23" t="s">
        <v>2387</v>
      </c>
      <c r="M3184" s="23" t="s">
        <v>2545</v>
      </c>
    </row>
    <row r="3185" spans="1:13" x14ac:dyDescent="0.3">
      <c r="A3185" s="11">
        <v>39281</v>
      </c>
      <c r="B3185" s="23" t="s">
        <v>1233</v>
      </c>
      <c r="C3185" s="29">
        <v>1</v>
      </c>
      <c r="D3185">
        <v>46.2</v>
      </c>
      <c r="E3185" s="22" t="s">
        <v>622</v>
      </c>
      <c r="H3185">
        <v>1</v>
      </c>
      <c r="L3185" s="23" t="s">
        <v>2387</v>
      </c>
      <c r="M3185" s="23" t="s">
        <v>2545</v>
      </c>
    </row>
    <row r="3186" spans="1:13" x14ac:dyDescent="0.3">
      <c r="A3186" s="11">
        <v>39281</v>
      </c>
      <c r="B3186" s="23" t="s">
        <v>1233</v>
      </c>
      <c r="C3186" s="29">
        <v>1</v>
      </c>
      <c r="D3186">
        <v>45.9</v>
      </c>
      <c r="E3186" s="22" t="s">
        <v>622</v>
      </c>
      <c r="F3186">
        <v>2</v>
      </c>
      <c r="L3186" s="23" t="s">
        <v>2387</v>
      </c>
      <c r="M3186" s="23" t="s">
        <v>2545</v>
      </c>
    </row>
    <row r="3187" spans="1:13" x14ac:dyDescent="0.3">
      <c r="A3187" s="11">
        <v>39281</v>
      </c>
      <c r="B3187" s="23" t="s">
        <v>1233</v>
      </c>
      <c r="C3187" s="29">
        <v>1</v>
      </c>
      <c r="D3187">
        <v>45.1</v>
      </c>
      <c r="E3187" s="22" t="s">
        <v>622</v>
      </c>
      <c r="H3187">
        <v>1</v>
      </c>
      <c r="L3187" s="23" t="s">
        <v>2387</v>
      </c>
      <c r="M3187" s="23" t="s">
        <v>2545</v>
      </c>
    </row>
    <row r="3188" spans="1:13" x14ac:dyDescent="0.3">
      <c r="A3188" s="11">
        <v>39281</v>
      </c>
      <c r="B3188" s="23" t="s">
        <v>1233</v>
      </c>
      <c r="C3188" s="29">
        <v>1</v>
      </c>
      <c r="D3188">
        <v>44.6</v>
      </c>
      <c r="E3188" s="22" t="s">
        <v>622</v>
      </c>
      <c r="F3188">
        <v>4.7</v>
      </c>
      <c r="L3188" s="23" t="s">
        <v>2387</v>
      </c>
      <c r="M3188" s="23" t="s">
        <v>2545</v>
      </c>
    </row>
    <row r="3189" spans="1:13" x14ac:dyDescent="0.3">
      <c r="A3189" s="11">
        <v>39281</v>
      </c>
      <c r="B3189" s="23" t="s">
        <v>1233</v>
      </c>
      <c r="C3189" s="29">
        <v>1</v>
      </c>
      <c r="D3189">
        <v>43.8</v>
      </c>
      <c r="E3189" s="22" t="s">
        <v>622</v>
      </c>
      <c r="H3189">
        <v>1</v>
      </c>
      <c r="L3189" s="23" t="s">
        <v>2387</v>
      </c>
      <c r="M3189" s="23" t="s">
        <v>2545</v>
      </c>
    </row>
    <row r="3190" spans="1:13" x14ac:dyDescent="0.3">
      <c r="A3190" s="11">
        <v>39281</v>
      </c>
      <c r="B3190" s="23" t="s">
        <v>1233</v>
      </c>
      <c r="C3190" s="29">
        <v>1</v>
      </c>
      <c r="D3190">
        <v>37.4</v>
      </c>
      <c r="E3190" s="22" t="s">
        <v>622</v>
      </c>
      <c r="F3190">
        <v>0.3</v>
      </c>
      <c r="L3190" s="23" t="s">
        <v>2387</v>
      </c>
      <c r="M3190" s="23" t="s">
        <v>2545</v>
      </c>
    </row>
    <row r="3191" spans="1:13" x14ac:dyDescent="0.3">
      <c r="A3191" s="11">
        <v>39281</v>
      </c>
      <c r="B3191" s="23" t="s">
        <v>1233</v>
      </c>
      <c r="C3191" s="29">
        <v>1</v>
      </c>
      <c r="D3191">
        <v>36.6</v>
      </c>
      <c r="E3191" s="22" t="s">
        <v>622</v>
      </c>
      <c r="F3191">
        <v>7.1</v>
      </c>
      <c r="K3191" s="22"/>
      <c r="L3191" s="23" t="s">
        <v>2387</v>
      </c>
      <c r="M3191" s="23" t="s">
        <v>2545</v>
      </c>
    </row>
    <row r="3192" spans="1:13" x14ac:dyDescent="0.3">
      <c r="A3192" s="11">
        <v>39281</v>
      </c>
      <c r="B3192" s="23" t="s">
        <v>1233</v>
      </c>
      <c r="C3192" s="29">
        <v>1</v>
      </c>
      <c r="D3192">
        <v>36.200000000000003</v>
      </c>
      <c r="E3192" s="22" t="s">
        <v>622</v>
      </c>
      <c r="F3192">
        <v>2.5</v>
      </c>
      <c r="K3192" s="22"/>
      <c r="L3192" s="23" t="s">
        <v>2387</v>
      </c>
      <c r="M3192" s="23" t="s">
        <v>2545</v>
      </c>
    </row>
    <row r="3193" spans="1:13" x14ac:dyDescent="0.3">
      <c r="A3193" s="11">
        <v>39281</v>
      </c>
      <c r="B3193" s="23" t="s">
        <v>1233</v>
      </c>
      <c r="C3193" s="29">
        <v>1</v>
      </c>
      <c r="D3193">
        <v>36</v>
      </c>
      <c r="E3193" s="22" t="s">
        <v>622</v>
      </c>
      <c r="F3193">
        <v>6</v>
      </c>
      <c r="K3193" s="22"/>
      <c r="L3193" s="23" t="s">
        <v>2387</v>
      </c>
      <c r="M3193" s="23" t="s">
        <v>2545</v>
      </c>
    </row>
    <row r="3194" spans="1:13" x14ac:dyDescent="0.3">
      <c r="A3194" s="11">
        <v>39281</v>
      </c>
      <c r="B3194" s="23" t="s">
        <v>1233</v>
      </c>
      <c r="C3194" s="29">
        <v>1</v>
      </c>
      <c r="D3194">
        <v>36</v>
      </c>
      <c r="E3194" s="22" t="s">
        <v>622</v>
      </c>
      <c r="F3194">
        <v>1</v>
      </c>
      <c r="L3194" s="23" t="s">
        <v>2387</v>
      </c>
      <c r="M3194" s="23" t="s">
        <v>2545</v>
      </c>
    </row>
    <row r="3195" spans="1:13" x14ac:dyDescent="0.3">
      <c r="A3195" s="11">
        <v>39281</v>
      </c>
      <c r="B3195" s="23" t="s">
        <v>1233</v>
      </c>
      <c r="C3195" s="29">
        <v>1</v>
      </c>
      <c r="D3195">
        <v>35.5</v>
      </c>
      <c r="E3195" s="22" t="s">
        <v>622</v>
      </c>
      <c r="F3195">
        <v>1.6</v>
      </c>
      <c r="L3195" s="23" t="s">
        <v>2387</v>
      </c>
      <c r="M3195" s="23" t="s">
        <v>2545</v>
      </c>
    </row>
    <row r="3196" spans="1:13" x14ac:dyDescent="0.3">
      <c r="A3196" s="11">
        <v>39281</v>
      </c>
      <c r="B3196" s="23" t="s">
        <v>1233</v>
      </c>
      <c r="C3196" s="29">
        <v>1</v>
      </c>
      <c r="D3196">
        <v>33.9</v>
      </c>
      <c r="E3196" s="22" t="s">
        <v>622</v>
      </c>
      <c r="F3196">
        <v>2.2000000000000002</v>
      </c>
      <c r="L3196" s="23" t="s">
        <v>2387</v>
      </c>
      <c r="M3196" s="23" t="s">
        <v>2545</v>
      </c>
    </row>
    <row r="3197" spans="1:13" x14ac:dyDescent="0.3">
      <c r="A3197" s="11">
        <v>39281</v>
      </c>
      <c r="B3197" s="23" t="s">
        <v>1233</v>
      </c>
      <c r="C3197" s="29">
        <v>1</v>
      </c>
      <c r="D3197">
        <v>33.200000000000003</v>
      </c>
      <c r="E3197" s="22" t="s">
        <v>622</v>
      </c>
      <c r="F3197">
        <v>2.1</v>
      </c>
      <c r="L3197" s="23" t="s">
        <v>2387</v>
      </c>
      <c r="M3197" s="23" t="s">
        <v>2545</v>
      </c>
    </row>
    <row r="3198" spans="1:13" x14ac:dyDescent="0.3">
      <c r="A3198" s="11">
        <v>39281</v>
      </c>
      <c r="B3198" s="23" t="s">
        <v>1233</v>
      </c>
      <c r="C3198" s="29">
        <v>1</v>
      </c>
      <c r="D3198">
        <v>32.200000000000003</v>
      </c>
      <c r="E3198" s="22" t="s">
        <v>622</v>
      </c>
      <c r="F3198">
        <v>0.8</v>
      </c>
      <c r="L3198" s="23" t="s">
        <v>2387</v>
      </c>
      <c r="M3198" s="23" t="s">
        <v>2545</v>
      </c>
    </row>
    <row r="3199" spans="1:13" x14ac:dyDescent="0.3">
      <c r="A3199" s="11">
        <v>39281</v>
      </c>
      <c r="B3199" s="23" t="s">
        <v>1233</v>
      </c>
      <c r="C3199" s="29">
        <v>1</v>
      </c>
      <c r="D3199">
        <v>32</v>
      </c>
      <c r="E3199" s="22" t="s">
        <v>622</v>
      </c>
      <c r="F3199">
        <v>6.2</v>
      </c>
      <c r="L3199" s="23" t="s">
        <v>2387</v>
      </c>
      <c r="M3199" s="23" t="s">
        <v>2545</v>
      </c>
    </row>
    <row r="3200" spans="1:13" x14ac:dyDescent="0.3">
      <c r="A3200" s="11">
        <v>39281</v>
      </c>
      <c r="B3200" s="23" t="s">
        <v>1233</v>
      </c>
      <c r="C3200" s="29">
        <v>1</v>
      </c>
      <c r="D3200">
        <v>31.9</v>
      </c>
      <c r="E3200" s="22" t="s">
        <v>622</v>
      </c>
      <c r="F3200">
        <v>1.3</v>
      </c>
      <c r="K3200" s="22"/>
      <c r="L3200" s="23" t="s">
        <v>2387</v>
      </c>
      <c r="M3200" s="23" t="s">
        <v>2545</v>
      </c>
    </row>
    <row r="3201" spans="1:13" x14ac:dyDescent="0.3">
      <c r="A3201" s="11">
        <v>39281</v>
      </c>
      <c r="B3201" s="23" t="s">
        <v>1233</v>
      </c>
      <c r="C3201" s="29">
        <v>1</v>
      </c>
      <c r="D3201">
        <v>31.4</v>
      </c>
      <c r="E3201" s="22" t="s">
        <v>622</v>
      </c>
      <c r="F3201">
        <v>6.2</v>
      </c>
      <c r="L3201" s="23" t="s">
        <v>2387</v>
      </c>
      <c r="M3201" s="23" t="s">
        <v>2545</v>
      </c>
    </row>
    <row r="3202" spans="1:13" x14ac:dyDescent="0.3">
      <c r="A3202" s="11">
        <v>39281</v>
      </c>
      <c r="B3202" s="23" t="s">
        <v>1233</v>
      </c>
      <c r="C3202" s="29">
        <v>1</v>
      </c>
      <c r="D3202">
        <v>27.4</v>
      </c>
      <c r="E3202" s="22" t="s">
        <v>1282</v>
      </c>
      <c r="H3202">
        <v>1</v>
      </c>
      <c r="L3202" s="23" t="s">
        <v>2387</v>
      </c>
      <c r="M3202" s="23" t="s">
        <v>2545</v>
      </c>
    </row>
    <row r="3203" spans="1:13" x14ac:dyDescent="0.3">
      <c r="A3203" s="11">
        <v>39281</v>
      </c>
      <c r="B3203" s="23" t="s">
        <v>1233</v>
      </c>
      <c r="C3203" s="29">
        <v>1</v>
      </c>
      <c r="D3203">
        <v>18.2</v>
      </c>
      <c r="E3203" s="22" t="s">
        <v>2470</v>
      </c>
      <c r="H3203">
        <v>1</v>
      </c>
      <c r="K3203" t="s">
        <v>1805</v>
      </c>
      <c r="L3203" s="23" t="s">
        <v>2387</v>
      </c>
      <c r="M3203" s="23" t="s">
        <v>2545</v>
      </c>
    </row>
    <row r="3204" spans="1:13" x14ac:dyDescent="0.3">
      <c r="A3204" s="11">
        <v>39281</v>
      </c>
      <c r="B3204" s="23" t="s">
        <v>1233</v>
      </c>
      <c r="C3204" s="29">
        <v>1</v>
      </c>
      <c r="D3204">
        <v>16.399999999999999</v>
      </c>
      <c r="E3204" s="22" t="s">
        <v>2470</v>
      </c>
      <c r="F3204">
        <v>2.1</v>
      </c>
      <c r="L3204" s="23" t="s">
        <v>2387</v>
      </c>
      <c r="M3204" s="23" t="s">
        <v>2545</v>
      </c>
    </row>
    <row r="3205" spans="1:13" x14ac:dyDescent="0.3">
      <c r="A3205" s="11">
        <v>39281</v>
      </c>
      <c r="B3205" s="23" t="s">
        <v>1233</v>
      </c>
      <c r="C3205" s="29">
        <v>1</v>
      </c>
      <c r="D3205">
        <v>15.7</v>
      </c>
      <c r="E3205" s="22" t="s">
        <v>2470</v>
      </c>
      <c r="F3205">
        <v>1.7</v>
      </c>
      <c r="K3205" t="s">
        <v>1807</v>
      </c>
      <c r="L3205" s="23" t="s">
        <v>2387</v>
      </c>
      <c r="M3205" s="23" t="s">
        <v>2545</v>
      </c>
    </row>
    <row r="3206" spans="1:13" x14ac:dyDescent="0.3">
      <c r="A3206" s="11">
        <v>39281</v>
      </c>
      <c r="B3206" s="23" t="s">
        <v>1233</v>
      </c>
      <c r="C3206" s="29">
        <v>1</v>
      </c>
      <c r="D3206">
        <v>10.6</v>
      </c>
      <c r="E3206" s="22" t="s">
        <v>2470</v>
      </c>
      <c r="F3206">
        <v>0.9</v>
      </c>
      <c r="L3206" s="23" t="s">
        <v>2387</v>
      </c>
      <c r="M3206" s="23" t="s">
        <v>2545</v>
      </c>
    </row>
    <row r="3207" spans="1:13" x14ac:dyDescent="0.3">
      <c r="A3207" s="11">
        <v>39281</v>
      </c>
      <c r="B3207" s="23" t="s">
        <v>1233</v>
      </c>
      <c r="C3207" s="29">
        <v>1</v>
      </c>
      <c r="D3207">
        <v>10</v>
      </c>
      <c r="E3207" s="22" t="s">
        <v>2470</v>
      </c>
      <c r="H3207">
        <v>2</v>
      </c>
      <c r="K3207" s="22"/>
      <c r="L3207" s="23" t="s">
        <v>2387</v>
      </c>
      <c r="M3207" s="23" t="s">
        <v>2545</v>
      </c>
    </row>
    <row r="3208" spans="1:13" x14ac:dyDescent="0.3">
      <c r="A3208" s="11">
        <v>39281</v>
      </c>
      <c r="B3208" s="23" t="s">
        <v>1233</v>
      </c>
      <c r="C3208" s="29">
        <v>1</v>
      </c>
      <c r="D3208">
        <v>5.4</v>
      </c>
      <c r="E3208" s="22" t="s">
        <v>2470</v>
      </c>
      <c r="F3208">
        <v>1.6</v>
      </c>
      <c r="L3208" s="23" t="s">
        <v>2387</v>
      </c>
      <c r="M3208" s="23" t="s">
        <v>2545</v>
      </c>
    </row>
    <row r="3209" spans="1:13" x14ac:dyDescent="0.3">
      <c r="A3209" s="11">
        <v>39281</v>
      </c>
      <c r="B3209" s="23" t="s">
        <v>1233</v>
      </c>
      <c r="C3209" s="29">
        <v>2</v>
      </c>
      <c r="D3209">
        <v>14.8</v>
      </c>
      <c r="E3209" s="22" t="s">
        <v>2470</v>
      </c>
      <c r="F3209">
        <v>4.7</v>
      </c>
      <c r="J3209" t="s">
        <v>1975</v>
      </c>
      <c r="L3209" s="23" t="s">
        <v>2387</v>
      </c>
      <c r="M3209" s="23" t="s">
        <v>2545</v>
      </c>
    </row>
    <row r="3210" spans="1:13" x14ac:dyDescent="0.3">
      <c r="A3210" s="11">
        <v>39281</v>
      </c>
      <c r="B3210" s="23" t="s">
        <v>1233</v>
      </c>
      <c r="C3210" s="29">
        <v>2</v>
      </c>
      <c r="D3210">
        <v>27.9</v>
      </c>
      <c r="E3210" s="22" t="s">
        <v>2470</v>
      </c>
      <c r="F3210">
        <v>6.3</v>
      </c>
      <c r="J3210" t="s">
        <v>1285</v>
      </c>
      <c r="L3210" s="23" t="s">
        <v>2387</v>
      </c>
      <c r="M3210" s="23" t="s">
        <v>2545</v>
      </c>
    </row>
    <row r="3211" spans="1:13" x14ac:dyDescent="0.3">
      <c r="A3211" s="11">
        <v>39281</v>
      </c>
      <c r="B3211" s="23" t="s">
        <v>1233</v>
      </c>
      <c r="C3211" s="29">
        <v>2</v>
      </c>
      <c r="D3211">
        <v>15</v>
      </c>
      <c r="E3211" s="22" t="s">
        <v>2512</v>
      </c>
      <c r="F3211">
        <v>6.1</v>
      </c>
      <c r="H3211">
        <v>2</v>
      </c>
      <c r="J3211" s="22" t="s">
        <v>714</v>
      </c>
      <c r="L3211" s="23" t="s">
        <v>2387</v>
      </c>
      <c r="M3211" s="23" t="s">
        <v>2545</v>
      </c>
    </row>
    <row r="3212" spans="1:13" x14ac:dyDescent="0.3">
      <c r="A3212" s="11">
        <v>39281</v>
      </c>
      <c r="B3212" s="23" t="s">
        <v>1233</v>
      </c>
      <c r="C3212" s="29">
        <v>2</v>
      </c>
      <c r="D3212">
        <v>46.5</v>
      </c>
      <c r="E3212" s="22" t="s">
        <v>2470</v>
      </c>
      <c r="H3212">
        <v>1</v>
      </c>
      <c r="L3212" s="23" t="s">
        <v>2387</v>
      </c>
      <c r="M3212" s="23" t="s">
        <v>2545</v>
      </c>
    </row>
    <row r="3213" spans="1:13" x14ac:dyDescent="0.3">
      <c r="A3213" s="11">
        <v>39281</v>
      </c>
      <c r="B3213" s="23" t="s">
        <v>1233</v>
      </c>
      <c r="C3213" s="29">
        <v>2</v>
      </c>
      <c r="D3213">
        <v>45.8</v>
      </c>
      <c r="E3213" s="22" t="s">
        <v>2470</v>
      </c>
      <c r="H3213">
        <v>1</v>
      </c>
      <c r="L3213" s="23" t="s">
        <v>2387</v>
      </c>
      <c r="M3213" s="23" t="s">
        <v>2545</v>
      </c>
    </row>
    <row r="3214" spans="1:13" x14ac:dyDescent="0.3">
      <c r="A3214" s="11">
        <v>39281</v>
      </c>
      <c r="B3214" s="23" t="s">
        <v>1233</v>
      </c>
      <c r="C3214" s="29">
        <v>2</v>
      </c>
      <c r="D3214">
        <v>39.299999999999997</v>
      </c>
      <c r="E3214" s="22" t="s">
        <v>2470</v>
      </c>
      <c r="H3214">
        <v>1</v>
      </c>
      <c r="J3214" s="22"/>
      <c r="K3214" s="22"/>
      <c r="L3214" s="23" t="s">
        <v>2387</v>
      </c>
      <c r="M3214" s="23" t="s">
        <v>2545</v>
      </c>
    </row>
    <row r="3215" spans="1:13" x14ac:dyDescent="0.3">
      <c r="A3215" s="11">
        <v>39281</v>
      </c>
      <c r="B3215" s="23" t="s">
        <v>1233</v>
      </c>
      <c r="C3215" s="29">
        <v>2</v>
      </c>
      <c r="D3215">
        <v>39</v>
      </c>
      <c r="E3215" s="22" t="s">
        <v>2470</v>
      </c>
      <c r="H3215">
        <v>1</v>
      </c>
      <c r="K3215" s="22"/>
      <c r="L3215" s="23" t="s">
        <v>2387</v>
      </c>
      <c r="M3215" s="23" t="s">
        <v>2545</v>
      </c>
    </row>
    <row r="3216" spans="1:13" x14ac:dyDescent="0.3">
      <c r="A3216" s="11">
        <v>39281</v>
      </c>
      <c r="B3216" s="23" t="s">
        <v>1233</v>
      </c>
      <c r="C3216" s="29">
        <v>2</v>
      </c>
      <c r="D3216">
        <v>38.4</v>
      </c>
      <c r="E3216" s="22" t="s">
        <v>2470</v>
      </c>
      <c r="F3216">
        <v>0.2</v>
      </c>
      <c r="L3216" s="23" t="s">
        <v>2387</v>
      </c>
      <c r="M3216" s="23" t="s">
        <v>2545</v>
      </c>
    </row>
    <row r="3217" spans="1:13" x14ac:dyDescent="0.3">
      <c r="A3217" s="11">
        <v>39281</v>
      </c>
      <c r="B3217" s="23" t="s">
        <v>1233</v>
      </c>
      <c r="C3217" s="29">
        <v>2</v>
      </c>
      <c r="D3217">
        <v>38</v>
      </c>
      <c r="E3217" s="22" t="s">
        <v>2470</v>
      </c>
      <c r="H3217">
        <v>1</v>
      </c>
      <c r="L3217" s="23" t="s">
        <v>2387</v>
      </c>
      <c r="M3217" s="23" t="s">
        <v>2545</v>
      </c>
    </row>
    <row r="3218" spans="1:13" x14ac:dyDescent="0.3">
      <c r="A3218" s="11">
        <v>39281</v>
      </c>
      <c r="B3218" s="23" t="s">
        <v>1233</v>
      </c>
      <c r="C3218" s="29">
        <v>2</v>
      </c>
      <c r="D3218">
        <v>37</v>
      </c>
      <c r="E3218" s="22" t="s">
        <v>2470</v>
      </c>
      <c r="H3218">
        <v>1</v>
      </c>
      <c r="K3218" s="22"/>
      <c r="L3218" s="23" t="s">
        <v>2387</v>
      </c>
      <c r="M3218" s="23" t="s">
        <v>2545</v>
      </c>
    </row>
    <row r="3219" spans="1:13" x14ac:dyDescent="0.3">
      <c r="A3219" s="11">
        <v>39281</v>
      </c>
      <c r="B3219" s="23" t="s">
        <v>1233</v>
      </c>
      <c r="C3219" s="29">
        <v>2</v>
      </c>
      <c r="D3219">
        <v>32.4</v>
      </c>
      <c r="E3219" s="22" t="s">
        <v>2470</v>
      </c>
      <c r="F3219">
        <v>2</v>
      </c>
      <c r="L3219" s="23" t="s">
        <v>2387</v>
      </c>
      <c r="M3219" s="23" t="s">
        <v>2545</v>
      </c>
    </row>
    <row r="3220" spans="1:13" x14ac:dyDescent="0.3">
      <c r="A3220" s="11">
        <v>39281</v>
      </c>
      <c r="B3220" s="23" t="s">
        <v>1233</v>
      </c>
      <c r="C3220" s="29">
        <v>2</v>
      </c>
      <c r="D3220">
        <v>32.1</v>
      </c>
      <c r="E3220" s="22" t="s">
        <v>2470</v>
      </c>
      <c r="F3220" s="22"/>
      <c r="H3220">
        <v>1</v>
      </c>
      <c r="L3220" s="23" t="s">
        <v>2387</v>
      </c>
      <c r="M3220" s="23" t="s">
        <v>2545</v>
      </c>
    </row>
    <row r="3221" spans="1:13" x14ac:dyDescent="0.3">
      <c r="A3221" s="11">
        <v>39281</v>
      </c>
      <c r="B3221" s="23" t="s">
        <v>1233</v>
      </c>
      <c r="C3221" s="29">
        <v>2</v>
      </c>
      <c r="D3221">
        <v>28.6</v>
      </c>
      <c r="E3221" s="22" t="s">
        <v>2243</v>
      </c>
      <c r="F3221">
        <v>7</v>
      </c>
      <c r="J3221" s="22"/>
      <c r="K3221" s="22"/>
      <c r="L3221" s="23" t="s">
        <v>2387</v>
      </c>
      <c r="M3221" s="23" t="s">
        <v>2545</v>
      </c>
    </row>
    <row r="3222" spans="1:13" x14ac:dyDescent="0.3">
      <c r="A3222" s="11">
        <v>39281</v>
      </c>
      <c r="B3222" s="23" t="s">
        <v>1233</v>
      </c>
      <c r="C3222" s="29">
        <v>2</v>
      </c>
      <c r="D3222">
        <v>25.4</v>
      </c>
      <c r="E3222" s="22" t="s">
        <v>2470</v>
      </c>
      <c r="H3222">
        <v>1</v>
      </c>
      <c r="K3222" s="22"/>
      <c r="L3222" s="23" t="s">
        <v>2387</v>
      </c>
      <c r="M3222" s="23" t="s">
        <v>2545</v>
      </c>
    </row>
    <row r="3223" spans="1:13" x14ac:dyDescent="0.3">
      <c r="A3223" s="11">
        <v>39281</v>
      </c>
      <c r="B3223" s="23" t="s">
        <v>1233</v>
      </c>
      <c r="C3223" s="29">
        <v>2</v>
      </c>
      <c r="D3223">
        <v>21.4</v>
      </c>
      <c r="E3223" s="22" t="s">
        <v>2470</v>
      </c>
      <c r="H3223">
        <v>1</v>
      </c>
      <c r="L3223" s="23" t="s">
        <v>2387</v>
      </c>
      <c r="M3223" s="23" t="s">
        <v>2545</v>
      </c>
    </row>
    <row r="3224" spans="1:13" x14ac:dyDescent="0.3">
      <c r="A3224" s="11">
        <v>39281</v>
      </c>
      <c r="B3224" s="23" t="s">
        <v>1233</v>
      </c>
      <c r="C3224" s="29">
        <v>2</v>
      </c>
      <c r="D3224">
        <v>20.100000000000001</v>
      </c>
      <c r="E3224" s="22" t="s">
        <v>2470</v>
      </c>
      <c r="H3224">
        <v>1</v>
      </c>
      <c r="K3224" s="22"/>
      <c r="L3224" s="23" t="s">
        <v>2387</v>
      </c>
      <c r="M3224" s="23" t="s">
        <v>2545</v>
      </c>
    </row>
    <row r="3225" spans="1:13" x14ac:dyDescent="0.3">
      <c r="A3225" s="11">
        <v>39281</v>
      </c>
      <c r="B3225" s="23" t="s">
        <v>1233</v>
      </c>
      <c r="C3225" s="29">
        <v>2</v>
      </c>
      <c r="D3225">
        <v>15.2</v>
      </c>
      <c r="E3225" s="22" t="s">
        <v>2511</v>
      </c>
      <c r="H3225">
        <v>2</v>
      </c>
      <c r="L3225" s="23" t="s">
        <v>2387</v>
      </c>
      <c r="M3225" s="23" t="s">
        <v>2545</v>
      </c>
    </row>
    <row r="3226" spans="1:13" x14ac:dyDescent="0.3">
      <c r="A3226" s="11">
        <v>39281</v>
      </c>
      <c r="B3226" s="23" t="s">
        <v>1233</v>
      </c>
      <c r="C3226" s="29">
        <v>2</v>
      </c>
      <c r="D3226">
        <v>10</v>
      </c>
      <c r="E3226" s="22" t="s">
        <v>2470</v>
      </c>
      <c r="H3226">
        <v>1</v>
      </c>
      <c r="L3226" s="23" t="s">
        <v>2387</v>
      </c>
      <c r="M3226" s="23" t="s">
        <v>2545</v>
      </c>
    </row>
    <row r="3227" spans="1:13" x14ac:dyDescent="0.3">
      <c r="A3227" s="11">
        <v>39281</v>
      </c>
      <c r="B3227" s="23" t="s">
        <v>1233</v>
      </c>
      <c r="C3227" s="29">
        <v>2</v>
      </c>
      <c r="D3227">
        <v>9.5</v>
      </c>
      <c r="E3227" s="22" t="s">
        <v>2470</v>
      </c>
      <c r="H3227">
        <v>1</v>
      </c>
      <c r="L3227" s="23" t="s">
        <v>2387</v>
      </c>
      <c r="M3227" s="23" t="s">
        <v>2545</v>
      </c>
    </row>
    <row r="3228" spans="1:13" x14ac:dyDescent="0.3">
      <c r="A3228" s="11">
        <v>39281</v>
      </c>
      <c r="B3228" s="23" t="s">
        <v>1233</v>
      </c>
      <c r="C3228" s="29">
        <v>2</v>
      </c>
      <c r="D3228">
        <v>7.1</v>
      </c>
      <c r="E3228" s="22" t="s">
        <v>2470</v>
      </c>
      <c r="H3228">
        <v>1</v>
      </c>
      <c r="L3228" s="23" t="s">
        <v>2387</v>
      </c>
      <c r="M3228" s="23" t="s">
        <v>2545</v>
      </c>
    </row>
    <row r="3229" spans="1:13" x14ac:dyDescent="0.3">
      <c r="A3229" s="11">
        <v>39281</v>
      </c>
      <c r="B3229" s="23" t="s">
        <v>1233</v>
      </c>
      <c r="C3229" s="29">
        <v>2</v>
      </c>
      <c r="D3229">
        <v>6.2</v>
      </c>
      <c r="E3229" s="22" t="s">
        <v>2470</v>
      </c>
      <c r="H3229">
        <v>1</v>
      </c>
      <c r="J3229" s="22"/>
      <c r="L3229" s="23" t="s">
        <v>2387</v>
      </c>
      <c r="M3229" s="23" t="s">
        <v>2545</v>
      </c>
    </row>
    <row r="3230" spans="1:13" x14ac:dyDescent="0.3">
      <c r="A3230" s="11">
        <v>39281</v>
      </c>
      <c r="B3230" s="23" t="s">
        <v>1233</v>
      </c>
      <c r="C3230" s="29">
        <v>2</v>
      </c>
      <c r="D3230">
        <v>5.7</v>
      </c>
      <c r="E3230" s="22" t="s">
        <v>2470</v>
      </c>
      <c r="H3230">
        <v>1</v>
      </c>
      <c r="L3230" s="23" t="s">
        <v>2387</v>
      </c>
      <c r="M3230" s="23" t="s">
        <v>2545</v>
      </c>
    </row>
    <row r="3231" spans="1:13" x14ac:dyDescent="0.3">
      <c r="A3231" s="11">
        <v>39281</v>
      </c>
      <c r="B3231" s="23" t="s">
        <v>1233</v>
      </c>
      <c r="C3231" s="29">
        <v>1</v>
      </c>
      <c r="D3231">
        <v>26.5</v>
      </c>
      <c r="E3231" s="22" t="s">
        <v>1284</v>
      </c>
      <c r="F3231">
        <v>4.5</v>
      </c>
      <c r="J3231" t="s">
        <v>1285</v>
      </c>
      <c r="L3231" s="23" t="s">
        <v>2387</v>
      </c>
      <c r="M3231" s="23" t="s">
        <v>2708</v>
      </c>
    </row>
    <row r="3232" spans="1:13" x14ac:dyDescent="0.3">
      <c r="A3232" s="11">
        <v>39281</v>
      </c>
      <c r="B3232" s="23" t="s">
        <v>1233</v>
      </c>
      <c r="C3232" s="29">
        <v>1</v>
      </c>
      <c r="D3232">
        <v>47.1</v>
      </c>
      <c r="E3232" s="22" t="s">
        <v>624</v>
      </c>
      <c r="H3232">
        <v>1</v>
      </c>
      <c r="J3232" s="22"/>
      <c r="L3232" s="23" t="s">
        <v>2387</v>
      </c>
      <c r="M3232" s="23" t="s">
        <v>2708</v>
      </c>
    </row>
    <row r="3233" spans="1:13" x14ac:dyDescent="0.3">
      <c r="A3233" s="11">
        <v>39281</v>
      </c>
      <c r="B3233" s="23" t="s">
        <v>1233</v>
      </c>
      <c r="C3233" s="29">
        <v>1</v>
      </c>
      <c r="D3233">
        <v>23.1</v>
      </c>
      <c r="E3233" s="22" t="s">
        <v>1284</v>
      </c>
      <c r="F3233">
        <v>3.1</v>
      </c>
      <c r="L3233" s="23" t="s">
        <v>2387</v>
      </c>
      <c r="M3233" s="23" t="s">
        <v>2708</v>
      </c>
    </row>
    <row r="3234" spans="1:13" x14ac:dyDescent="0.3">
      <c r="A3234" s="11">
        <v>39281</v>
      </c>
      <c r="B3234" s="23" t="s">
        <v>1233</v>
      </c>
      <c r="C3234" s="29">
        <v>1</v>
      </c>
      <c r="D3234">
        <v>2.4</v>
      </c>
      <c r="E3234" s="22" t="s">
        <v>1284</v>
      </c>
      <c r="F3234">
        <v>4.5</v>
      </c>
      <c r="L3234" s="23" t="s">
        <v>2387</v>
      </c>
      <c r="M3234" s="23" t="s">
        <v>2708</v>
      </c>
    </row>
    <row r="3235" spans="1:13" x14ac:dyDescent="0.3">
      <c r="A3235" s="11">
        <v>39281</v>
      </c>
      <c r="B3235" s="23" t="s">
        <v>1233</v>
      </c>
      <c r="C3235" s="29">
        <v>2</v>
      </c>
      <c r="D3235">
        <v>4.7</v>
      </c>
      <c r="E3235" s="22" t="s">
        <v>1284</v>
      </c>
      <c r="F3235">
        <v>4.5</v>
      </c>
      <c r="K3235" s="22"/>
      <c r="L3235" s="23" t="s">
        <v>2387</v>
      </c>
      <c r="M3235" s="23" t="s">
        <v>2708</v>
      </c>
    </row>
    <row r="3236" spans="1:13" x14ac:dyDescent="0.3">
      <c r="A3236" s="11">
        <v>39281</v>
      </c>
      <c r="B3236" s="23" t="s">
        <v>1233</v>
      </c>
      <c r="C3236" s="29">
        <v>1</v>
      </c>
      <c r="D3236">
        <v>15.3</v>
      </c>
      <c r="E3236" s="22" t="s">
        <v>1808</v>
      </c>
      <c r="F3236">
        <v>10</v>
      </c>
      <c r="K3236" s="22"/>
      <c r="L3236" s="23" t="s">
        <v>640</v>
      </c>
      <c r="M3236" s="23" t="s">
        <v>641</v>
      </c>
    </row>
    <row r="3237" spans="1:13" x14ac:dyDescent="0.3">
      <c r="A3237" s="11">
        <v>39281</v>
      </c>
      <c r="B3237" s="23" t="s">
        <v>1233</v>
      </c>
      <c r="C3237" s="29">
        <v>1</v>
      </c>
      <c r="D3237">
        <v>22</v>
      </c>
      <c r="E3237" s="22" t="s">
        <v>1631</v>
      </c>
      <c r="F3237">
        <v>9</v>
      </c>
      <c r="J3237" t="s">
        <v>1632</v>
      </c>
      <c r="K3237" t="s">
        <v>1633</v>
      </c>
      <c r="L3237" s="23" t="s">
        <v>640</v>
      </c>
      <c r="M3237" s="23" t="s">
        <v>641</v>
      </c>
    </row>
    <row r="3238" spans="1:13" x14ac:dyDescent="0.3">
      <c r="A3238" s="11">
        <v>39281</v>
      </c>
      <c r="B3238" s="23" t="s">
        <v>1233</v>
      </c>
      <c r="C3238" s="29">
        <v>1</v>
      </c>
      <c r="D3238">
        <v>30.1</v>
      </c>
      <c r="E3238" s="22" t="s">
        <v>817</v>
      </c>
      <c r="F3238">
        <v>0.3</v>
      </c>
      <c r="I3238" t="s">
        <v>818</v>
      </c>
      <c r="L3238" s="23" t="s">
        <v>33</v>
      </c>
      <c r="M3238" s="23" t="s">
        <v>1242</v>
      </c>
    </row>
    <row r="3239" spans="1:13" x14ac:dyDescent="0.3">
      <c r="A3239" s="11">
        <v>39281</v>
      </c>
      <c r="B3239" s="23" t="s">
        <v>1233</v>
      </c>
      <c r="C3239" s="29">
        <v>1</v>
      </c>
      <c r="D3239">
        <v>13</v>
      </c>
      <c r="E3239" s="22" t="s">
        <v>1637</v>
      </c>
      <c r="I3239" t="s">
        <v>1796</v>
      </c>
      <c r="L3239" s="23" t="s">
        <v>33</v>
      </c>
      <c r="M3239" s="23" t="s">
        <v>1242</v>
      </c>
    </row>
    <row r="3240" spans="1:13" x14ac:dyDescent="0.3">
      <c r="A3240" s="11">
        <v>39281</v>
      </c>
      <c r="B3240" s="23" t="s">
        <v>1233</v>
      </c>
      <c r="C3240" s="29">
        <v>1</v>
      </c>
      <c r="D3240">
        <v>8.9</v>
      </c>
      <c r="E3240" s="22" t="s">
        <v>1637</v>
      </c>
      <c r="F3240">
        <v>0.4</v>
      </c>
      <c r="L3240" s="23" t="s">
        <v>33</v>
      </c>
      <c r="M3240" s="23" t="s">
        <v>1242</v>
      </c>
    </row>
    <row r="3241" spans="1:13" x14ac:dyDescent="0.3">
      <c r="A3241" s="11">
        <v>39281</v>
      </c>
      <c r="B3241" s="23" t="s">
        <v>1233</v>
      </c>
      <c r="C3241" s="29">
        <v>2</v>
      </c>
      <c r="D3241">
        <v>18</v>
      </c>
      <c r="E3241" s="22" t="s">
        <v>1637</v>
      </c>
      <c r="F3241">
        <v>0.1</v>
      </c>
      <c r="L3241" s="23" t="s">
        <v>33</v>
      </c>
      <c r="M3241" s="23" t="s">
        <v>1242</v>
      </c>
    </row>
    <row r="3242" spans="1:13" x14ac:dyDescent="0.3">
      <c r="A3242" s="11">
        <v>39325</v>
      </c>
      <c r="B3242" s="23" t="s">
        <v>1237</v>
      </c>
      <c r="C3242" s="29">
        <v>1</v>
      </c>
      <c r="D3242">
        <v>29.3</v>
      </c>
      <c r="E3242" s="22" t="s">
        <v>2389</v>
      </c>
      <c r="F3242">
        <v>7.2</v>
      </c>
      <c r="J3242" t="s">
        <v>1363</v>
      </c>
      <c r="K3242" s="22"/>
      <c r="L3242" s="23" t="s">
        <v>2387</v>
      </c>
      <c r="M3242" s="23" t="s">
        <v>2217</v>
      </c>
    </row>
    <row r="3243" spans="1:13" x14ac:dyDescent="0.3">
      <c r="A3243" s="11">
        <v>39325</v>
      </c>
      <c r="B3243" s="23" t="s">
        <v>1237</v>
      </c>
      <c r="C3243" s="29">
        <v>1</v>
      </c>
      <c r="D3243">
        <v>19.399999999999999</v>
      </c>
      <c r="E3243" s="22" t="s">
        <v>2389</v>
      </c>
      <c r="F3243">
        <v>9</v>
      </c>
      <c r="J3243" t="s">
        <v>1363</v>
      </c>
      <c r="L3243" s="23" t="s">
        <v>2387</v>
      </c>
      <c r="M3243" s="23" t="s">
        <v>2217</v>
      </c>
    </row>
    <row r="3244" spans="1:13" x14ac:dyDescent="0.3">
      <c r="A3244" s="11">
        <v>39325</v>
      </c>
      <c r="B3244" s="23" t="s">
        <v>1237</v>
      </c>
      <c r="C3244" s="29">
        <v>1</v>
      </c>
      <c r="D3244">
        <v>13.2</v>
      </c>
      <c r="E3244" s="22" t="s">
        <v>2389</v>
      </c>
      <c r="F3244">
        <v>7</v>
      </c>
      <c r="J3244" t="s">
        <v>1363</v>
      </c>
      <c r="L3244" s="23" t="s">
        <v>2387</v>
      </c>
      <c r="M3244" s="23" t="s">
        <v>2217</v>
      </c>
    </row>
    <row r="3245" spans="1:13" x14ac:dyDescent="0.3">
      <c r="A3245" s="11">
        <v>39325</v>
      </c>
      <c r="B3245" s="23" t="s">
        <v>1237</v>
      </c>
      <c r="C3245" s="29">
        <v>1</v>
      </c>
      <c r="D3245">
        <v>33.299999999999997</v>
      </c>
      <c r="E3245" s="22" t="s">
        <v>1149</v>
      </c>
      <c r="H3245">
        <v>1</v>
      </c>
      <c r="L3245" s="23" t="s">
        <v>2387</v>
      </c>
      <c r="M3245" s="23" t="s">
        <v>2217</v>
      </c>
    </row>
    <row r="3246" spans="1:13" x14ac:dyDescent="0.3">
      <c r="A3246" s="11">
        <v>39325</v>
      </c>
      <c r="B3246" s="23" t="s">
        <v>1237</v>
      </c>
      <c r="C3246" s="29">
        <v>1</v>
      </c>
      <c r="D3246">
        <v>23.2</v>
      </c>
      <c r="E3246" s="22" t="s">
        <v>2389</v>
      </c>
      <c r="H3246">
        <v>3</v>
      </c>
      <c r="L3246" s="23" t="s">
        <v>2387</v>
      </c>
      <c r="M3246" s="23" t="s">
        <v>2217</v>
      </c>
    </row>
    <row r="3247" spans="1:13" x14ac:dyDescent="0.3">
      <c r="A3247" s="11">
        <v>39325</v>
      </c>
      <c r="B3247" s="23" t="s">
        <v>1237</v>
      </c>
      <c r="C3247" s="29">
        <v>1</v>
      </c>
      <c r="D3247">
        <v>21.9</v>
      </c>
      <c r="E3247" s="22" t="s">
        <v>2389</v>
      </c>
      <c r="H3247">
        <v>1</v>
      </c>
      <c r="L3247" s="23" t="s">
        <v>2387</v>
      </c>
      <c r="M3247" s="23" t="s">
        <v>2217</v>
      </c>
    </row>
    <row r="3248" spans="1:13" x14ac:dyDescent="0.3">
      <c r="A3248" s="11">
        <v>39325</v>
      </c>
      <c r="B3248" s="23" t="s">
        <v>1237</v>
      </c>
      <c r="C3248" s="29">
        <v>1</v>
      </c>
      <c r="D3248">
        <v>21</v>
      </c>
      <c r="E3248" s="22" t="s">
        <v>2389</v>
      </c>
      <c r="H3248">
        <v>4</v>
      </c>
      <c r="L3248" s="23" t="s">
        <v>2387</v>
      </c>
      <c r="M3248" s="23" t="s">
        <v>2217</v>
      </c>
    </row>
    <row r="3249" spans="1:13" x14ac:dyDescent="0.3">
      <c r="A3249" s="11">
        <v>39325</v>
      </c>
      <c r="B3249" s="23" t="s">
        <v>1237</v>
      </c>
      <c r="C3249" s="29">
        <v>1</v>
      </c>
      <c r="D3249">
        <v>20</v>
      </c>
      <c r="E3249" s="23" t="s">
        <v>2389</v>
      </c>
      <c r="H3249">
        <v>4</v>
      </c>
      <c r="L3249" s="23" t="s">
        <v>2387</v>
      </c>
      <c r="M3249" s="23" t="s">
        <v>2217</v>
      </c>
    </row>
    <row r="3250" spans="1:13" x14ac:dyDescent="0.3">
      <c r="A3250" s="11">
        <v>39325</v>
      </c>
      <c r="B3250" s="23" t="s">
        <v>1237</v>
      </c>
      <c r="C3250" s="29">
        <v>1</v>
      </c>
      <c r="D3250">
        <v>20</v>
      </c>
      <c r="E3250" s="23" t="s">
        <v>2389</v>
      </c>
      <c r="H3250">
        <v>4</v>
      </c>
      <c r="L3250" s="23" t="s">
        <v>2387</v>
      </c>
      <c r="M3250" s="23" t="s">
        <v>2217</v>
      </c>
    </row>
    <row r="3251" spans="1:13" x14ac:dyDescent="0.3">
      <c r="A3251" s="11">
        <v>39325</v>
      </c>
      <c r="B3251" s="23" t="s">
        <v>1237</v>
      </c>
      <c r="C3251" s="29">
        <v>1</v>
      </c>
      <c r="D3251">
        <v>19</v>
      </c>
      <c r="E3251" s="23" t="s">
        <v>2389</v>
      </c>
      <c r="H3251">
        <v>4</v>
      </c>
      <c r="J3251" s="23"/>
      <c r="L3251" s="23" t="s">
        <v>2387</v>
      </c>
      <c r="M3251" s="23" t="s">
        <v>2217</v>
      </c>
    </row>
    <row r="3252" spans="1:13" x14ac:dyDescent="0.3">
      <c r="A3252" s="11">
        <v>39325</v>
      </c>
      <c r="B3252" s="23" t="s">
        <v>1237</v>
      </c>
      <c r="C3252" s="29">
        <v>1</v>
      </c>
      <c r="D3252">
        <v>19</v>
      </c>
      <c r="E3252" s="23" t="s">
        <v>2389</v>
      </c>
      <c r="H3252">
        <v>11</v>
      </c>
      <c r="L3252" s="23" t="s">
        <v>2387</v>
      </c>
      <c r="M3252" s="23" t="s">
        <v>2217</v>
      </c>
    </row>
    <row r="3253" spans="1:13" x14ac:dyDescent="0.3">
      <c r="A3253" s="11">
        <v>39325</v>
      </c>
      <c r="B3253" s="23" t="s">
        <v>1237</v>
      </c>
      <c r="C3253" s="29">
        <v>1</v>
      </c>
      <c r="D3253">
        <v>18</v>
      </c>
      <c r="E3253" s="23" t="s">
        <v>2389</v>
      </c>
      <c r="H3253">
        <v>10</v>
      </c>
      <c r="L3253" s="23" t="s">
        <v>2387</v>
      </c>
      <c r="M3253" s="23" t="s">
        <v>2217</v>
      </c>
    </row>
    <row r="3254" spans="1:13" x14ac:dyDescent="0.3">
      <c r="A3254" s="11">
        <v>39325</v>
      </c>
      <c r="B3254" s="23" t="s">
        <v>1237</v>
      </c>
      <c r="C3254" s="29">
        <v>1</v>
      </c>
      <c r="D3254">
        <v>18</v>
      </c>
      <c r="E3254" s="23" t="s">
        <v>2389</v>
      </c>
      <c r="H3254">
        <v>13</v>
      </c>
      <c r="L3254" s="23" t="s">
        <v>2387</v>
      </c>
      <c r="M3254" s="23" t="s">
        <v>2217</v>
      </c>
    </row>
    <row r="3255" spans="1:13" x14ac:dyDescent="0.3">
      <c r="A3255" s="11">
        <v>39325</v>
      </c>
      <c r="B3255" s="23" t="s">
        <v>1237</v>
      </c>
      <c r="C3255" s="29">
        <v>1</v>
      </c>
      <c r="D3255">
        <v>17</v>
      </c>
      <c r="E3255" s="23" t="s">
        <v>2389</v>
      </c>
      <c r="H3255">
        <v>12</v>
      </c>
      <c r="K3255" s="23"/>
      <c r="L3255" s="23" t="s">
        <v>2387</v>
      </c>
      <c r="M3255" s="23" t="s">
        <v>2217</v>
      </c>
    </row>
    <row r="3256" spans="1:13" x14ac:dyDescent="0.3">
      <c r="A3256" s="11">
        <v>39325</v>
      </c>
      <c r="B3256" s="23" t="s">
        <v>1237</v>
      </c>
      <c r="C3256" s="29">
        <v>1</v>
      </c>
      <c r="D3256">
        <v>17</v>
      </c>
      <c r="E3256" s="23" t="s">
        <v>2638</v>
      </c>
      <c r="H3256">
        <v>3</v>
      </c>
      <c r="J3256" s="23"/>
      <c r="L3256" s="23" t="s">
        <v>2387</v>
      </c>
      <c r="M3256" s="23" t="s">
        <v>2217</v>
      </c>
    </row>
    <row r="3257" spans="1:13" x14ac:dyDescent="0.3">
      <c r="A3257" s="11">
        <v>39325</v>
      </c>
      <c r="B3257" s="23" t="s">
        <v>1237</v>
      </c>
      <c r="C3257" s="29">
        <v>1</v>
      </c>
      <c r="D3257">
        <v>16</v>
      </c>
      <c r="E3257" s="23" t="s">
        <v>2389</v>
      </c>
      <c r="H3257">
        <v>3</v>
      </c>
      <c r="L3257" s="23" t="s">
        <v>2387</v>
      </c>
      <c r="M3257" s="23" t="s">
        <v>2217</v>
      </c>
    </row>
    <row r="3258" spans="1:13" x14ac:dyDescent="0.3">
      <c r="A3258" s="11">
        <v>39325</v>
      </c>
      <c r="B3258" s="23" t="s">
        <v>1237</v>
      </c>
      <c r="C3258" s="29">
        <v>1</v>
      </c>
      <c r="D3258">
        <v>16</v>
      </c>
      <c r="E3258" s="23" t="s">
        <v>2389</v>
      </c>
      <c r="H3258">
        <v>2</v>
      </c>
      <c r="L3258" s="23" t="s">
        <v>2387</v>
      </c>
      <c r="M3258" s="23" t="s">
        <v>2217</v>
      </c>
    </row>
    <row r="3259" spans="1:13" x14ac:dyDescent="0.3">
      <c r="A3259" s="11">
        <v>39325</v>
      </c>
      <c r="B3259" s="23" t="s">
        <v>1237</v>
      </c>
      <c r="C3259" s="29">
        <v>1</v>
      </c>
      <c r="D3259">
        <v>15</v>
      </c>
      <c r="E3259" s="23" t="s">
        <v>2389</v>
      </c>
      <c r="H3259">
        <v>2</v>
      </c>
      <c r="K3259" s="23"/>
      <c r="L3259" s="23" t="s">
        <v>2387</v>
      </c>
      <c r="M3259" s="23" t="s">
        <v>2217</v>
      </c>
    </row>
    <row r="3260" spans="1:13" x14ac:dyDescent="0.3">
      <c r="A3260" s="11">
        <v>39325</v>
      </c>
      <c r="B3260" s="23" t="s">
        <v>1237</v>
      </c>
      <c r="C3260" s="29">
        <v>1</v>
      </c>
      <c r="D3260">
        <v>14.9</v>
      </c>
      <c r="E3260" s="23" t="s">
        <v>2389</v>
      </c>
      <c r="H3260">
        <v>1</v>
      </c>
      <c r="L3260" s="23" t="s">
        <v>2387</v>
      </c>
      <c r="M3260" s="23" t="s">
        <v>2217</v>
      </c>
    </row>
    <row r="3261" spans="1:13" x14ac:dyDescent="0.3">
      <c r="A3261" s="11">
        <v>39325</v>
      </c>
      <c r="B3261" s="23" t="s">
        <v>1237</v>
      </c>
      <c r="C3261" s="29">
        <v>1</v>
      </c>
      <c r="D3261">
        <v>14.4</v>
      </c>
      <c r="E3261" s="23" t="s">
        <v>2389</v>
      </c>
      <c r="H3261">
        <v>2</v>
      </c>
      <c r="L3261" s="23" t="s">
        <v>2387</v>
      </c>
      <c r="M3261" s="23" t="s">
        <v>2217</v>
      </c>
    </row>
    <row r="3262" spans="1:13" x14ac:dyDescent="0.3">
      <c r="A3262" s="11">
        <v>39325</v>
      </c>
      <c r="B3262" s="23" t="s">
        <v>1237</v>
      </c>
      <c r="C3262" s="29">
        <v>1</v>
      </c>
      <c r="D3262">
        <v>13.6</v>
      </c>
      <c r="E3262" s="23" t="s">
        <v>2389</v>
      </c>
      <c r="H3262">
        <v>1</v>
      </c>
      <c r="L3262" s="23" t="s">
        <v>2387</v>
      </c>
      <c r="M3262" s="23" t="s">
        <v>2217</v>
      </c>
    </row>
    <row r="3263" spans="1:13" x14ac:dyDescent="0.3">
      <c r="A3263" s="11">
        <v>39325</v>
      </c>
      <c r="B3263" s="23" t="s">
        <v>1237</v>
      </c>
      <c r="C3263" s="29">
        <v>1</v>
      </c>
      <c r="D3263">
        <v>10.9</v>
      </c>
      <c r="E3263" s="23" t="s">
        <v>2389</v>
      </c>
      <c r="H3263">
        <v>3</v>
      </c>
      <c r="L3263" s="23" t="s">
        <v>2387</v>
      </c>
      <c r="M3263" s="23" t="s">
        <v>2217</v>
      </c>
    </row>
    <row r="3264" spans="1:13" x14ac:dyDescent="0.3">
      <c r="A3264" s="11">
        <v>39325</v>
      </c>
      <c r="B3264" s="23" t="s">
        <v>1237</v>
      </c>
      <c r="C3264" s="29">
        <v>1</v>
      </c>
      <c r="D3264">
        <v>6.9</v>
      </c>
      <c r="E3264" s="23" t="s">
        <v>2389</v>
      </c>
      <c r="H3264">
        <v>2</v>
      </c>
      <c r="L3264" s="23" t="s">
        <v>2387</v>
      </c>
      <c r="M3264" s="23" t="s">
        <v>2217</v>
      </c>
    </row>
    <row r="3265" spans="1:13" x14ac:dyDescent="0.3">
      <c r="A3265" s="11">
        <v>39325</v>
      </c>
      <c r="B3265" s="23" t="s">
        <v>1237</v>
      </c>
      <c r="C3265" s="29">
        <v>1</v>
      </c>
      <c r="D3265">
        <v>4.0999999999999996</v>
      </c>
      <c r="E3265" s="23" t="s">
        <v>2389</v>
      </c>
      <c r="H3265">
        <v>1</v>
      </c>
      <c r="L3265" s="23" t="s">
        <v>2387</v>
      </c>
      <c r="M3265" s="23" t="s">
        <v>2217</v>
      </c>
    </row>
    <row r="3266" spans="1:13" x14ac:dyDescent="0.3">
      <c r="A3266" s="11">
        <v>39325</v>
      </c>
      <c r="B3266" s="23" t="s">
        <v>383</v>
      </c>
      <c r="C3266" s="29">
        <v>2</v>
      </c>
      <c r="D3266">
        <v>6.5</v>
      </c>
      <c r="E3266" s="23" t="s">
        <v>2389</v>
      </c>
      <c r="H3266">
        <v>3</v>
      </c>
      <c r="L3266" s="23" t="s">
        <v>2387</v>
      </c>
      <c r="M3266" s="23" t="s">
        <v>2217</v>
      </c>
    </row>
    <row r="3267" spans="1:13" x14ac:dyDescent="0.3">
      <c r="A3267" s="11">
        <v>39325</v>
      </c>
      <c r="B3267" s="23" t="s">
        <v>383</v>
      </c>
      <c r="C3267" s="29">
        <v>2</v>
      </c>
      <c r="D3267">
        <v>6.1</v>
      </c>
      <c r="E3267" s="23" t="s">
        <v>2389</v>
      </c>
      <c r="H3267">
        <v>3</v>
      </c>
      <c r="K3267" s="23"/>
      <c r="L3267" s="23" t="s">
        <v>2387</v>
      </c>
      <c r="M3267" s="23" t="s">
        <v>2217</v>
      </c>
    </row>
    <row r="3268" spans="1:13" x14ac:dyDescent="0.3">
      <c r="A3268" s="11">
        <v>39325</v>
      </c>
      <c r="B3268" s="23" t="s">
        <v>383</v>
      </c>
      <c r="C3268" s="29">
        <v>2</v>
      </c>
      <c r="D3268">
        <v>6.5</v>
      </c>
      <c r="E3268" s="23" t="s">
        <v>2389</v>
      </c>
      <c r="H3268">
        <v>3</v>
      </c>
      <c r="L3268" s="23" t="s">
        <v>2387</v>
      </c>
      <c r="M3268" s="23" t="s">
        <v>2217</v>
      </c>
    </row>
    <row r="3269" spans="1:13" x14ac:dyDescent="0.3">
      <c r="A3269" s="11">
        <v>39325</v>
      </c>
      <c r="B3269" s="23" t="s">
        <v>383</v>
      </c>
      <c r="C3269" s="29">
        <v>2</v>
      </c>
      <c r="D3269">
        <v>6.1</v>
      </c>
      <c r="E3269" s="23" t="s">
        <v>2389</v>
      </c>
      <c r="H3269">
        <v>3</v>
      </c>
      <c r="L3269" s="23" t="s">
        <v>2387</v>
      </c>
      <c r="M3269" s="23" t="s">
        <v>2217</v>
      </c>
    </row>
    <row r="3270" spans="1:13" x14ac:dyDescent="0.3">
      <c r="A3270" s="11">
        <v>39325</v>
      </c>
      <c r="B3270" s="23" t="s">
        <v>383</v>
      </c>
      <c r="C3270" s="29">
        <v>2</v>
      </c>
      <c r="D3270">
        <v>6</v>
      </c>
      <c r="E3270" s="23" t="s">
        <v>2389</v>
      </c>
      <c r="H3270">
        <v>2</v>
      </c>
      <c r="J3270" s="23"/>
      <c r="L3270" s="23" t="s">
        <v>2387</v>
      </c>
      <c r="M3270" s="23" t="s">
        <v>2217</v>
      </c>
    </row>
    <row r="3271" spans="1:13" x14ac:dyDescent="0.3">
      <c r="A3271" s="11">
        <v>39325</v>
      </c>
      <c r="B3271" s="23" t="s">
        <v>383</v>
      </c>
      <c r="C3271" s="29">
        <v>2</v>
      </c>
      <c r="D3271">
        <v>5</v>
      </c>
      <c r="E3271" s="23" t="s">
        <v>2389</v>
      </c>
      <c r="H3271">
        <v>3</v>
      </c>
      <c r="L3271" s="23" t="s">
        <v>2387</v>
      </c>
      <c r="M3271" s="23" t="s">
        <v>2217</v>
      </c>
    </row>
    <row r="3272" spans="1:13" x14ac:dyDescent="0.3">
      <c r="A3272" s="11">
        <v>39325</v>
      </c>
      <c r="B3272" s="23" t="s">
        <v>383</v>
      </c>
      <c r="C3272" s="29">
        <v>2</v>
      </c>
      <c r="D3272">
        <v>5</v>
      </c>
      <c r="E3272" s="23" t="s">
        <v>2389</v>
      </c>
      <c r="H3272">
        <v>3</v>
      </c>
      <c r="K3272" s="23"/>
      <c r="L3272" s="23" t="s">
        <v>2387</v>
      </c>
      <c r="M3272" s="23" t="s">
        <v>2217</v>
      </c>
    </row>
    <row r="3273" spans="1:13" x14ac:dyDescent="0.3">
      <c r="A3273" s="11">
        <v>39325</v>
      </c>
      <c r="B3273" s="23" t="s">
        <v>383</v>
      </c>
      <c r="C3273" s="29">
        <v>2</v>
      </c>
      <c r="D3273">
        <v>4</v>
      </c>
      <c r="E3273" s="23" t="s">
        <v>2389</v>
      </c>
      <c r="H3273">
        <v>2</v>
      </c>
      <c r="L3273" s="23" t="s">
        <v>2387</v>
      </c>
      <c r="M3273" s="23" t="s">
        <v>2217</v>
      </c>
    </row>
    <row r="3274" spans="1:13" x14ac:dyDescent="0.3">
      <c r="A3274" s="11">
        <v>39325</v>
      </c>
      <c r="B3274" s="23" t="s">
        <v>383</v>
      </c>
      <c r="C3274" s="29">
        <v>2</v>
      </c>
      <c r="D3274">
        <v>1.3</v>
      </c>
      <c r="E3274" s="23" t="s">
        <v>2389</v>
      </c>
      <c r="H3274">
        <v>1</v>
      </c>
      <c r="L3274" s="23" t="s">
        <v>2387</v>
      </c>
      <c r="M3274" s="23" t="s">
        <v>2217</v>
      </c>
    </row>
    <row r="3275" spans="1:13" x14ac:dyDescent="0.3">
      <c r="A3275" s="11">
        <v>39325</v>
      </c>
      <c r="B3275" s="23" t="s">
        <v>383</v>
      </c>
      <c r="C3275" s="29">
        <v>2</v>
      </c>
      <c r="D3275">
        <v>6.7</v>
      </c>
      <c r="E3275" s="23" t="s">
        <v>2224</v>
      </c>
      <c r="F3275">
        <v>1.8</v>
      </c>
      <c r="L3275" s="23" t="s">
        <v>2387</v>
      </c>
      <c r="M3275" s="23" t="s">
        <v>2545</v>
      </c>
    </row>
    <row r="3276" spans="1:13" x14ac:dyDescent="0.3">
      <c r="A3276" s="11">
        <v>39325</v>
      </c>
      <c r="B3276" s="29" t="s">
        <v>1237</v>
      </c>
      <c r="C3276" s="29">
        <v>1</v>
      </c>
      <c r="D3276">
        <v>33</v>
      </c>
      <c r="E3276" s="23" t="s">
        <v>1150</v>
      </c>
      <c r="F3276">
        <v>12</v>
      </c>
      <c r="J3276" t="s">
        <v>1238</v>
      </c>
      <c r="L3276" s="23" t="s">
        <v>2546</v>
      </c>
      <c r="M3276" s="23" t="s">
        <v>2217</v>
      </c>
    </row>
    <row r="3277" spans="1:13" x14ac:dyDescent="0.3">
      <c r="A3277" s="11">
        <v>39325</v>
      </c>
      <c r="B3277" s="29" t="s">
        <v>1237</v>
      </c>
      <c r="C3277" s="29">
        <v>1</v>
      </c>
      <c r="D3277">
        <v>33.299999999999997</v>
      </c>
      <c r="E3277" s="23" t="s">
        <v>1148</v>
      </c>
      <c r="F3277">
        <v>5.6</v>
      </c>
      <c r="J3277" t="s">
        <v>1238</v>
      </c>
      <c r="L3277" s="23" t="s">
        <v>2387</v>
      </c>
      <c r="M3277" s="23" t="s">
        <v>2545</v>
      </c>
    </row>
    <row r="3278" spans="1:13" x14ac:dyDescent="0.3">
      <c r="A3278" s="11">
        <v>39325</v>
      </c>
      <c r="B3278" s="29" t="s">
        <v>1237</v>
      </c>
      <c r="C3278" s="29">
        <v>1</v>
      </c>
      <c r="D3278">
        <v>12.5</v>
      </c>
      <c r="E3278" s="23" t="s">
        <v>2641</v>
      </c>
      <c r="F3278">
        <v>3.6</v>
      </c>
      <c r="J3278" t="s">
        <v>1363</v>
      </c>
      <c r="L3278" s="23" t="s">
        <v>2387</v>
      </c>
      <c r="M3278" s="23" t="s">
        <v>2545</v>
      </c>
    </row>
    <row r="3279" spans="1:13" x14ac:dyDescent="0.3">
      <c r="A3279" s="11">
        <v>39325</v>
      </c>
      <c r="B3279" s="29" t="s">
        <v>383</v>
      </c>
      <c r="C3279" s="29">
        <v>2</v>
      </c>
      <c r="D3279">
        <v>16.7</v>
      </c>
      <c r="E3279" s="23" t="s">
        <v>2641</v>
      </c>
      <c r="F3279">
        <v>7.2</v>
      </c>
      <c r="J3279" s="23" t="s">
        <v>2562</v>
      </c>
      <c r="L3279" s="23" t="s">
        <v>2387</v>
      </c>
      <c r="M3279" s="23" t="s">
        <v>2545</v>
      </c>
    </row>
    <row r="3280" spans="1:13" x14ac:dyDescent="0.3">
      <c r="A3280" s="11">
        <v>39325</v>
      </c>
      <c r="B3280" s="29" t="s">
        <v>383</v>
      </c>
      <c r="C3280" s="29">
        <v>2</v>
      </c>
      <c r="D3280">
        <v>12.3</v>
      </c>
      <c r="E3280" s="23" t="s">
        <v>2641</v>
      </c>
      <c r="F3280">
        <v>4.0999999999999996</v>
      </c>
      <c r="J3280" t="s">
        <v>2398</v>
      </c>
      <c r="L3280" s="23" t="s">
        <v>2387</v>
      </c>
      <c r="M3280" s="23" t="s">
        <v>2545</v>
      </c>
    </row>
    <row r="3281" spans="1:13" x14ac:dyDescent="0.3">
      <c r="A3281" s="11">
        <v>39325</v>
      </c>
      <c r="B3281" s="29" t="s">
        <v>383</v>
      </c>
      <c r="C3281" s="29">
        <v>2</v>
      </c>
      <c r="D3281">
        <v>3.4</v>
      </c>
      <c r="E3281" s="23" t="s">
        <v>2641</v>
      </c>
      <c r="F3281">
        <v>4.2</v>
      </c>
      <c r="J3281" t="s">
        <v>2144</v>
      </c>
      <c r="L3281" s="23" t="s">
        <v>2387</v>
      </c>
      <c r="M3281" s="23" t="s">
        <v>2545</v>
      </c>
    </row>
    <row r="3282" spans="1:13" x14ac:dyDescent="0.3">
      <c r="A3282" s="11">
        <v>39325</v>
      </c>
      <c r="B3282" s="29" t="s">
        <v>1237</v>
      </c>
      <c r="C3282" s="29">
        <v>1</v>
      </c>
      <c r="D3282">
        <v>7.7</v>
      </c>
      <c r="E3282" s="23" t="s">
        <v>2711</v>
      </c>
      <c r="F3282">
        <v>9</v>
      </c>
      <c r="J3282" t="s">
        <v>2310</v>
      </c>
      <c r="L3282" s="23" t="s">
        <v>2387</v>
      </c>
      <c r="M3282" s="23" t="s">
        <v>2545</v>
      </c>
    </row>
    <row r="3283" spans="1:13" x14ac:dyDescent="0.3">
      <c r="A3283" s="11">
        <v>39325</v>
      </c>
      <c r="B3283" s="29" t="s">
        <v>1237</v>
      </c>
      <c r="C3283" s="29">
        <v>1</v>
      </c>
      <c r="D3283">
        <v>18.8</v>
      </c>
      <c r="E3283" s="23" t="s">
        <v>2711</v>
      </c>
      <c r="F3283">
        <v>7.2</v>
      </c>
      <c r="J3283" t="s">
        <v>1363</v>
      </c>
      <c r="L3283" s="23" t="s">
        <v>2387</v>
      </c>
      <c r="M3283" s="23" t="s">
        <v>2545</v>
      </c>
    </row>
    <row r="3284" spans="1:13" x14ac:dyDescent="0.3">
      <c r="A3284" s="11">
        <v>39325</v>
      </c>
      <c r="B3284" s="29" t="s">
        <v>1237</v>
      </c>
      <c r="C3284" s="29">
        <v>1</v>
      </c>
      <c r="D3284">
        <v>15.7</v>
      </c>
      <c r="E3284" s="23" t="s">
        <v>2711</v>
      </c>
      <c r="F3284">
        <v>7</v>
      </c>
      <c r="J3284" t="s">
        <v>1363</v>
      </c>
      <c r="L3284" s="23" t="s">
        <v>2387</v>
      </c>
      <c r="M3284" s="23" t="s">
        <v>2545</v>
      </c>
    </row>
    <row r="3285" spans="1:13" x14ac:dyDescent="0.3">
      <c r="A3285" s="11">
        <v>39325</v>
      </c>
      <c r="B3285" s="29" t="s">
        <v>1237</v>
      </c>
      <c r="C3285" s="29">
        <v>1</v>
      </c>
      <c r="D3285">
        <v>28.6</v>
      </c>
      <c r="E3285" s="23" t="s">
        <v>2711</v>
      </c>
      <c r="F3285">
        <v>7.1</v>
      </c>
      <c r="J3285" t="s">
        <v>2542</v>
      </c>
      <c r="L3285" s="23" t="s">
        <v>2387</v>
      </c>
      <c r="M3285" s="23" t="s">
        <v>2545</v>
      </c>
    </row>
    <row r="3286" spans="1:13" x14ac:dyDescent="0.3">
      <c r="A3286" s="11">
        <v>39325</v>
      </c>
      <c r="B3286" s="29" t="s">
        <v>1237</v>
      </c>
      <c r="C3286" s="29">
        <v>1</v>
      </c>
      <c r="D3286">
        <v>47</v>
      </c>
      <c r="E3286" s="23" t="s">
        <v>202</v>
      </c>
      <c r="F3286">
        <v>6</v>
      </c>
      <c r="J3286" t="s">
        <v>29</v>
      </c>
      <c r="L3286" s="23" t="s">
        <v>2387</v>
      </c>
      <c r="M3286" s="23" t="s">
        <v>2545</v>
      </c>
    </row>
    <row r="3287" spans="1:13" x14ac:dyDescent="0.3">
      <c r="A3287" s="11">
        <v>39325</v>
      </c>
      <c r="B3287" s="29" t="s">
        <v>1237</v>
      </c>
      <c r="C3287" s="29">
        <v>1</v>
      </c>
      <c r="D3287">
        <v>37.299999999999997</v>
      </c>
      <c r="E3287" s="23" t="s">
        <v>202</v>
      </c>
      <c r="F3287">
        <v>6.2</v>
      </c>
      <c r="J3287" t="s">
        <v>262</v>
      </c>
      <c r="K3287" t="s">
        <v>263</v>
      </c>
      <c r="L3287" s="23" t="s">
        <v>2387</v>
      </c>
      <c r="M3287" s="23" t="s">
        <v>2545</v>
      </c>
    </row>
    <row r="3288" spans="1:13" x14ac:dyDescent="0.3">
      <c r="A3288" s="11">
        <v>39325</v>
      </c>
      <c r="B3288" s="29" t="s">
        <v>1237</v>
      </c>
      <c r="C3288" s="29">
        <v>1</v>
      </c>
      <c r="D3288">
        <v>46.2</v>
      </c>
      <c r="E3288" s="23" t="s">
        <v>202</v>
      </c>
      <c r="F3288">
        <v>0.4</v>
      </c>
      <c r="L3288" s="23" t="s">
        <v>2387</v>
      </c>
      <c r="M3288" s="23" t="s">
        <v>2545</v>
      </c>
    </row>
    <row r="3289" spans="1:13" x14ac:dyDescent="0.3">
      <c r="A3289" s="11">
        <v>39325</v>
      </c>
      <c r="B3289" s="29" t="s">
        <v>1237</v>
      </c>
      <c r="C3289" s="29">
        <v>1</v>
      </c>
      <c r="D3289">
        <v>44.4</v>
      </c>
      <c r="E3289" s="23" t="s">
        <v>202</v>
      </c>
      <c r="F3289">
        <v>1.8</v>
      </c>
      <c r="L3289" s="23" t="s">
        <v>2387</v>
      </c>
      <c r="M3289" s="23" t="s">
        <v>2545</v>
      </c>
    </row>
    <row r="3290" spans="1:13" x14ac:dyDescent="0.3">
      <c r="A3290" s="11">
        <v>39325</v>
      </c>
      <c r="B3290" s="29" t="s">
        <v>1237</v>
      </c>
      <c r="C3290" s="29">
        <v>1</v>
      </c>
      <c r="D3290">
        <v>38.700000000000003</v>
      </c>
      <c r="E3290" s="23" t="s">
        <v>202</v>
      </c>
      <c r="F3290">
        <v>0.6</v>
      </c>
      <c r="J3290" s="23"/>
      <c r="L3290" s="23" t="s">
        <v>2387</v>
      </c>
      <c r="M3290" s="23" t="s">
        <v>2545</v>
      </c>
    </row>
    <row r="3291" spans="1:13" x14ac:dyDescent="0.3">
      <c r="A3291" s="11">
        <v>39325</v>
      </c>
      <c r="B3291" s="29" t="s">
        <v>1237</v>
      </c>
      <c r="C3291" s="29">
        <v>1</v>
      </c>
      <c r="D3291">
        <v>38.299999999999997</v>
      </c>
      <c r="E3291" s="23" t="s">
        <v>202</v>
      </c>
      <c r="F3291">
        <v>0.4</v>
      </c>
      <c r="L3291" s="23" t="s">
        <v>2387</v>
      </c>
      <c r="M3291" s="23" t="s">
        <v>2545</v>
      </c>
    </row>
    <row r="3292" spans="1:13" x14ac:dyDescent="0.3">
      <c r="A3292" s="11">
        <v>39325</v>
      </c>
      <c r="B3292" s="29" t="s">
        <v>1237</v>
      </c>
      <c r="C3292" s="29">
        <v>1</v>
      </c>
      <c r="D3292">
        <v>33.4</v>
      </c>
      <c r="E3292" s="23" t="s">
        <v>202</v>
      </c>
      <c r="F3292">
        <v>0.4</v>
      </c>
      <c r="L3292" s="23" t="s">
        <v>2387</v>
      </c>
      <c r="M3292" s="23" t="s">
        <v>2545</v>
      </c>
    </row>
    <row r="3293" spans="1:13" x14ac:dyDescent="0.3">
      <c r="A3293" s="11">
        <v>39325</v>
      </c>
      <c r="B3293" s="29" t="s">
        <v>1237</v>
      </c>
      <c r="C3293" s="29">
        <v>1</v>
      </c>
      <c r="D3293">
        <v>33</v>
      </c>
      <c r="E3293" s="23" t="s">
        <v>202</v>
      </c>
      <c r="F3293">
        <v>0.2</v>
      </c>
      <c r="L3293" s="23" t="s">
        <v>2387</v>
      </c>
      <c r="M3293" s="23" t="s">
        <v>2545</v>
      </c>
    </row>
    <row r="3294" spans="1:13" x14ac:dyDescent="0.3">
      <c r="A3294" s="11">
        <v>39325</v>
      </c>
      <c r="B3294" s="29" t="s">
        <v>1237</v>
      </c>
      <c r="C3294" s="29">
        <v>1</v>
      </c>
      <c r="D3294">
        <v>32.299999999999997</v>
      </c>
      <c r="E3294" s="23" t="s">
        <v>202</v>
      </c>
      <c r="F3294">
        <v>0.5</v>
      </c>
      <c r="L3294" s="23" t="s">
        <v>2387</v>
      </c>
      <c r="M3294" s="23" t="s">
        <v>2545</v>
      </c>
    </row>
    <row r="3295" spans="1:13" x14ac:dyDescent="0.3">
      <c r="A3295" s="11">
        <v>39325</v>
      </c>
      <c r="B3295" s="29" t="s">
        <v>1237</v>
      </c>
      <c r="C3295" s="29">
        <v>1</v>
      </c>
      <c r="D3295">
        <v>32.200000000000003</v>
      </c>
      <c r="E3295" s="23" t="s">
        <v>202</v>
      </c>
      <c r="F3295">
        <v>0.7</v>
      </c>
      <c r="J3295" s="23"/>
      <c r="L3295" s="23" t="s">
        <v>2387</v>
      </c>
      <c r="M3295" s="23" t="s">
        <v>2545</v>
      </c>
    </row>
    <row r="3296" spans="1:13" x14ac:dyDescent="0.3">
      <c r="A3296" s="11">
        <v>39325</v>
      </c>
      <c r="B3296" s="29" t="s">
        <v>1237</v>
      </c>
      <c r="C3296" s="29">
        <v>1</v>
      </c>
      <c r="D3296">
        <v>32.1</v>
      </c>
      <c r="E3296" s="23" t="s">
        <v>202</v>
      </c>
      <c r="H3296">
        <v>1</v>
      </c>
      <c r="L3296" s="23" t="s">
        <v>2387</v>
      </c>
      <c r="M3296" s="23" t="s">
        <v>2545</v>
      </c>
    </row>
    <row r="3297" spans="1:13" x14ac:dyDescent="0.3">
      <c r="A3297" s="11">
        <v>39325</v>
      </c>
      <c r="B3297" s="29" t="s">
        <v>1237</v>
      </c>
      <c r="C3297" s="29">
        <v>1</v>
      </c>
      <c r="D3297">
        <v>30.9</v>
      </c>
      <c r="E3297" s="23" t="s">
        <v>202</v>
      </c>
      <c r="F3297">
        <v>0.4</v>
      </c>
      <c r="L3297" s="23" t="s">
        <v>2387</v>
      </c>
      <c r="M3297" s="23" t="s">
        <v>2545</v>
      </c>
    </row>
    <row r="3298" spans="1:13" x14ac:dyDescent="0.3">
      <c r="A3298" s="11">
        <v>39325</v>
      </c>
      <c r="B3298" s="29" t="s">
        <v>1237</v>
      </c>
      <c r="C3298" s="29">
        <v>1</v>
      </c>
      <c r="D3298">
        <v>30.4</v>
      </c>
      <c r="E3298" s="23" t="s">
        <v>202</v>
      </c>
      <c r="F3298">
        <v>0.3</v>
      </c>
      <c r="L3298" s="23" t="s">
        <v>2387</v>
      </c>
      <c r="M3298" s="23" t="s">
        <v>2545</v>
      </c>
    </row>
    <row r="3299" spans="1:13" x14ac:dyDescent="0.3">
      <c r="A3299" s="11">
        <v>39325</v>
      </c>
      <c r="B3299" s="29" t="s">
        <v>1237</v>
      </c>
      <c r="C3299" s="29">
        <v>1</v>
      </c>
      <c r="D3299">
        <v>30.2</v>
      </c>
      <c r="E3299" s="23" t="s">
        <v>202</v>
      </c>
      <c r="F3299">
        <v>0.4</v>
      </c>
      <c r="L3299" s="23" t="s">
        <v>2387</v>
      </c>
      <c r="M3299" s="23" t="s">
        <v>2545</v>
      </c>
    </row>
    <row r="3300" spans="1:13" x14ac:dyDescent="0.3">
      <c r="A3300" s="11">
        <v>39325</v>
      </c>
      <c r="B3300" s="29" t="s">
        <v>1237</v>
      </c>
      <c r="C3300" s="29">
        <v>1</v>
      </c>
      <c r="D3300">
        <v>29</v>
      </c>
      <c r="E3300" s="23" t="s">
        <v>2711</v>
      </c>
      <c r="F3300">
        <v>0.3</v>
      </c>
      <c r="L3300" s="23" t="s">
        <v>2387</v>
      </c>
      <c r="M3300" s="23" t="s">
        <v>2545</v>
      </c>
    </row>
    <row r="3301" spans="1:13" x14ac:dyDescent="0.3">
      <c r="A3301" s="11">
        <v>39325</v>
      </c>
      <c r="B3301" s="29" t="s">
        <v>1237</v>
      </c>
      <c r="C3301" s="29">
        <v>1</v>
      </c>
      <c r="D3301">
        <v>26.9</v>
      </c>
      <c r="E3301" s="23" t="s">
        <v>2711</v>
      </c>
      <c r="F3301">
        <v>0.6</v>
      </c>
      <c r="L3301" s="23" t="s">
        <v>2387</v>
      </c>
      <c r="M3301" s="23" t="s">
        <v>2545</v>
      </c>
    </row>
    <row r="3302" spans="1:13" x14ac:dyDescent="0.3">
      <c r="A3302" s="11">
        <v>39325</v>
      </c>
      <c r="B3302" s="29" t="s">
        <v>1237</v>
      </c>
      <c r="C3302" s="29">
        <v>1</v>
      </c>
      <c r="D3302">
        <v>22.5</v>
      </c>
      <c r="E3302" s="23" t="s">
        <v>2711</v>
      </c>
      <c r="H3302">
        <v>1</v>
      </c>
      <c r="L3302" s="23" t="s">
        <v>2387</v>
      </c>
      <c r="M3302" s="23" t="s">
        <v>2545</v>
      </c>
    </row>
    <row r="3303" spans="1:13" x14ac:dyDescent="0.3">
      <c r="A3303" s="11">
        <v>39325</v>
      </c>
      <c r="B3303" s="29" t="s">
        <v>1237</v>
      </c>
      <c r="C3303" s="29">
        <v>1</v>
      </c>
      <c r="D3303">
        <v>21.7</v>
      </c>
      <c r="E3303" s="23" t="s">
        <v>2711</v>
      </c>
      <c r="H3303">
        <v>1</v>
      </c>
      <c r="L3303" s="23" t="s">
        <v>2387</v>
      </c>
      <c r="M3303" s="23" t="s">
        <v>2545</v>
      </c>
    </row>
    <row r="3304" spans="1:13" x14ac:dyDescent="0.3">
      <c r="A3304" s="11">
        <v>39325</v>
      </c>
      <c r="B3304" s="29" t="s">
        <v>1237</v>
      </c>
      <c r="C3304" s="29">
        <v>1</v>
      </c>
      <c r="D3304">
        <v>20</v>
      </c>
      <c r="E3304" s="23" t="s">
        <v>2711</v>
      </c>
      <c r="F3304">
        <v>1.1000000000000001</v>
      </c>
      <c r="L3304" s="23" t="s">
        <v>2387</v>
      </c>
      <c r="M3304" s="23" t="s">
        <v>2545</v>
      </c>
    </row>
    <row r="3305" spans="1:13" x14ac:dyDescent="0.3">
      <c r="A3305" s="11">
        <v>39325</v>
      </c>
      <c r="B3305" s="29" t="s">
        <v>1237</v>
      </c>
      <c r="C3305" s="29">
        <v>1</v>
      </c>
      <c r="D3305">
        <v>16.5</v>
      </c>
      <c r="E3305" s="23" t="s">
        <v>2711</v>
      </c>
      <c r="F3305">
        <v>0.4</v>
      </c>
      <c r="L3305" s="23" t="s">
        <v>2387</v>
      </c>
      <c r="M3305" s="23" t="s">
        <v>2545</v>
      </c>
    </row>
    <row r="3306" spans="1:13" x14ac:dyDescent="0.3">
      <c r="A3306" s="11">
        <v>39325</v>
      </c>
      <c r="B3306" s="29" t="s">
        <v>1237</v>
      </c>
      <c r="C3306" s="29">
        <v>1</v>
      </c>
      <c r="D3306">
        <v>15.4</v>
      </c>
      <c r="E3306" s="23" t="s">
        <v>2711</v>
      </c>
      <c r="F3306">
        <v>2.7</v>
      </c>
      <c r="K3306" s="23"/>
      <c r="L3306" s="23" t="s">
        <v>2387</v>
      </c>
      <c r="M3306" s="23" t="s">
        <v>2545</v>
      </c>
    </row>
    <row r="3307" spans="1:13" x14ac:dyDescent="0.3">
      <c r="A3307" s="11">
        <v>39325</v>
      </c>
      <c r="B3307" s="29" t="s">
        <v>1237</v>
      </c>
      <c r="C3307" s="29">
        <v>1</v>
      </c>
      <c r="D3307">
        <v>15.3</v>
      </c>
      <c r="E3307" s="23" t="s">
        <v>2711</v>
      </c>
      <c r="F3307">
        <v>2.4</v>
      </c>
      <c r="L3307" s="23" t="s">
        <v>2387</v>
      </c>
      <c r="M3307" s="23" t="s">
        <v>2545</v>
      </c>
    </row>
    <row r="3308" spans="1:13" x14ac:dyDescent="0.3">
      <c r="A3308" s="11">
        <v>39325</v>
      </c>
      <c r="B3308" s="29" t="s">
        <v>1237</v>
      </c>
      <c r="C3308" s="29">
        <v>1</v>
      </c>
      <c r="D3308">
        <v>11.9</v>
      </c>
      <c r="E3308" s="23" t="s">
        <v>2711</v>
      </c>
      <c r="F3308">
        <v>1</v>
      </c>
      <c r="L3308" s="23" t="s">
        <v>2387</v>
      </c>
      <c r="M3308" s="23" t="s">
        <v>2545</v>
      </c>
    </row>
    <row r="3309" spans="1:13" x14ac:dyDescent="0.3">
      <c r="A3309" s="11">
        <v>39325</v>
      </c>
      <c r="B3309" s="29" t="s">
        <v>1237</v>
      </c>
      <c r="C3309" s="29">
        <v>1</v>
      </c>
      <c r="D3309">
        <v>11.3</v>
      </c>
      <c r="E3309" s="23" t="s">
        <v>2711</v>
      </c>
      <c r="F3309">
        <v>0.4</v>
      </c>
      <c r="L3309" s="23" t="s">
        <v>2387</v>
      </c>
      <c r="M3309" s="23" t="s">
        <v>2545</v>
      </c>
    </row>
    <row r="3310" spans="1:13" x14ac:dyDescent="0.3">
      <c r="A3310" s="11">
        <v>39325</v>
      </c>
      <c r="B3310" s="29" t="s">
        <v>1237</v>
      </c>
      <c r="C3310" s="29">
        <v>1</v>
      </c>
      <c r="D3310">
        <v>9.6999999999999993</v>
      </c>
      <c r="E3310" s="23" t="s">
        <v>2711</v>
      </c>
      <c r="H3310">
        <v>1</v>
      </c>
      <c r="L3310" s="23" t="s">
        <v>2387</v>
      </c>
      <c r="M3310" s="23" t="s">
        <v>2545</v>
      </c>
    </row>
    <row r="3311" spans="1:13" x14ac:dyDescent="0.3">
      <c r="A3311" s="11">
        <v>39325</v>
      </c>
      <c r="B3311" s="29" t="s">
        <v>1237</v>
      </c>
      <c r="C3311" s="29">
        <v>1</v>
      </c>
      <c r="D3311">
        <v>7.7</v>
      </c>
      <c r="E3311" s="23" t="s">
        <v>2711</v>
      </c>
      <c r="H3311">
        <v>1</v>
      </c>
      <c r="L3311" s="23" t="s">
        <v>2387</v>
      </c>
      <c r="M3311" s="23" t="s">
        <v>2545</v>
      </c>
    </row>
    <row r="3312" spans="1:13" x14ac:dyDescent="0.3">
      <c r="A3312" s="11">
        <v>39325</v>
      </c>
      <c r="B3312" s="29" t="s">
        <v>1237</v>
      </c>
      <c r="C3312" s="29">
        <v>1</v>
      </c>
      <c r="D3312">
        <v>1.1000000000000001</v>
      </c>
      <c r="E3312" s="23" t="s">
        <v>2711</v>
      </c>
      <c r="H3312">
        <v>1</v>
      </c>
      <c r="L3312" s="23" t="s">
        <v>2387</v>
      </c>
      <c r="M3312" s="23" t="s">
        <v>2545</v>
      </c>
    </row>
    <row r="3313" spans="1:13" x14ac:dyDescent="0.3">
      <c r="A3313" s="11">
        <v>39325</v>
      </c>
      <c r="B3313" s="29" t="s">
        <v>1237</v>
      </c>
      <c r="C3313" s="29">
        <v>1</v>
      </c>
      <c r="D3313">
        <v>1</v>
      </c>
      <c r="E3313" s="23" t="s">
        <v>2711</v>
      </c>
      <c r="H3313">
        <v>2</v>
      </c>
      <c r="L3313" s="23" t="s">
        <v>2387</v>
      </c>
      <c r="M3313" s="23" t="s">
        <v>2545</v>
      </c>
    </row>
    <row r="3314" spans="1:13" x14ac:dyDescent="0.3">
      <c r="A3314" s="11">
        <v>39325</v>
      </c>
      <c r="B3314" s="29" t="s">
        <v>1237</v>
      </c>
      <c r="C3314" s="29">
        <v>1</v>
      </c>
      <c r="D3314">
        <v>0</v>
      </c>
      <c r="E3314" s="23" t="s">
        <v>2711</v>
      </c>
      <c r="H3314">
        <v>1</v>
      </c>
      <c r="L3314" s="23" t="s">
        <v>2387</v>
      </c>
      <c r="M3314" s="23" t="s">
        <v>2545</v>
      </c>
    </row>
    <row r="3315" spans="1:13" x14ac:dyDescent="0.3">
      <c r="A3315" s="11">
        <v>39325</v>
      </c>
      <c r="B3315" s="29" t="s">
        <v>383</v>
      </c>
      <c r="C3315" s="29">
        <v>2</v>
      </c>
      <c r="D3315">
        <v>12.7</v>
      </c>
      <c r="E3315" s="23" t="s">
        <v>2711</v>
      </c>
      <c r="F3315">
        <v>1</v>
      </c>
      <c r="J3315" t="s">
        <v>1363</v>
      </c>
      <c r="L3315" s="23" t="s">
        <v>2387</v>
      </c>
      <c r="M3315" s="23" t="s">
        <v>2545</v>
      </c>
    </row>
    <row r="3316" spans="1:13" x14ac:dyDescent="0.3">
      <c r="A3316" s="11">
        <v>39325</v>
      </c>
      <c r="B3316" s="29" t="s">
        <v>383</v>
      </c>
      <c r="C3316" s="29">
        <v>2</v>
      </c>
      <c r="D3316">
        <v>44.6</v>
      </c>
      <c r="E3316" s="23" t="s">
        <v>2711</v>
      </c>
      <c r="H3316">
        <v>1</v>
      </c>
      <c r="J3316" s="23"/>
      <c r="L3316" s="23" t="s">
        <v>2387</v>
      </c>
      <c r="M3316" s="23" t="s">
        <v>2545</v>
      </c>
    </row>
    <row r="3317" spans="1:13" x14ac:dyDescent="0.3">
      <c r="A3317" s="11">
        <v>39325</v>
      </c>
      <c r="B3317" s="29" t="s">
        <v>383</v>
      </c>
      <c r="C3317" s="29">
        <v>2</v>
      </c>
      <c r="D3317">
        <v>44.4</v>
      </c>
      <c r="E3317" s="23" t="s">
        <v>2711</v>
      </c>
      <c r="F3317">
        <v>0.3</v>
      </c>
      <c r="L3317" s="23" t="s">
        <v>2387</v>
      </c>
      <c r="M3317" s="23" t="s">
        <v>2545</v>
      </c>
    </row>
    <row r="3318" spans="1:13" x14ac:dyDescent="0.3">
      <c r="A3318" s="11">
        <v>39325</v>
      </c>
      <c r="B3318" s="29" t="s">
        <v>383</v>
      </c>
      <c r="C3318" s="29">
        <v>2</v>
      </c>
      <c r="D3318">
        <v>43.6</v>
      </c>
      <c r="E3318" s="23" t="s">
        <v>2711</v>
      </c>
      <c r="H3318">
        <v>1</v>
      </c>
      <c r="L3318" s="23" t="s">
        <v>2387</v>
      </c>
      <c r="M3318" s="23" t="s">
        <v>2545</v>
      </c>
    </row>
    <row r="3319" spans="1:13" x14ac:dyDescent="0.3">
      <c r="A3319" s="11">
        <v>39325</v>
      </c>
      <c r="B3319" s="29" t="s">
        <v>383</v>
      </c>
      <c r="C3319" s="29">
        <v>2</v>
      </c>
      <c r="D3319">
        <v>42.5</v>
      </c>
      <c r="E3319" s="23" t="s">
        <v>2711</v>
      </c>
      <c r="H3319">
        <v>1</v>
      </c>
      <c r="L3319" s="23" t="s">
        <v>2387</v>
      </c>
      <c r="M3319" s="23" t="s">
        <v>2545</v>
      </c>
    </row>
    <row r="3320" spans="1:13" x14ac:dyDescent="0.3">
      <c r="A3320" s="11">
        <v>39325</v>
      </c>
      <c r="B3320" s="29" t="s">
        <v>383</v>
      </c>
      <c r="C3320" s="29">
        <v>2</v>
      </c>
      <c r="D3320">
        <v>37.200000000000003</v>
      </c>
      <c r="E3320" s="23" t="s">
        <v>2711</v>
      </c>
      <c r="H3320">
        <v>1</v>
      </c>
      <c r="L3320" s="23" t="s">
        <v>2387</v>
      </c>
      <c r="M3320" s="23" t="s">
        <v>2545</v>
      </c>
    </row>
    <row r="3321" spans="1:13" x14ac:dyDescent="0.3">
      <c r="A3321" s="11">
        <v>39325</v>
      </c>
      <c r="B3321" s="29" t="s">
        <v>383</v>
      </c>
      <c r="C3321" s="29">
        <v>2</v>
      </c>
      <c r="D3321">
        <v>30.1</v>
      </c>
      <c r="E3321" s="23" t="s">
        <v>2711</v>
      </c>
      <c r="H3321">
        <v>1</v>
      </c>
      <c r="L3321" s="23" t="s">
        <v>2387</v>
      </c>
      <c r="M3321" s="23" t="s">
        <v>2545</v>
      </c>
    </row>
    <row r="3322" spans="1:13" x14ac:dyDescent="0.3">
      <c r="A3322" s="11">
        <v>39325</v>
      </c>
      <c r="B3322" s="29" t="s">
        <v>383</v>
      </c>
      <c r="C3322" s="29">
        <v>2</v>
      </c>
      <c r="D3322">
        <v>29.7</v>
      </c>
      <c r="E3322" s="23" t="s">
        <v>2711</v>
      </c>
      <c r="H3322">
        <v>1</v>
      </c>
      <c r="L3322" s="23" t="s">
        <v>2387</v>
      </c>
      <c r="M3322" s="23" t="s">
        <v>2545</v>
      </c>
    </row>
    <row r="3323" spans="1:13" x14ac:dyDescent="0.3">
      <c r="A3323" s="11">
        <v>39325</v>
      </c>
      <c r="B3323" s="29" t="s">
        <v>383</v>
      </c>
      <c r="C3323" s="29">
        <v>2</v>
      </c>
      <c r="D3323">
        <v>30</v>
      </c>
      <c r="E3323" s="23" t="s">
        <v>2711</v>
      </c>
      <c r="F3323">
        <v>9.1</v>
      </c>
      <c r="L3323" s="23" t="s">
        <v>2387</v>
      </c>
      <c r="M3323" s="23" t="s">
        <v>2545</v>
      </c>
    </row>
    <row r="3324" spans="1:13" x14ac:dyDescent="0.3">
      <c r="A3324" s="11">
        <v>39325</v>
      </c>
      <c r="B3324" s="29" t="s">
        <v>383</v>
      </c>
      <c r="C3324" s="29">
        <v>2</v>
      </c>
      <c r="D3324">
        <v>27.7</v>
      </c>
      <c r="E3324" s="23" t="s">
        <v>2711</v>
      </c>
      <c r="H3324">
        <v>1</v>
      </c>
      <c r="L3324" s="23" t="s">
        <v>2387</v>
      </c>
      <c r="M3324" s="23" t="s">
        <v>2545</v>
      </c>
    </row>
    <row r="3325" spans="1:13" x14ac:dyDescent="0.3">
      <c r="A3325" s="11">
        <v>39325</v>
      </c>
      <c r="B3325" s="29" t="s">
        <v>383</v>
      </c>
      <c r="C3325" s="29">
        <v>2</v>
      </c>
      <c r="D3325">
        <v>22.8</v>
      </c>
      <c r="E3325" s="23" t="s">
        <v>2711</v>
      </c>
      <c r="F3325">
        <v>0.3</v>
      </c>
      <c r="J3325" s="23"/>
      <c r="L3325" s="23" t="s">
        <v>2387</v>
      </c>
      <c r="M3325" s="23" t="s">
        <v>2545</v>
      </c>
    </row>
    <row r="3326" spans="1:13" x14ac:dyDescent="0.3">
      <c r="A3326" s="11">
        <v>39325</v>
      </c>
      <c r="B3326" s="29" t="s">
        <v>383</v>
      </c>
      <c r="C3326" s="29">
        <v>2</v>
      </c>
      <c r="D3326">
        <v>21.3</v>
      </c>
      <c r="E3326" s="23" t="s">
        <v>2711</v>
      </c>
      <c r="H3326">
        <v>1</v>
      </c>
      <c r="L3326" s="23" t="s">
        <v>2387</v>
      </c>
      <c r="M3326" s="23" t="s">
        <v>2545</v>
      </c>
    </row>
    <row r="3327" spans="1:13" x14ac:dyDescent="0.3">
      <c r="A3327" s="11">
        <v>39325</v>
      </c>
      <c r="B3327" s="29" t="s">
        <v>383</v>
      </c>
      <c r="C3327" s="29">
        <v>2</v>
      </c>
      <c r="D3327">
        <v>18.7</v>
      </c>
      <c r="E3327" s="23" t="s">
        <v>2711</v>
      </c>
      <c r="F3327">
        <v>0.3</v>
      </c>
      <c r="L3327" s="23" t="s">
        <v>2387</v>
      </c>
      <c r="M3327" s="23" t="s">
        <v>2545</v>
      </c>
    </row>
    <row r="3328" spans="1:13" x14ac:dyDescent="0.3">
      <c r="A3328" s="11">
        <v>39325</v>
      </c>
      <c r="B3328" s="29" t="s">
        <v>383</v>
      </c>
      <c r="C3328" s="29">
        <v>2</v>
      </c>
      <c r="D3328">
        <v>18.399999999999999</v>
      </c>
      <c r="E3328" s="23" t="s">
        <v>2711</v>
      </c>
      <c r="H3328">
        <v>2</v>
      </c>
      <c r="L3328" s="23" t="s">
        <v>2387</v>
      </c>
      <c r="M3328" s="23" t="s">
        <v>2545</v>
      </c>
    </row>
    <row r="3329" spans="1:13" x14ac:dyDescent="0.3">
      <c r="A3329" s="11">
        <v>39325</v>
      </c>
      <c r="B3329" s="29" t="s">
        <v>383</v>
      </c>
      <c r="C3329" s="29">
        <v>2</v>
      </c>
      <c r="D3329">
        <v>18.3</v>
      </c>
      <c r="E3329" s="23" t="s">
        <v>2711</v>
      </c>
      <c r="F3329">
        <v>0.2</v>
      </c>
      <c r="L3329" s="23" t="s">
        <v>2387</v>
      </c>
      <c r="M3329" s="23" t="s">
        <v>2545</v>
      </c>
    </row>
    <row r="3330" spans="1:13" x14ac:dyDescent="0.3">
      <c r="A3330" s="11">
        <v>39325</v>
      </c>
      <c r="B3330" s="29" t="s">
        <v>383</v>
      </c>
      <c r="C3330" s="29">
        <v>2</v>
      </c>
      <c r="D3330">
        <v>17.100000000000001</v>
      </c>
      <c r="E3330" s="23" t="s">
        <v>2711</v>
      </c>
      <c r="H3330">
        <v>1</v>
      </c>
      <c r="L3330" s="23" t="s">
        <v>2387</v>
      </c>
      <c r="M3330" s="23" t="s">
        <v>2545</v>
      </c>
    </row>
    <row r="3331" spans="1:13" x14ac:dyDescent="0.3">
      <c r="A3331" s="11">
        <v>39325</v>
      </c>
      <c r="B3331" s="29" t="s">
        <v>383</v>
      </c>
      <c r="C3331" s="29">
        <v>2</v>
      </c>
      <c r="D3331">
        <v>16.100000000000001</v>
      </c>
      <c r="E3331" s="23" t="s">
        <v>2711</v>
      </c>
      <c r="H3331">
        <v>1</v>
      </c>
      <c r="L3331" s="23" t="s">
        <v>2387</v>
      </c>
      <c r="M3331" s="23" t="s">
        <v>2545</v>
      </c>
    </row>
    <row r="3332" spans="1:13" x14ac:dyDescent="0.3">
      <c r="A3332" s="11">
        <v>39325</v>
      </c>
      <c r="B3332" s="29" t="s">
        <v>383</v>
      </c>
      <c r="C3332" s="29">
        <v>2</v>
      </c>
      <c r="D3332">
        <v>15</v>
      </c>
      <c r="E3332" s="23" t="s">
        <v>2711</v>
      </c>
      <c r="H3332">
        <v>1</v>
      </c>
      <c r="L3332" s="23" t="s">
        <v>2387</v>
      </c>
      <c r="M3332" s="23" t="s">
        <v>2545</v>
      </c>
    </row>
    <row r="3333" spans="1:13" x14ac:dyDescent="0.3">
      <c r="A3333" s="11">
        <v>39325</v>
      </c>
      <c r="B3333" s="29" t="s">
        <v>383</v>
      </c>
      <c r="C3333" s="29">
        <v>2</v>
      </c>
      <c r="D3333">
        <v>11.7</v>
      </c>
      <c r="E3333" s="23" t="s">
        <v>2711</v>
      </c>
      <c r="F3333">
        <v>0.4</v>
      </c>
      <c r="J3333" s="23"/>
      <c r="L3333" s="23" t="s">
        <v>2387</v>
      </c>
      <c r="M3333" s="23" t="s">
        <v>2545</v>
      </c>
    </row>
    <row r="3334" spans="1:13" x14ac:dyDescent="0.3">
      <c r="A3334" s="11">
        <v>39325</v>
      </c>
      <c r="B3334" s="29" t="s">
        <v>383</v>
      </c>
      <c r="C3334" s="29">
        <v>2</v>
      </c>
      <c r="D3334">
        <v>9.4</v>
      </c>
      <c r="E3334" s="23" t="s">
        <v>2711</v>
      </c>
      <c r="H3334">
        <v>1</v>
      </c>
      <c r="L3334" s="23" t="s">
        <v>2387</v>
      </c>
      <c r="M3334" s="23" t="s">
        <v>2545</v>
      </c>
    </row>
    <row r="3335" spans="1:13" x14ac:dyDescent="0.3">
      <c r="A3335" s="11">
        <v>39325</v>
      </c>
      <c r="B3335" s="29" t="s">
        <v>383</v>
      </c>
      <c r="C3335" s="29">
        <v>2</v>
      </c>
      <c r="D3335">
        <v>7</v>
      </c>
      <c r="E3335" s="23" t="s">
        <v>2711</v>
      </c>
      <c r="H3335">
        <v>1</v>
      </c>
      <c r="L3335" s="23" t="s">
        <v>2387</v>
      </c>
      <c r="M3335" s="23" t="s">
        <v>2545</v>
      </c>
    </row>
    <row r="3336" spans="1:13" x14ac:dyDescent="0.3">
      <c r="A3336" s="11">
        <v>39325</v>
      </c>
      <c r="B3336" s="29" t="s">
        <v>383</v>
      </c>
      <c r="C3336" s="29">
        <v>2</v>
      </c>
      <c r="D3336">
        <v>6.9</v>
      </c>
      <c r="E3336" s="23" t="s">
        <v>2711</v>
      </c>
      <c r="H3336">
        <v>1</v>
      </c>
      <c r="J3336" s="23"/>
      <c r="L3336" s="23" t="s">
        <v>2387</v>
      </c>
      <c r="M3336" s="23" t="s">
        <v>2545</v>
      </c>
    </row>
    <row r="3337" spans="1:13" x14ac:dyDescent="0.3">
      <c r="A3337" s="11">
        <v>39325</v>
      </c>
      <c r="B3337" s="29" t="s">
        <v>383</v>
      </c>
      <c r="C3337" s="29">
        <v>2</v>
      </c>
      <c r="D3337">
        <v>6.7</v>
      </c>
      <c r="E3337" s="23" t="s">
        <v>2711</v>
      </c>
      <c r="F3337">
        <v>1</v>
      </c>
      <c r="L3337" s="23" t="s">
        <v>2387</v>
      </c>
      <c r="M3337" s="23" t="s">
        <v>2545</v>
      </c>
    </row>
    <row r="3338" spans="1:13" x14ac:dyDescent="0.3">
      <c r="A3338" s="11">
        <v>39325</v>
      </c>
      <c r="B3338" s="29" t="s">
        <v>383</v>
      </c>
      <c r="C3338" s="29">
        <v>2</v>
      </c>
      <c r="D3338">
        <v>6.5</v>
      </c>
      <c r="E3338" s="23" t="s">
        <v>2225</v>
      </c>
      <c r="H3338">
        <v>1</v>
      </c>
      <c r="L3338" s="23" t="s">
        <v>2387</v>
      </c>
      <c r="M3338" s="23" t="s">
        <v>2545</v>
      </c>
    </row>
    <row r="3339" spans="1:13" x14ac:dyDescent="0.3">
      <c r="A3339" s="11">
        <v>39325</v>
      </c>
      <c r="B3339" s="29" t="s">
        <v>383</v>
      </c>
      <c r="C3339" s="29">
        <v>2</v>
      </c>
      <c r="D3339">
        <v>6.5</v>
      </c>
      <c r="E3339" s="23" t="s">
        <v>2711</v>
      </c>
      <c r="H3339">
        <v>1</v>
      </c>
      <c r="K3339" s="23"/>
      <c r="L3339" s="23" t="s">
        <v>2387</v>
      </c>
      <c r="M3339" s="23" t="s">
        <v>2545</v>
      </c>
    </row>
    <row r="3340" spans="1:13" x14ac:dyDescent="0.3">
      <c r="A3340" s="11">
        <v>39325</v>
      </c>
      <c r="B3340" s="29" t="s">
        <v>1237</v>
      </c>
      <c r="C3340" s="29">
        <v>1</v>
      </c>
      <c r="D3340">
        <v>8.9</v>
      </c>
      <c r="E3340" s="23" t="s">
        <v>2549</v>
      </c>
      <c r="F3340">
        <v>2.5</v>
      </c>
      <c r="J3340" t="s">
        <v>1363</v>
      </c>
      <c r="L3340" s="23" t="s">
        <v>2387</v>
      </c>
      <c r="M3340" s="23" t="s">
        <v>2217</v>
      </c>
    </row>
    <row r="3341" spans="1:13" x14ac:dyDescent="0.3">
      <c r="A3341" s="11">
        <v>39325</v>
      </c>
      <c r="B3341" s="29" t="s">
        <v>1237</v>
      </c>
      <c r="C3341" s="29">
        <v>1</v>
      </c>
      <c r="D3341">
        <v>38.5</v>
      </c>
      <c r="E3341" s="23" t="s">
        <v>260</v>
      </c>
      <c r="F3341">
        <v>5.8</v>
      </c>
      <c r="J3341" t="s">
        <v>261</v>
      </c>
      <c r="L3341" s="23" t="s">
        <v>2387</v>
      </c>
      <c r="M3341" s="23" t="s">
        <v>2217</v>
      </c>
    </row>
    <row r="3342" spans="1:13" x14ac:dyDescent="0.3">
      <c r="A3342" s="11">
        <v>39325</v>
      </c>
      <c r="B3342" s="29" t="s">
        <v>1237</v>
      </c>
      <c r="C3342" s="29">
        <v>1</v>
      </c>
      <c r="D3342">
        <v>14.5</v>
      </c>
      <c r="E3342" s="23" t="s">
        <v>2549</v>
      </c>
      <c r="F3342">
        <v>5.5</v>
      </c>
      <c r="J3342" t="s">
        <v>2640</v>
      </c>
      <c r="L3342" s="23" t="s">
        <v>2387</v>
      </c>
      <c r="M3342" s="23" t="s">
        <v>2217</v>
      </c>
    </row>
    <row r="3343" spans="1:13" x14ac:dyDescent="0.3">
      <c r="A3343" s="11">
        <v>39325</v>
      </c>
      <c r="B3343" s="29" t="s">
        <v>1237</v>
      </c>
      <c r="C3343" s="29">
        <v>1</v>
      </c>
      <c r="D3343">
        <v>5.8</v>
      </c>
      <c r="E3343" s="23" t="s">
        <v>2549</v>
      </c>
      <c r="F3343">
        <v>6.5</v>
      </c>
      <c r="J3343" t="s">
        <v>2140</v>
      </c>
      <c r="L3343" s="23" t="s">
        <v>2387</v>
      </c>
      <c r="M3343" s="23" t="s">
        <v>2217</v>
      </c>
    </row>
    <row r="3344" spans="1:13" x14ac:dyDescent="0.3">
      <c r="A3344" s="11">
        <v>39325</v>
      </c>
      <c r="B3344" s="29" t="s">
        <v>1237</v>
      </c>
      <c r="C3344" s="29">
        <v>1</v>
      </c>
      <c r="D3344">
        <v>29.4</v>
      </c>
      <c r="E3344" s="23" t="s">
        <v>2549</v>
      </c>
      <c r="F3344">
        <v>0.6</v>
      </c>
      <c r="K3344" s="23"/>
      <c r="L3344" s="23" t="s">
        <v>2387</v>
      </c>
      <c r="M3344" s="23" t="s">
        <v>2217</v>
      </c>
    </row>
    <row r="3345" spans="1:13" x14ac:dyDescent="0.3">
      <c r="A3345" s="11">
        <v>39325</v>
      </c>
      <c r="B3345" s="29" t="s">
        <v>1237</v>
      </c>
      <c r="C3345" s="29">
        <v>1</v>
      </c>
      <c r="D3345">
        <v>15.6</v>
      </c>
      <c r="E3345" s="23" t="s">
        <v>2549</v>
      </c>
      <c r="F3345">
        <v>0.4</v>
      </c>
      <c r="L3345" s="23" t="s">
        <v>2387</v>
      </c>
      <c r="M3345" s="23" t="s">
        <v>2217</v>
      </c>
    </row>
    <row r="3346" spans="1:13" x14ac:dyDescent="0.3">
      <c r="A3346" s="11">
        <v>39325</v>
      </c>
      <c r="B3346" s="29" t="s">
        <v>1237</v>
      </c>
      <c r="C3346" s="29">
        <v>1</v>
      </c>
      <c r="D3346">
        <v>12.6</v>
      </c>
      <c r="E3346" s="23" t="s">
        <v>2549</v>
      </c>
      <c r="F3346">
        <v>1.3</v>
      </c>
      <c r="L3346" s="23" t="s">
        <v>2387</v>
      </c>
      <c r="M3346" s="23" t="s">
        <v>2217</v>
      </c>
    </row>
    <row r="3347" spans="1:13" x14ac:dyDescent="0.3">
      <c r="A3347" s="11">
        <v>39325</v>
      </c>
      <c r="B3347" s="29" t="s">
        <v>1237</v>
      </c>
      <c r="C3347" s="29">
        <v>1</v>
      </c>
      <c r="D3347">
        <v>6.8</v>
      </c>
      <c r="E3347" s="23" t="s">
        <v>2549</v>
      </c>
      <c r="F3347">
        <v>0.3</v>
      </c>
      <c r="L3347" s="23" t="s">
        <v>2387</v>
      </c>
      <c r="M3347" s="23" t="s">
        <v>2217</v>
      </c>
    </row>
    <row r="3348" spans="1:13" x14ac:dyDescent="0.3">
      <c r="A3348" s="11">
        <v>39325</v>
      </c>
      <c r="B3348" s="29" t="s">
        <v>383</v>
      </c>
      <c r="C3348" s="29">
        <v>2</v>
      </c>
      <c r="D3348">
        <v>24</v>
      </c>
      <c r="E3348" s="23" t="s">
        <v>2549</v>
      </c>
      <c r="F3348">
        <v>1.6</v>
      </c>
      <c r="J3348" s="23" t="s">
        <v>1363</v>
      </c>
      <c r="L3348" s="23" t="s">
        <v>2387</v>
      </c>
      <c r="M3348" s="23" t="s">
        <v>2217</v>
      </c>
    </row>
    <row r="3349" spans="1:13" x14ac:dyDescent="0.3">
      <c r="A3349" s="11">
        <v>39325</v>
      </c>
      <c r="B3349" s="29" t="s">
        <v>383</v>
      </c>
      <c r="C3349" s="29">
        <v>2</v>
      </c>
      <c r="D3349">
        <v>0.9</v>
      </c>
      <c r="E3349" s="23" t="s">
        <v>2549</v>
      </c>
      <c r="F3349">
        <v>2.4</v>
      </c>
      <c r="J3349" t="s">
        <v>2543</v>
      </c>
      <c r="L3349" s="23" t="s">
        <v>2387</v>
      </c>
      <c r="M3349" s="23" t="s">
        <v>2217</v>
      </c>
    </row>
    <row r="3350" spans="1:13" x14ac:dyDescent="0.3">
      <c r="A3350" s="11">
        <v>39325</v>
      </c>
      <c r="B3350" s="29" t="s">
        <v>383</v>
      </c>
      <c r="C3350" s="29">
        <v>2</v>
      </c>
      <c r="D3350">
        <v>6.7</v>
      </c>
      <c r="E3350" s="23" t="s">
        <v>2549</v>
      </c>
      <c r="H3350">
        <v>1</v>
      </c>
      <c r="L3350" s="23" t="s">
        <v>2387</v>
      </c>
      <c r="M3350" s="23" t="s">
        <v>2217</v>
      </c>
    </row>
    <row r="3351" spans="1:13" x14ac:dyDescent="0.3">
      <c r="A3351" s="11">
        <v>39325</v>
      </c>
      <c r="B3351" s="29" t="s">
        <v>1237</v>
      </c>
      <c r="C3351" s="29">
        <v>1</v>
      </c>
      <c r="D3351">
        <v>48.6</v>
      </c>
      <c r="E3351" s="23" t="s">
        <v>1239</v>
      </c>
      <c r="F3351">
        <v>5.5</v>
      </c>
      <c r="J3351" t="s">
        <v>1238</v>
      </c>
      <c r="K3351" t="s">
        <v>969</v>
      </c>
      <c r="L3351" s="23" t="s">
        <v>2546</v>
      </c>
      <c r="M3351" s="23" t="s">
        <v>2536</v>
      </c>
    </row>
    <row r="3352" spans="1:13" x14ac:dyDescent="0.3">
      <c r="A3352" s="11">
        <v>39325</v>
      </c>
      <c r="B3352" s="29" t="s">
        <v>1237</v>
      </c>
      <c r="C3352" s="29">
        <v>1</v>
      </c>
      <c r="D3352">
        <v>46.3</v>
      </c>
      <c r="E3352" s="23" t="s">
        <v>1239</v>
      </c>
      <c r="F3352">
        <v>3</v>
      </c>
      <c r="J3352" t="s">
        <v>1238</v>
      </c>
      <c r="L3352" s="23" t="s">
        <v>2546</v>
      </c>
      <c r="M3352" s="23" t="s">
        <v>2536</v>
      </c>
    </row>
    <row r="3353" spans="1:13" x14ac:dyDescent="0.3">
      <c r="A3353" s="11">
        <v>39325</v>
      </c>
      <c r="B3353" s="29" t="s">
        <v>1237</v>
      </c>
      <c r="C3353" s="29">
        <v>1</v>
      </c>
      <c r="D3353">
        <v>49.2</v>
      </c>
      <c r="E3353" s="23" t="s">
        <v>1239</v>
      </c>
      <c r="F3353">
        <v>5.7</v>
      </c>
      <c r="J3353" t="s">
        <v>42</v>
      </c>
      <c r="L3353" s="23" t="s">
        <v>2546</v>
      </c>
      <c r="M3353" s="23" t="s">
        <v>2536</v>
      </c>
    </row>
    <row r="3354" spans="1:13" x14ac:dyDescent="0.3">
      <c r="A3354" s="11">
        <v>39325</v>
      </c>
      <c r="B3354" s="29" t="s">
        <v>1237</v>
      </c>
      <c r="C3354" s="29">
        <v>1</v>
      </c>
      <c r="D3354">
        <v>48.8</v>
      </c>
      <c r="E3354" s="23" t="s">
        <v>968</v>
      </c>
      <c r="H3354">
        <v>1</v>
      </c>
      <c r="L3354" s="23" t="s">
        <v>2546</v>
      </c>
      <c r="M3354" s="23" t="s">
        <v>2713</v>
      </c>
    </row>
    <row r="3355" spans="1:13" x14ac:dyDescent="0.3">
      <c r="A3355" s="11">
        <v>39325</v>
      </c>
      <c r="B3355" s="29" t="s">
        <v>1237</v>
      </c>
      <c r="C3355" s="29">
        <v>1</v>
      </c>
      <c r="D3355">
        <v>48.6</v>
      </c>
      <c r="E3355" s="23" t="s">
        <v>968</v>
      </c>
      <c r="H3355">
        <v>1</v>
      </c>
      <c r="L3355" s="23" t="s">
        <v>2546</v>
      </c>
      <c r="M3355" s="23" t="s">
        <v>2713</v>
      </c>
    </row>
    <row r="3356" spans="1:13" x14ac:dyDescent="0.3">
      <c r="A3356" s="11">
        <v>39325</v>
      </c>
      <c r="B3356" s="29" t="s">
        <v>1237</v>
      </c>
      <c r="C3356" s="29">
        <v>1</v>
      </c>
      <c r="D3356">
        <v>43.8</v>
      </c>
      <c r="E3356" s="23" t="s">
        <v>968</v>
      </c>
      <c r="H3356">
        <v>1</v>
      </c>
      <c r="L3356" s="23" t="s">
        <v>2546</v>
      </c>
      <c r="M3356" s="23" t="s">
        <v>2713</v>
      </c>
    </row>
    <row r="3357" spans="1:13" x14ac:dyDescent="0.3">
      <c r="A3357" s="11">
        <v>39325</v>
      </c>
      <c r="B3357" s="29" t="s">
        <v>1237</v>
      </c>
      <c r="C3357" s="29">
        <v>1</v>
      </c>
      <c r="D3357">
        <v>40.5</v>
      </c>
      <c r="E3357" s="23" t="s">
        <v>968</v>
      </c>
      <c r="H3357">
        <v>3</v>
      </c>
      <c r="L3357" s="23" t="s">
        <v>2546</v>
      </c>
      <c r="M3357" s="23" t="s">
        <v>2713</v>
      </c>
    </row>
    <row r="3358" spans="1:13" x14ac:dyDescent="0.3">
      <c r="A3358" s="11">
        <v>39325</v>
      </c>
      <c r="B3358" s="29" t="s">
        <v>1237</v>
      </c>
      <c r="C3358" s="29">
        <v>1</v>
      </c>
      <c r="D3358">
        <v>40</v>
      </c>
      <c r="E3358" s="23" t="s">
        <v>968</v>
      </c>
      <c r="H3358">
        <v>2</v>
      </c>
      <c r="L3358" s="23" t="s">
        <v>2546</v>
      </c>
      <c r="M3358" s="23" t="s">
        <v>2713</v>
      </c>
    </row>
    <row r="3359" spans="1:13" x14ac:dyDescent="0.3">
      <c r="A3359" s="11">
        <v>39325</v>
      </c>
      <c r="B3359" s="29" t="s">
        <v>1237</v>
      </c>
      <c r="C3359" s="29">
        <v>1</v>
      </c>
      <c r="D3359">
        <v>40</v>
      </c>
      <c r="E3359" s="23" t="s">
        <v>968</v>
      </c>
      <c r="H3359">
        <v>4</v>
      </c>
      <c r="J3359" s="23"/>
      <c r="L3359" s="23" t="s">
        <v>2546</v>
      </c>
      <c r="M3359" s="23" t="s">
        <v>2713</v>
      </c>
    </row>
    <row r="3360" spans="1:13" x14ac:dyDescent="0.3">
      <c r="A3360" s="11">
        <v>39325</v>
      </c>
      <c r="B3360" s="29" t="s">
        <v>1237</v>
      </c>
      <c r="C3360" s="29">
        <v>1</v>
      </c>
      <c r="D3360">
        <v>39</v>
      </c>
      <c r="E3360" s="23" t="s">
        <v>968</v>
      </c>
      <c r="H3360">
        <v>4</v>
      </c>
      <c r="L3360" s="23" t="s">
        <v>2546</v>
      </c>
      <c r="M3360" s="23" t="s">
        <v>2713</v>
      </c>
    </row>
    <row r="3361" spans="1:13" x14ac:dyDescent="0.3">
      <c r="A3361" s="11">
        <v>39325</v>
      </c>
      <c r="B3361" s="29" t="s">
        <v>1237</v>
      </c>
      <c r="C3361" s="29">
        <v>1</v>
      </c>
      <c r="D3361">
        <v>39</v>
      </c>
      <c r="E3361" s="23" t="s">
        <v>968</v>
      </c>
      <c r="H3361">
        <v>2</v>
      </c>
      <c r="L3361" s="23" t="s">
        <v>2546</v>
      </c>
      <c r="M3361" s="23" t="s">
        <v>2713</v>
      </c>
    </row>
    <row r="3362" spans="1:13" x14ac:dyDescent="0.3">
      <c r="A3362" s="11">
        <v>39325</v>
      </c>
      <c r="B3362" s="29" t="s">
        <v>1237</v>
      </c>
      <c r="C3362" s="29">
        <v>1</v>
      </c>
      <c r="D3362">
        <v>38</v>
      </c>
      <c r="E3362" s="23" t="s">
        <v>968</v>
      </c>
      <c r="H3362">
        <v>1</v>
      </c>
      <c r="J3362" s="23"/>
      <c r="L3362" s="23" t="s">
        <v>2546</v>
      </c>
      <c r="M3362" s="23" t="s">
        <v>2713</v>
      </c>
    </row>
    <row r="3363" spans="1:13" x14ac:dyDescent="0.3">
      <c r="A3363" s="11">
        <v>39325</v>
      </c>
      <c r="B3363" s="29" t="s">
        <v>1237</v>
      </c>
      <c r="C3363" s="29">
        <v>1</v>
      </c>
      <c r="D3363">
        <v>16</v>
      </c>
      <c r="E3363" s="23" t="s">
        <v>2639</v>
      </c>
      <c r="H3363">
        <v>1</v>
      </c>
      <c r="K3363" s="23"/>
      <c r="L3363" s="23" t="s">
        <v>2546</v>
      </c>
      <c r="M3363" s="23" t="s">
        <v>2713</v>
      </c>
    </row>
    <row r="3364" spans="1:13" x14ac:dyDescent="0.3">
      <c r="A3364" s="11">
        <v>39325</v>
      </c>
      <c r="B3364" s="29" t="s">
        <v>1237</v>
      </c>
      <c r="C3364" s="29">
        <v>1</v>
      </c>
      <c r="D3364">
        <v>14.4</v>
      </c>
      <c r="E3364" s="23" t="s">
        <v>2639</v>
      </c>
      <c r="H3364">
        <v>2</v>
      </c>
      <c r="L3364" s="23" t="s">
        <v>2546</v>
      </c>
      <c r="M3364" s="23" t="s">
        <v>2713</v>
      </c>
    </row>
    <row r="3365" spans="1:13" x14ac:dyDescent="0.3">
      <c r="A3365" s="11">
        <v>39325</v>
      </c>
      <c r="B3365" s="29" t="s">
        <v>1237</v>
      </c>
      <c r="C3365" s="29">
        <v>1</v>
      </c>
      <c r="D3365">
        <v>14</v>
      </c>
      <c r="E3365" s="23" t="s">
        <v>2639</v>
      </c>
      <c r="H3365">
        <v>3</v>
      </c>
      <c r="L3365" s="23" t="s">
        <v>2546</v>
      </c>
      <c r="M3365" s="23" t="s">
        <v>2713</v>
      </c>
    </row>
    <row r="3366" spans="1:13" x14ac:dyDescent="0.3">
      <c r="A3366" s="11">
        <v>39325</v>
      </c>
      <c r="B3366" s="29" t="s">
        <v>1237</v>
      </c>
      <c r="C3366" s="29">
        <v>1</v>
      </c>
      <c r="D3366">
        <v>13</v>
      </c>
      <c r="E3366" s="23" t="s">
        <v>2639</v>
      </c>
      <c r="H3366">
        <v>2</v>
      </c>
      <c r="L3366" s="23" t="s">
        <v>2546</v>
      </c>
      <c r="M3366" s="23" t="s">
        <v>2713</v>
      </c>
    </row>
    <row r="3367" spans="1:13" x14ac:dyDescent="0.3">
      <c r="A3367" s="11">
        <v>39325</v>
      </c>
      <c r="B3367" s="29" t="s">
        <v>1237</v>
      </c>
      <c r="C3367" s="29">
        <v>1</v>
      </c>
      <c r="D3367">
        <v>12.3</v>
      </c>
      <c r="E3367" s="23" t="s">
        <v>2639</v>
      </c>
      <c r="H3367">
        <v>2</v>
      </c>
      <c r="L3367" s="23" t="s">
        <v>2546</v>
      </c>
      <c r="M3367" s="23" t="s">
        <v>2713</v>
      </c>
    </row>
    <row r="3368" spans="1:13" x14ac:dyDescent="0.3">
      <c r="A3368" s="11">
        <v>39325</v>
      </c>
      <c r="B3368" s="29" t="s">
        <v>1237</v>
      </c>
      <c r="C3368" s="29">
        <v>1</v>
      </c>
      <c r="D3368">
        <v>12.1</v>
      </c>
      <c r="E3368" s="23" t="s">
        <v>2639</v>
      </c>
      <c r="H3368">
        <v>2</v>
      </c>
      <c r="L3368" s="23" t="s">
        <v>2546</v>
      </c>
      <c r="M3368" s="23" t="s">
        <v>2713</v>
      </c>
    </row>
    <row r="3369" spans="1:13" x14ac:dyDescent="0.3">
      <c r="A3369" s="11">
        <v>39325</v>
      </c>
      <c r="B3369" s="29" t="s">
        <v>1237</v>
      </c>
      <c r="C3369" s="29">
        <v>1</v>
      </c>
      <c r="D3369">
        <v>12</v>
      </c>
      <c r="E3369" s="23" t="s">
        <v>2639</v>
      </c>
      <c r="H3369">
        <v>6</v>
      </c>
      <c r="L3369" s="23" t="s">
        <v>2546</v>
      </c>
      <c r="M3369" s="23" t="s">
        <v>2713</v>
      </c>
    </row>
    <row r="3370" spans="1:13" x14ac:dyDescent="0.3">
      <c r="A3370" s="11">
        <v>39325</v>
      </c>
      <c r="B3370" s="29" t="s">
        <v>1237</v>
      </c>
      <c r="C3370" s="29">
        <v>1</v>
      </c>
      <c r="D3370">
        <v>11</v>
      </c>
      <c r="E3370" s="23" t="s">
        <v>2639</v>
      </c>
      <c r="H3370">
        <v>6</v>
      </c>
      <c r="L3370" s="23" t="s">
        <v>2546</v>
      </c>
      <c r="M3370" s="23" t="s">
        <v>2713</v>
      </c>
    </row>
    <row r="3371" spans="1:13" x14ac:dyDescent="0.3">
      <c r="A3371" s="11">
        <v>39325</v>
      </c>
      <c r="B3371" s="29" t="s">
        <v>1237</v>
      </c>
      <c r="C3371" s="29">
        <v>1</v>
      </c>
      <c r="D3371">
        <v>11</v>
      </c>
      <c r="E3371" s="23" t="s">
        <v>2639</v>
      </c>
      <c r="H3371">
        <v>3</v>
      </c>
      <c r="L3371" s="23" t="s">
        <v>2546</v>
      </c>
      <c r="M3371" s="23" t="s">
        <v>2713</v>
      </c>
    </row>
    <row r="3372" spans="1:13" x14ac:dyDescent="0.3">
      <c r="A3372" s="11">
        <v>39325</v>
      </c>
      <c r="B3372" s="29" t="s">
        <v>1237</v>
      </c>
      <c r="C3372" s="29">
        <v>1</v>
      </c>
      <c r="D3372">
        <v>10</v>
      </c>
      <c r="E3372" s="23" t="s">
        <v>2639</v>
      </c>
      <c r="H3372">
        <v>3</v>
      </c>
      <c r="L3372" s="23" t="s">
        <v>2546</v>
      </c>
      <c r="M3372" s="23" t="s">
        <v>2713</v>
      </c>
    </row>
    <row r="3373" spans="1:13" x14ac:dyDescent="0.3">
      <c r="A3373" s="11">
        <v>39325</v>
      </c>
      <c r="B3373" s="29" t="s">
        <v>1237</v>
      </c>
      <c r="C3373" s="29">
        <v>1</v>
      </c>
      <c r="D3373">
        <v>10.5</v>
      </c>
      <c r="E3373" s="23" t="s">
        <v>2639</v>
      </c>
      <c r="H3373">
        <v>2</v>
      </c>
      <c r="L3373" s="23" t="s">
        <v>2546</v>
      </c>
      <c r="M3373" s="23" t="s">
        <v>2713</v>
      </c>
    </row>
    <row r="3374" spans="1:13" x14ac:dyDescent="0.3">
      <c r="A3374" s="11">
        <v>39325</v>
      </c>
      <c r="B3374" s="29" t="s">
        <v>1237</v>
      </c>
      <c r="C3374" s="29">
        <v>1</v>
      </c>
      <c r="D3374">
        <v>9.1</v>
      </c>
      <c r="E3374" s="23" t="s">
        <v>2639</v>
      </c>
      <c r="H3374">
        <v>2</v>
      </c>
      <c r="L3374" s="23" t="s">
        <v>2546</v>
      </c>
      <c r="M3374" s="23" t="s">
        <v>2713</v>
      </c>
    </row>
    <row r="3375" spans="1:13" x14ac:dyDescent="0.3">
      <c r="A3375" s="11">
        <v>39325</v>
      </c>
      <c r="B3375" s="29" t="s">
        <v>1237</v>
      </c>
      <c r="C3375" s="29">
        <v>1</v>
      </c>
      <c r="D3375">
        <v>9</v>
      </c>
      <c r="E3375" s="23" t="s">
        <v>2639</v>
      </c>
      <c r="H3375">
        <v>3</v>
      </c>
      <c r="L3375" s="23" t="s">
        <v>2546</v>
      </c>
      <c r="M3375" s="23" t="s">
        <v>2713</v>
      </c>
    </row>
    <row r="3376" spans="1:13" x14ac:dyDescent="0.3">
      <c r="A3376" s="11">
        <v>39325</v>
      </c>
      <c r="B3376" s="29" t="s">
        <v>1237</v>
      </c>
      <c r="C3376" s="29">
        <v>1</v>
      </c>
      <c r="D3376">
        <v>8</v>
      </c>
      <c r="E3376" s="23" t="s">
        <v>2639</v>
      </c>
      <c r="H3376">
        <v>4</v>
      </c>
      <c r="L3376" s="23" t="s">
        <v>2546</v>
      </c>
      <c r="M3376" s="23" t="s">
        <v>2713</v>
      </c>
    </row>
    <row r="3377" spans="1:13" x14ac:dyDescent="0.3">
      <c r="A3377" s="11">
        <v>39325</v>
      </c>
      <c r="B3377" s="29" t="s">
        <v>1237</v>
      </c>
      <c r="C3377" s="29">
        <v>1</v>
      </c>
      <c r="D3377">
        <v>8</v>
      </c>
      <c r="E3377" s="23" t="s">
        <v>2639</v>
      </c>
      <c r="H3377">
        <v>5</v>
      </c>
      <c r="L3377" s="23" t="s">
        <v>2546</v>
      </c>
      <c r="M3377" s="23" t="s">
        <v>2713</v>
      </c>
    </row>
    <row r="3378" spans="1:13" x14ac:dyDescent="0.3">
      <c r="A3378" s="11">
        <v>39325</v>
      </c>
      <c r="B3378" s="29" t="s">
        <v>1237</v>
      </c>
      <c r="C3378" s="29">
        <v>1</v>
      </c>
      <c r="D3378">
        <v>7</v>
      </c>
      <c r="E3378" s="23" t="s">
        <v>2639</v>
      </c>
      <c r="H3378">
        <v>6</v>
      </c>
      <c r="J3378" s="23"/>
      <c r="L3378" s="23" t="s">
        <v>2546</v>
      </c>
      <c r="M3378" s="23" t="s">
        <v>2713</v>
      </c>
    </row>
    <row r="3379" spans="1:13" x14ac:dyDescent="0.3">
      <c r="A3379" s="11">
        <v>39325</v>
      </c>
      <c r="B3379" s="29" t="s">
        <v>1237</v>
      </c>
      <c r="C3379" s="29">
        <v>1</v>
      </c>
      <c r="D3379">
        <v>7</v>
      </c>
      <c r="E3379" s="23" t="s">
        <v>2639</v>
      </c>
      <c r="H3379">
        <v>2</v>
      </c>
      <c r="L3379" s="23" t="s">
        <v>2546</v>
      </c>
      <c r="M3379" s="23" t="s">
        <v>2713</v>
      </c>
    </row>
    <row r="3380" spans="1:13" x14ac:dyDescent="0.3">
      <c r="A3380" s="11">
        <v>39325</v>
      </c>
      <c r="B3380" s="29" t="s">
        <v>1237</v>
      </c>
      <c r="C3380" s="29">
        <v>1</v>
      </c>
      <c r="D3380">
        <v>6</v>
      </c>
      <c r="E3380" s="23" t="s">
        <v>2639</v>
      </c>
      <c r="H3380">
        <v>2</v>
      </c>
      <c r="L3380" s="23" t="s">
        <v>2546</v>
      </c>
      <c r="M3380" s="23" t="s">
        <v>2713</v>
      </c>
    </row>
    <row r="3381" spans="1:13" x14ac:dyDescent="0.3">
      <c r="A3381" s="11">
        <v>39325</v>
      </c>
      <c r="B3381" s="29" t="s">
        <v>1237</v>
      </c>
      <c r="C3381" s="29">
        <v>1</v>
      </c>
      <c r="D3381">
        <v>6</v>
      </c>
      <c r="E3381" s="23" t="s">
        <v>2639</v>
      </c>
      <c r="H3381">
        <v>3</v>
      </c>
      <c r="L3381" s="23" t="s">
        <v>2546</v>
      </c>
      <c r="M3381" s="23" t="s">
        <v>2713</v>
      </c>
    </row>
    <row r="3382" spans="1:13" x14ac:dyDescent="0.3">
      <c r="A3382" s="11">
        <v>39325</v>
      </c>
      <c r="B3382" s="29" t="s">
        <v>1237</v>
      </c>
      <c r="C3382" s="29">
        <v>1</v>
      </c>
      <c r="D3382">
        <v>5</v>
      </c>
      <c r="E3382" s="23" t="s">
        <v>2639</v>
      </c>
      <c r="H3382">
        <v>3</v>
      </c>
      <c r="L3382" s="23" t="s">
        <v>2546</v>
      </c>
      <c r="M3382" s="23" t="s">
        <v>2713</v>
      </c>
    </row>
    <row r="3383" spans="1:13" x14ac:dyDescent="0.3">
      <c r="A3383" s="11">
        <v>39325</v>
      </c>
      <c r="B3383" s="29" t="s">
        <v>1237</v>
      </c>
      <c r="C3383" s="29">
        <v>1</v>
      </c>
      <c r="D3383">
        <v>4.2</v>
      </c>
      <c r="E3383" s="23" t="s">
        <v>2639</v>
      </c>
      <c r="H3383">
        <v>2</v>
      </c>
      <c r="L3383" s="23" t="s">
        <v>2546</v>
      </c>
      <c r="M3383" s="23" t="s">
        <v>2713</v>
      </c>
    </row>
    <row r="3384" spans="1:13" x14ac:dyDescent="0.3">
      <c r="A3384" s="11">
        <v>39325</v>
      </c>
      <c r="B3384" s="29" t="s">
        <v>1237</v>
      </c>
      <c r="C3384" s="29">
        <v>1</v>
      </c>
      <c r="D3384">
        <v>4</v>
      </c>
      <c r="E3384" s="23" t="s">
        <v>2639</v>
      </c>
      <c r="H3384">
        <v>10</v>
      </c>
      <c r="K3384" s="23"/>
      <c r="L3384" s="23" t="s">
        <v>2546</v>
      </c>
      <c r="M3384" s="23" t="s">
        <v>2713</v>
      </c>
    </row>
    <row r="3385" spans="1:13" x14ac:dyDescent="0.3">
      <c r="A3385" s="11">
        <v>39325</v>
      </c>
      <c r="B3385" s="29" t="s">
        <v>1237</v>
      </c>
      <c r="C3385" s="29">
        <v>1</v>
      </c>
      <c r="D3385">
        <v>3</v>
      </c>
      <c r="E3385" s="23" t="s">
        <v>2639</v>
      </c>
      <c r="H3385">
        <v>9</v>
      </c>
      <c r="L3385" s="23" t="s">
        <v>2546</v>
      </c>
      <c r="M3385" s="23" t="s">
        <v>2713</v>
      </c>
    </row>
    <row r="3386" spans="1:13" x14ac:dyDescent="0.3">
      <c r="A3386" s="11">
        <v>39325</v>
      </c>
      <c r="B3386" s="29" t="s">
        <v>1237</v>
      </c>
      <c r="C3386" s="29">
        <v>1</v>
      </c>
      <c r="D3386">
        <v>3</v>
      </c>
      <c r="E3386" s="23" t="s">
        <v>2639</v>
      </c>
      <c r="H3386">
        <v>3</v>
      </c>
      <c r="L3386" s="23" t="s">
        <v>2546</v>
      </c>
      <c r="M3386" s="23" t="s">
        <v>2713</v>
      </c>
    </row>
    <row r="3387" spans="1:13" x14ac:dyDescent="0.3">
      <c r="A3387" s="11">
        <v>39325</v>
      </c>
      <c r="B3387" s="29" t="s">
        <v>1237</v>
      </c>
      <c r="C3387" s="29">
        <v>1</v>
      </c>
      <c r="D3387">
        <v>2</v>
      </c>
      <c r="E3387" s="23" t="s">
        <v>2639</v>
      </c>
      <c r="H3387">
        <v>3</v>
      </c>
      <c r="L3387" s="23" t="s">
        <v>2546</v>
      </c>
      <c r="M3387" s="23" t="s">
        <v>2713</v>
      </c>
    </row>
    <row r="3388" spans="1:13" x14ac:dyDescent="0.3">
      <c r="A3388" s="11">
        <v>39325</v>
      </c>
      <c r="B3388" s="29" t="s">
        <v>1237</v>
      </c>
      <c r="C3388" s="29">
        <v>1</v>
      </c>
      <c r="D3388">
        <v>2</v>
      </c>
      <c r="E3388" s="23" t="s">
        <v>2639</v>
      </c>
      <c r="H3388">
        <v>4</v>
      </c>
      <c r="L3388" s="23" t="s">
        <v>2546</v>
      </c>
      <c r="M3388" s="23" t="s">
        <v>2713</v>
      </c>
    </row>
    <row r="3389" spans="1:13" x14ac:dyDescent="0.3">
      <c r="A3389" s="11">
        <v>39325</v>
      </c>
      <c r="B3389" s="29" t="s">
        <v>1237</v>
      </c>
      <c r="C3389" s="29">
        <v>1</v>
      </c>
      <c r="D3389">
        <v>1</v>
      </c>
      <c r="E3389" s="23" t="s">
        <v>2639</v>
      </c>
      <c r="H3389">
        <v>4</v>
      </c>
      <c r="L3389" s="23" t="s">
        <v>2546</v>
      </c>
      <c r="M3389" s="23" t="s">
        <v>2713</v>
      </c>
    </row>
    <row r="3390" spans="1:13" x14ac:dyDescent="0.3">
      <c r="A3390" s="11">
        <v>39325</v>
      </c>
      <c r="B3390" s="29" t="s">
        <v>1237</v>
      </c>
      <c r="C3390" s="29">
        <v>1</v>
      </c>
      <c r="D3390">
        <v>1</v>
      </c>
      <c r="E3390" s="23" t="s">
        <v>2639</v>
      </c>
      <c r="H3390">
        <v>2</v>
      </c>
      <c r="L3390" s="23" t="s">
        <v>2546</v>
      </c>
      <c r="M3390" s="23" t="s">
        <v>2713</v>
      </c>
    </row>
    <row r="3391" spans="1:13" x14ac:dyDescent="0.3">
      <c r="A3391" s="11">
        <v>39325</v>
      </c>
      <c r="B3391" s="29" t="s">
        <v>1237</v>
      </c>
      <c r="C3391" s="29">
        <v>1</v>
      </c>
      <c r="D3391">
        <v>0</v>
      </c>
      <c r="E3391" s="23" t="s">
        <v>2639</v>
      </c>
      <c r="H3391">
        <v>1</v>
      </c>
      <c r="L3391" s="23" t="s">
        <v>2546</v>
      </c>
      <c r="M3391" s="23" t="s">
        <v>2713</v>
      </c>
    </row>
    <row r="3392" spans="1:13" x14ac:dyDescent="0.3">
      <c r="A3392" s="11">
        <v>39325</v>
      </c>
      <c r="B3392" s="29" t="s">
        <v>383</v>
      </c>
      <c r="C3392" s="29">
        <v>2</v>
      </c>
      <c r="D3392">
        <v>37.4</v>
      </c>
      <c r="E3392" s="23" t="s">
        <v>2639</v>
      </c>
      <c r="H3392">
        <v>1</v>
      </c>
      <c r="L3392" s="23" t="s">
        <v>2546</v>
      </c>
      <c r="M3392" s="23" t="s">
        <v>2713</v>
      </c>
    </row>
    <row r="3393" spans="1:13" x14ac:dyDescent="0.3">
      <c r="A3393" s="11">
        <v>39325</v>
      </c>
      <c r="B3393" s="29" t="s">
        <v>383</v>
      </c>
      <c r="C3393" s="29">
        <v>2</v>
      </c>
      <c r="D3393">
        <v>37</v>
      </c>
      <c r="E3393" s="23" t="s">
        <v>2639</v>
      </c>
      <c r="H3393">
        <v>3</v>
      </c>
      <c r="K3393" s="23"/>
      <c r="L3393" s="23" t="s">
        <v>2546</v>
      </c>
      <c r="M3393" s="23" t="s">
        <v>2713</v>
      </c>
    </row>
    <row r="3394" spans="1:13" x14ac:dyDescent="0.3">
      <c r="A3394" s="11">
        <v>39325</v>
      </c>
      <c r="B3394" s="29" t="s">
        <v>383</v>
      </c>
      <c r="C3394" s="29">
        <v>2</v>
      </c>
      <c r="D3394">
        <v>36</v>
      </c>
      <c r="E3394" s="23" t="s">
        <v>2639</v>
      </c>
      <c r="H3394">
        <v>3</v>
      </c>
      <c r="J3394" s="23"/>
      <c r="L3394" s="23" t="s">
        <v>2546</v>
      </c>
      <c r="M3394" s="23" t="s">
        <v>2713</v>
      </c>
    </row>
    <row r="3395" spans="1:13" x14ac:dyDescent="0.3">
      <c r="A3395" s="11">
        <v>39325</v>
      </c>
      <c r="B3395" s="29" t="s">
        <v>383</v>
      </c>
      <c r="C3395" s="29">
        <v>2</v>
      </c>
      <c r="D3395">
        <v>35.9</v>
      </c>
      <c r="E3395" s="23" t="s">
        <v>2495</v>
      </c>
      <c r="H3395">
        <v>1</v>
      </c>
      <c r="L3395" s="23" t="s">
        <v>2546</v>
      </c>
      <c r="M3395" s="23" t="s">
        <v>2713</v>
      </c>
    </row>
    <row r="3396" spans="1:13" x14ac:dyDescent="0.3">
      <c r="A3396" s="11">
        <v>39325</v>
      </c>
      <c r="B3396" s="29" t="s">
        <v>383</v>
      </c>
      <c r="C3396" s="29">
        <v>2</v>
      </c>
      <c r="D3396">
        <v>34.799999999999997</v>
      </c>
      <c r="E3396" s="23" t="s">
        <v>2639</v>
      </c>
      <c r="H3396">
        <v>1</v>
      </c>
      <c r="L3396" s="23" t="s">
        <v>2546</v>
      </c>
      <c r="M3396" s="23" t="s">
        <v>2713</v>
      </c>
    </row>
    <row r="3397" spans="1:13" x14ac:dyDescent="0.3">
      <c r="A3397" s="11">
        <v>39325</v>
      </c>
      <c r="B3397" s="29" t="s">
        <v>383</v>
      </c>
      <c r="C3397" s="29">
        <v>2</v>
      </c>
      <c r="D3397">
        <v>33.200000000000003</v>
      </c>
      <c r="E3397" s="23" t="s">
        <v>2639</v>
      </c>
      <c r="H3397">
        <v>1</v>
      </c>
      <c r="L3397" s="23" t="s">
        <v>2546</v>
      </c>
      <c r="M3397" s="23" t="s">
        <v>2713</v>
      </c>
    </row>
    <row r="3398" spans="1:13" x14ac:dyDescent="0.3">
      <c r="A3398" s="11">
        <v>39325</v>
      </c>
      <c r="B3398" s="29" t="s">
        <v>383</v>
      </c>
      <c r="C3398" s="29">
        <v>2</v>
      </c>
      <c r="D3398">
        <v>32.799999999999997</v>
      </c>
      <c r="E3398" s="23" t="s">
        <v>2639</v>
      </c>
      <c r="H3398">
        <v>2</v>
      </c>
      <c r="L3398" s="23" t="s">
        <v>2546</v>
      </c>
      <c r="M3398" s="23" t="s">
        <v>2713</v>
      </c>
    </row>
    <row r="3399" spans="1:13" x14ac:dyDescent="0.3">
      <c r="A3399" s="11">
        <v>39325</v>
      </c>
      <c r="B3399" s="29" t="s">
        <v>383</v>
      </c>
      <c r="C3399" s="29">
        <v>2</v>
      </c>
      <c r="D3399">
        <v>32.5</v>
      </c>
      <c r="E3399" s="23" t="s">
        <v>2639</v>
      </c>
      <c r="H3399">
        <v>1</v>
      </c>
      <c r="L3399" s="23" t="s">
        <v>2546</v>
      </c>
      <c r="M3399" s="23" t="s">
        <v>2713</v>
      </c>
    </row>
    <row r="3400" spans="1:13" x14ac:dyDescent="0.3">
      <c r="A3400" s="11">
        <v>39325</v>
      </c>
      <c r="B3400" s="29" t="s">
        <v>383</v>
      </c>
      <c r="C3400" s="29">
        <v>2</v>
      </c>
      <c r="D3400">
        <v>31.8</v>
      </c>
      <c r="E3400" s="23" t="s">
        <v>2639</v>
      </c>
      <c r="H3400">
        <v>2</v>
      </c>
      <c r="K3400" s="23"/>
      <c r="L3400" s="23" t="s">
        <v>2546</v>
      </c>
      <c r="M3400" s="23" t="s">
        <v>2713</v>
      </c>
    </row>
    <row r="3401" spans="1:13" x14ac:dyDescent="0.3">
      <c r="A3401" s="11">
        <v>39325</v>
      </c>
      <c r="B3401" s="29" t="s">
        <v>383</v>
      </c>
      <c r="C3401" s="29">
        <v>2</v>
      </c>
      <c r="D3401">
        <v>24.1</v>
      </c>
      <c r="E3401" s="23" t="s">
        <v>2639</v>
      </c>
      <c r="H3401">
        <v>1</v>
      </c>
      <c r="L3401" s="23" t="s">
        <v>2546</v>
      </c>
      <c r="M3401" s="23" t="s">
        <v>2713</v>
      </c>
    </row>
    <row r="3402" spans="1:13" x14ac:dyDescent="0.3">
      <c r="A3402" s="11">
        <v>39325</v>
      </c>
      <c r="B3402" s="29" t="s">
        <v>383</v>
      </c>
      <c r="C3402" s="29">
        <v>2</v>
      </c>
      <c r="D3402">
        <v>24</v>
      </c>
      <c r="E3402" s="23" t="s">
        <v>2639</v>
      </c>
      <c r="H3402">
        <v>3</v>
      </c>
      <c r="L3402" s="23" t="s">
        <v>2546</v>
      </c>
      <c r="M3402" s="23" t="s">
        <v>2713</v>
      </c>
    </row>
    <row r="3403" spans="1:13" x14ac:dyDescent="0.3">
      <c r="A3403" s="11">
        <v>39325</v>
      </c>
      <c r="B3403" s="29" t="s">
        <v>383</v>
      </c>
      <c r="C3403" s="29">
        <v>2</v>
      </c>
      <c r="D3403">
        <v>23</v>
      </c>
      <c r="E3403" s="23" t="s">
        <v>2639</v>
      </c>
      <c r="H3403">
        <v>2</v>
      </c>
      <c r="L3403" s="23" t="s">
        <v>2546</v>
      </c>
      <c r="M3403" s="23" t="s">
        <v>2713</v>
      </c>
    </row>
    <row r="3404" spans="1:13" x14ac:dyDescent="0.3">
      <c r="A3404" s="11">
        <v>39325</v>
      </c>
      <c r="B3404" s="29" t="s">
        <v>383</v>
      </c>
      <c r="C3404" s="29">
        <v>2</v>
      </c>
      <c r="D3404">
        <v>22.5</v>
      </c>
      <c r="E3404" s="23" t="s">
        <v>2639</v>
      </c>
      <c r="H3404">
        <v>1</v>
      </c>
      <c r="L3404" s="23" t="s">
        <v>2546</v>
      </c>
      <c r="M3404" s="23" t="s">
        <v>2713</v>
      </c>
    </row>
    <row r="3405" spans="1:13" x14ac:dyDescent="0.3">
      <c r="A3405" s="11">
        <v>39325</v>
      </c>
      <c r="B3405" s="29" t="s">
        <v>383</v>
      </c>
      <c r="C3405" s="29">
        <v>2</v>
      </c>
      <c r="D3405">
        <v>22</v>
      </c>
      <c r="E3405" s="23" t="s">
        <v>2639</v>
      </c>
      <c r="H3405">
        <v>3</v>
      </c>
      <c r="L3405" s="23" t="s">
        <v>2546</v>
      </c>
      <c r="M3405" s="23" t="s">
        <v>2713</v>
      </c>
    </row>
    <row r="3406" spans="1:13" x14ac:dyDescent="0.3">
      <c r="A3406" s="11">
        <v>39325</v>
      </c>
      <c r="B3406" s="29" t="s">
        <v>383</v>
      </c>
      <c r="C3406" s="29">
        <v>2</v>
      </c>
      <c r="D3406">
        <v>21</v>
      </c>
      <c r="E3406" s="23" t="s">
        <v>2639</v>
      </c>
      <c r="H3406">
        <v>2</v>
      </c>
      <c r="L3406" s="23" t="s">
        <v>2546</v>
      </c>
      <c r="M3406" s="23" t="s">
        <v>2713</v>
      </c>
    </row>
    <row r="3407" spans="1:13" x14ac:dyDescent="0.3">
      <c r="A3407" s="11">
        <v>39325</v>
      </c>
      <c r="B3407" s="29" t="s">
        <v>383</v>
      </c>
      <c r="C3407" s="29">
        <v>2</v>
      </c>
      <c r="D3407">
        <v>20</v>
      </c>
      <c r="E3407" s="23" t="s">
        <v>2639</v>
      </c>
      <c r="H3407">
        <v>2</v>
      </c>
      <c r="L3407" s="23" t="s">
        <v>2546</v>
      </c>
      <c r="M3407" s="23" t="s">
        <v>2713</v>
      </c>
    </row>
    <row r="3408" spans="1:13" x14ac:dyDescent="0.3">
      <c r="A3408" s="11">
        <v>39325</v>
      </c>
      <c r="B3408" s="29" t="s">
        <v>383</v>
      </c>
      <c r="C3408" s="29">
        <v>2</v>
      </c>
      <c r="D3408">
        <v>19</v>
      </c>
      <c r="E3408" s="23" t="s">
        <v>2639</v>
      </c>
      <c r="H3408">
        <v>1</v>
      </c>
      <c r="L3408" s="23" t="s">
        <v>2546</v>
      </c>
      <c r="M3408" s="23" t="s">
        <v>2713</v>
      </c>
    </row>
    <row r="3409" spans="1:13" x14ac:dyDescent="0.3">
      <c r="A3409" s="11">
        <v>39325</v>
      </c>
      <c r="B3409" s="29" t="s">
        <v>383</v>
      </c>
      <c r="C3409" s="29">
        <v>2</v>
      </c>
      <c r="D3409">
        <v>19</v>
      </c>
      <c r="E3409" s="23" t="s">
        <v>2561</v>
      </c>
      <c r="H3409">
        <v>2</v>
      </c>
      <c r="L3409" s="23" t="s">
        <v>2546</v>
      </c>
      <c r="M3409" s="23" t="s">
        <v>2713</v>
      </c>
    </row>
    <row r="3410" spans="1:13" x14ac:dyDescent="0.3">
      <c r="A3410" s="11">
        <v>39325</v>
      </c>
      <c r="B3410" s="29" t="s">
        <v>383</v>
      </c>
      <c r="C3410" s="29">
        <v>2</v>
      </c>
      <c r="D3410">
        <v>18</v>
      </c>
      <c r="E3410" s="23" t="s">
        <v>2639</v>
      </c>
      <c r="H3410">
        <v>2</v>
      </c>
      <c r="L3410" s="23" t="s">
        <v>2546</v>
      </c>
      <c r="M3410" s="23" t="s">
        <v>2713</v>
      </c>
    </row>
    <row r="3411" spans="1:13" x14ac:dyDescent="0.3">
      <c r="A3411" s="11">
        <v>39325</v>
      </c>
      <c r="B3411" s="29" t="s">
        <v>383</v>
      </c>
      <c r="C3411" s="29">
        <v>2</v>
      </c>
      <c r="D3411">
        <v>18</v>
      </c>
      <c r="E3411" s="23" t="s">
        <v>2639</v>
      </c>
      <c r="H3411">
        <v>2</v>
      </c>
      <c r="L3411" s="23" t="s">
        <v>2546</v>
      </c>
      <c r="M3411" s="23" t="s">
        <v>2713</v>
      </c>
    </row>
    <row r="3412" spans="1:13" x14ac:dyDescent="0.3">
      <c r="A3412" s="11">
        <v>39325</v>
      </c>
      <c r="B3412" s="29" t="s">
        <v>383</v>
      </c>
      <c r="C3412" s="29">
        <v>2</v>
      </c>
      <c r="D3412">
        <v>17</v>
      </c>
      <c r="E3412" s="23" t="s">
        <v>2639</v>
      </c>
      <c r="H3412">
        <v>1</v>
      </c>
      <c r="L3412" s="23" t="s">
        <v>2546</v>
      </c>
      <c r="M3412" s="23" t="s">
        <v>2713</v>
      </c>
    </row>
    <row r="3413" spans="1:13" x14ac:dyDescent="0.3">
      <c r="A3413" s="11">
        <v>39325</v>
      </c>
      <c r="B3413" s="29" t="s">
        <v>383</v>
      </c>
      <c r="C3413" s="29">
        <v>2</v>
      </c>
      <c r="D3413">
        <v>16.100000000000001</v>
      </c>
      <c r="E3413" s="23" t="s">
        <v>2639</v>
      </c>
      <c r="H3413">
        <v>1</v>
      </c>
      <c r="L3413" s="23" t="s">
        <v>2546</v>
      </c>
      <c r="M3413" s="23" t="s">
        <v>2713</v>
      </c>
    </row>
    <row r="3414" spans="1:13" x14ac:dyDescent="0.3">
      <c r="A3414" s="11">
        <v>39325</v>
      </c>
      <c r="B3414" s="29" t="s">
        <v>383</v>
      </c>
      <c r="C3414" s="29">
        <v>2</v>
      </c>
      <c r="D3414">
        <v>16</v>
      </c>
      <c r="E3414" s="23" t="s">
        <v>2639</v>
      </c>
      <c r="H3414">
        <v>6</v>
      </c>
      <c r="L3414" s="23" t="s">
        <v>2546</v>
      </c>
      <c r="M3414" s="23" t="s">
        <v>2713</v>
      </c>
    </row>
    <row r="3415" spans="1:13" x14ac:dyDescent="0.3">
      <c r="A3415" s="11">
        <v>39325</v>
      </c>
      <c r="B3415" s="29" t="s">
        <v>383</v>
      </c>
      <c r="C3415" s="29">
        <v>2</v>
      </c>
      <c r="D3415">
        <v>15</v>
      </c>
      <c r="E3415" s="23" t="s">
        <v>2639</v>
      </c>
      <c r="H3415">
        <v>6</v>
      </c>
      <c r="J3415" s="23"/>
      <c r="K3415" s="23"/>
      <c r="L3415" s="23" t="s">
        <v>2546</v>
      </c>
      <c r="M3415" s="23" t="s">
        <v>2713</v>
      </c>
    </row>
    <row r="3416" spans="1:13" x14ac:dyDescent="0.3">
      <c r="A3416" s="11">
        <v>39325</v>
      </c>
      <c r="B3416" s="29" t="s">
        <v>383</v>
      </c>
      <c r="C3416" s="29">
        <v>2</v>
      </c>
      <c r="D3416">
        <v>15</v>
      </c>
      <c r="E3416" s="23" t="s">
        <v>2639</v>
      </c>
      <c r="H3416">
        <v>2</v>
      </c>
      <c r="L3416" s="23" t="s">
        <v>2546</v>
      </c>
      <c r="M3416" s="23" t="s">
        <v>2713</v>
      </c>
    </row>
    <row r="3417" spans="1:13" x14ac:dyDescent="0.3">
      <c r="A3417" s="11">
        <v>39325</v>
      </c>
      <c r="B3417" s="29" t="s">
        <v>383</v>
      </c>
      <c r="C3417" s="29">
        <v>2</v>
      </c>
      <c r="D3417">
        <v>14</v>
      </c>
      <c r="E3417" s="23" t="s">
        <v>2639</v>
      </c>
      <c r="H3417">
        <v>2</v>
      </c>
      <c r="L3417" s="23" t="s">
        <v>2546</v>
      </c>
      <c r="M3417" s="23" t="s">
        <v>2713</v>
      </c>
    </row>
    <row r="3418" spans="1:13" x14ac:dyDescent="0.3">
      <c r="A3418" s="11">
        <v>39325</v>
      </c>
      <c r="B3418" s="29" t="s">
        <v>383</v>
      </c>
      <c r="C3418" s="29">
        <v>2</v>
      </c>
      <c r="D3418">
        <v>14</v>
      </c>
      <c r="E3418" s="23" t="s">
        <v>2639</v>
      </c>
      <c r="H3418">
        <v>2</v>
      </c>
      <c r="L3418" s="23" t="s">
        <v>2546</v>
      </c>
      <c r="M3418" s="23" t="s">
        <v>2713</v>
      </c>
    </row>
    <row r="3419" spans="1:13" x14ac:dyDescent="0.3">
      <c r="A3419" s="11">
        <v>39325</v>
      </c>
      <c r="B3419" s="29" t="s">
        <v>383</v>
      </c>
      <c r="C3419" s="29">
        <v>2</v>
      </c>
      <c r="D3419">
        <v>13</v>
      </c>
      <c r="E3419" s="23" t="s">
        <v>2639</v>
      </c>
      <c r="H3419">
        <v>2</v>
      </c>
      <c r="K3419" s="23"/>
      <c r="L3419" s="23" t="s">
        <v>2546</v>
      </c>
      <c r="M3419" s="23" t="s">
        <v>2713</v>
      </c>
    </row>
    <row r="3420" spans="1:13" x14ac:dyDescent="0.3">
      <c r="A3420" s="11">
        <v>39325</v>
      </c>
      <c r="B3420" s="29" t="s">
        <v>383</v>
      </c>
      <c r="C3420" s="29">
        <v>2</v>
      </c>
      <c r="D3420">
        <v>11.4</v>
      </c>
      <c r="E3420" s="23" t="s">
        <v>2639</v>
      </c>
      <c r="F3420">
        <v>7</v>
      </c>
      <c r="K3420" t="s">
        <v>2633</v>
      </c>
      <c r="L3420" s="23" t="s">
        <v>2546</v>
      </c>
      <c r="M3420" s="23" t="s">
        <v>2713</v>
      </c>
    </row>
    <row r="3421" spans="1:13" x14ac:dyDescent="0.3">
      <c r="A3421" s="11">
        <v>39325</v>
      </c>
      <c r="B3421" s="29" t="s">
        <v>383</v>
      </c>
      <c r="C3421" s="29">
        <v>2</v>
      </c>
      <c r="D3421">
        <v>11</v>
      </c>
      <c r="E3421" s="23" t="s">
        <v>2639</v>
      </c>
      <c r="F3421">
        <v>13</v>
      </c>
      <c r="L3421" s="23" t="s">
        <v>2546</v>
      </c>
      <c r="M3421" s="23" t="s">
        <v>2713</v>
      </c>
    </row>
    <row r="3422" spans="1:13" x14ac:dyDescent="0.3">
      <c r="A3422" s="11">
        <v>39325</v>
      </c>
      <c r="B3422" s="29" t="s">
        <v>383</v>
      </c>
      <c r="C3422" s="29">
        <v>2</v>
      </c>
      <c r="D3422">
        <v>11</v>
      </c>
      <c r="E3422" s="23" t="s">
        <v>2639</v>
      </c>
      <c r="H3422">
        <v>2</v>
      </c>
      <c r="K3422" s="23"/>
      <c r="L3422" s="23" t="s">
        <v>2546</v>
      </c>
      <c r="M3422" s="23" t="s">
        <v>2713</v>
      </c>
    </row>
    <row r="3423" spans="1:13" x14ac:dyDescent="0.3">
      <c r="A3423" s="11">
        <v>39325</v>
      </c>
      <c r="B3423" s="29" t="s">
        <v>383</v>
      </c>
      <c r="C3423" s="29">
        <v>2</v>
      </c>
      <c r="D3423">
        <v>10</v>
      </c>
      <c r="E3423" s="23" t="s">
        <v>2639</v>
      </c>
      <c r="H3423">
        <v>1</v>
      </c>
      <c r="K3423" s="23"/>
      <c r="L3423" s="23" t="s">
        <v>2546</v>
      </c>
      <c r="M3423" s="23" t="s">
        <v>2713</v>
      </c>
    </row>
    <row r="3424" spans="1:13" x14ac:dyDescent="0.3">
      <c r="A3424" s="11">
        <v>39325</v>
      </c>
      <c r="B3424" s="29" t="s">
        <v>383</v>
      </c>
      <c r="C3424" s="29">
        <v>2</v>
      </c>
      <c r="D3424">
        <v>9.9</v>
      </c>
      <c r="E3424" s="23" t="s">
        <v>2639</v>
      </c>
      <c r="H3424">
        <v>1</v>
      </c>
      <c r="L3424" s="23" t="s">
        <v>2546</v>
      </c>
      <c r="M3424" s="23" t="s">
        <v>2713</v>
      </c>
    </row>
    <row r="3425" spans="1:13" x14ac:dyDescent="0.3">
      <c r="A3425" s="11">
        <v>39325</v>
      </c>
      <c r="B3425" s="29" t="s">
        <v>383</v>
      </c>
      <c r="C3425" s="29">
        <v>2</v>
      </c>
      <c r="D3425">
        <v>9.1</v>
      </c>
      <c r="E3425" s="23" t="s">
        <v>2639</v>
      </c>
      <c r="H3425">
        <v>1</v>
      </c>
      <c r="L3425" s="23" t="s">
        <v>2546</v>
      </c>
      <c r="M3425" s="23" t="s">
        <v>2713</v>
      </c>
    </row>
    <row r="3426" spans="1:13" x14ac:dyDescent="0.3">
      <c r="A3426" s="11">
        <v>39325</v>
      </c>
      <c r="B3426" s="29" t="s">
        <v>383</v>
      </c>
      <c r="C3426" s="29">
        <v>2</v>
      </c>
      <c r="D3426">
        <v>2.4</v>
      </c>
      <c r="E3426" s="23" t="s">
        <v>2639</v>
      </c>
      <c r="H3426">
        <v>1</v>
      </c>
      <c r="L3426" s="23" t="s">
        <v>2546</v>
      </c>
      <c r="M3426" s="23" t="s">
        <v>2713</v>
      </c>
    </row>
    <row r="3427" spans="1:13" x14ac:dyDescent="0.3">
      <c r="A3427" s="11">
        <v>39325</v>
      </c>
      <c r="B3427" s="29" t="s">
        <v>383</v>
      </c>
      <c r="C3427" s="29">
        <v>2</v>
      </c>
      <c r="D3427">
        <v>1.8</v>
      </c>
      <c r="E3427" s="23" t="s">
        <v>2639</v>
      </c>
      <c r="H3427">
        <v>1</v>
      </c>
      <c r="L3427" s="23" t="s">
        <v>2546</v>
      </c>
      <c r="M3427" s="23" t="s">
        <v>2713</v>
      </c>
    </row>
    <row r="3428" spans="1:13" x14ac:dyDescent="0.3">
      <c r="A3428" s="11">
        <v>39325</v>
      </c>
      <c r="B3428" s="29" t="s">
        <v>383</v>
      </c>
      <c r="C3428" s="29">
        <v>2</v>
      </c>
      <c r="D3428">
        <v>0.4</v>
      </c>
      <c r="E3428" s="23" t="s">
        <v>2639</v>
      </c>
      <c r="H3428">
        <v>1</v>
      </c>
      <c r="L3428" s="23" t="s">
        <v>2546</v>
      </c>
      <c r="M3428" s="23" t="s">
        <v>2713</v>
      </c>
    </row>
    <row r="3429" spans="1:13" x14ac:dyDescent="0.3">
      <c r="A3429" s="11">
        <v>39325</v>
      </c>
      <c r="B3429" s="29" t="s">
        <v>383</v>
      </c>
      <c r="C3429" s="29">
        <v>2</v>
      </c>
      <c r="D3429">
        <v>19.7</v>
      </c>
      <c r="E3429" s="23" t="s">
        <v>2485</v>
      </c>
      <c r="F3429">
        <v>12</v>
      </c>
      <c r="J3429" t="s">
        <v>2408</v>
      </c>
      <c r="K3429" s="23"/>
      <c r="L3429" s="23" t="s">
        <v>2387</v>
      </c>
      <c r="M3429" s="23" t="s">
        <v>2545</v>
      </c>
    </row>
    <row r="3430" spans="1:13" x14ac:dyDescent="0.3">
      <c r="A3430" s="11">
        <v>39325</v>
      </c>
      <c r="B3430" s="29" t="s">
        <v>1237</v>
      </c>
      <c r="C3430" s="29">
        <v>1</v>
      </c>
      <c r="D3430">
        <v>49.4</v>
      </c>
      <c r="E3430" s="23" t="s">
        <v>967</v>
      </c>
      <c r="H3430">
        <v>1</v>
      </c>
      <c r="J3430" s="23"/>
      <c r="L3430" s="23" t="s">
        <v>2546</v>
      </c>
      <c r="M3430" s="23" t="s">
        <v>2545</v>
      </c>
    </row>
    <row r="3431" spans="1:13" x14ac:dyDescent="0.3">
      <c r="A3431" s="11">
        <v>39325</v>
      </c>
      <c r="B3431" s="29" t="s">
        <v>1237</v>
      </c>
      <c r="C3431" s="29">
        <v>1</v>
      </c>
      <c r="D3431">
        <v>43.8</v>
      </c>
      <c r="E3431" s="23" t="s">
        <v>967</v>
      </c>
      <c r="H3431">
        <v>1</v>
      </c>
      <c r="K3431" s="23"/>
      <c r="L3431" s="23" t="s">
        <v>2546</v>
      </c>
      <c r="M3431" s="23" t="s">
        <v>2545</v>
      </c>
    </row>
    <row r="3432" spans="1:13" x14ac:dyDescent="0.3">
      <c r="A3432" s="11">
        <v>39325</v>
      </c>
      <c r="B3432" s="29" t="s">
        <v>1237</v>
      </c>
      <c r="C3432" s="29">
        <v>1</v>
      </c>
      <c r="D3432">
        <v>39.1</v>
      </c>
      <c r="E3432" s="23" t="s">
        <v>967</v>
      </c>
      <c r="H3432">
        <v>1</v>
      </c>
      <c r="L3432" s="23" t="s">
        <v>2546</v>
      </c>
      <c r="M3432" s="23" t="s">
        <v>2545</v>
      </c>
    </row>
    <row r="3433" spans="1:13" x14ac:dyDescent="0.3">
      <c r="A3433" s="11">
        <v>39325</v>
      </c>
      <c r="B3433" s="29" t="s">
        <v>1237</v>
      </c>
      <c r="C3433" s="29">
        <v>1</v>
      </c>
      <c r="D3433">
        <v>10.3</v>
      </c>
      <c r="E3433" s="23" t="s">
        <v>2630</v>
      </c>
      <c r="F3433">
        <v>13</v>
      </c>
      <c r="J3433" t="s">
        <v>715</v>
      </c>
      <c r="K3433" s="23"/>
      <c r="L3433" s="23" t="s">
        <v>2387</v>
      </c>
      <c r="M3433" s="23" t="s">
        <v>2545</v>
      </c>
    </row>
    <row r="3434" spans="1:13" x14ac:dyDescent="0.3">
      <c r="A3434" s="11">
        <v>39325</v>
      </c>
      <c r="B3434" s="29" t="s">
        <v>1237</v>
      </c>
      <c r="C3434" s="29">
        <v>1</v>
      </c>
      <c r="D3434">
        <v>25.4</v>
      </c>
      <c r="E3434" s="23" t="s">
        <v>2630</v>
      </c>
      <c r="F3434">
        <v>7</v>
      </c>
      <c r="K3434" t="s">
        <v>2633</v>
      </c>
      <c r="L3434" s="23" t="s">
        <v>2387</v>
      </c>
      <c r="M3434" s="23" t="s">
        <v>2545</v>
      </c>
    </row>
    <row r="3435" spans="1:13" x14ac:dyDescent="0.3">
      <c r="A3435" s="11">
        <v>39325</v>
      </c>
      <c r="B3435" s="29" t="s">
        <v>1237</v>
      </c>
      <c r="C3435" s="29">
        <v>1</v>
      </c>
      <c r="D3435">
        <v>1.7</v>
      </c>
      <c r="E3435" s="23" t="s">
        <v>2630</v>
      </c>
      <c r="H3435">
        <v>1</v>
      </c>
      <c r="L3435" s="23" t="s">
        <v>2387</v>
      </c>
      <c r="M3435" s="23" t="s">
        <v>2545</v>
      </c>
    </row>
    <row r="3436" spans="1:13" x14ac:dyDescent="0.3">
      <c r="A3436" s="11">
        <v>39325</v>
      </c>
      <c r="B3436" s="29" t="s">
        <v>383</v>
      </c>
      <c r="C3436" s="29">
        <v>2</v>
      </c>
      <c r="D3436">
        <v>35.700000000000003</v>
      </c>
      <c r="E3436" s="23" t="s">
        <v>2630</v>
      </c>
      <c r="F3436">
        <v>7.8</v>
      </c>
      <c r="J3436" t="s">
        <v>2059</v>
      </c>
      <c r="L3436" s="23" t="s">
        <v>2387</v>
      </c>
      <c r="M3436" s="23" t="s">
        <v>2545</v>
      </c>
    </row>
    <row r="3437" spans="1:13" x14ac:dyDescent="0.3">
      <c r="A3437" s="11">
        <v>39325</v>
      </c>
      <c r="B3437" s="29" t="s">
        <v>383</v>
      </c>
      <c r="C3437" s="29">
        <v>2</v>
      </c>
      <c r="D3437">
        <v>46.5</v>
      </c>
      <c r="E3437" s="23" t="s">
        <v>2324</v>
      </c>
      <c r="F3437">
        <v>14</v>
      </c>
      <c r="J3437" t="s">
        <v>1363</v>
      </c>
      <c r="L3437" s="23" t="s">
        <v>2387</v>
      </c>
      <c r="M3437" s="23" t="s">
        <v>2545</v>
      </c>
    </row>
    <row r="3438" spans="1:13" x14ac:dyDescent="0.3">
      <c r="A3438" s="11">
        <v>39325</v>
      </c>
      <c r="B3438" s="29" t="s">
        <v>383</v>
      </c>
      <c r="C3438" s="29">
        <v>2</v>
      </c>
      <c r="D3438">
        <v>37.1</v>
      </c>
      <c r="E3438" s="23" t="s">
        <v>2630</v>
      </c>
      <c r="F3438">
        <v>6.1</v>
      </c>
      <c r="J3438" t="s">
        <v>1363</v>
      </c>
      <c r="L3438" s="23" t="s">
        <v>2387</v>
      </c>
      <c r="M3438" s="23" t="s">
        <v>2545</v>
      </c>
    </row>
    <row r="3439" spans="1:13" x14ac:dyDescent="0.3">
      <c r="A3439" s="11">
        <v>39325</v>
      </c>
      <c r="B3439" s="29" t="s">
        <v>383</v>
      </c>
      <c r="C3439" s="29">
        <v>2</v>
      </c>
      <c r="D3439">
        <v>27.7</v>
      </c>
      <c r="E3439" s="23" t="s">
        <v>2630</v>
      </c>
      <c r="F3439">
        <v>10.5</v>
      </c>
      <c r="J3439" t="s">
        <v>2144</v>
      </c>
      <c r="L3439" s="23" t="s">
        <v>2387</v>
      </c>
      <c r="M3439" s="23" t="s">
        <v>2545</v>
      </c>
    </row>
    <row r="3440" spans="1:13" x14ac:dyDescent="0.3">
      <c r="A3440" s="11">
        <v>39325</v>
      </c>
      <c r="B3440" s="29" t="s">
        <v>383</v>
      </c>
      <c r="C3440" s="29">
        <v>2</v>
      </c>
      <c r="D3440">
        <v>23.8</v>
      </c>
      <c r="E3440" s="23" t="s">
        <v>2630</v>
      </c>
      <c r="F3440">
        <v>14</v>
      </c>
      <c r="J3440" t="s">
        <v>1363</v>
      </c>
      <c r="L3440" s="23" t="s">
        <v>2387</v>
      </c>
      <c r="M3440" s="23" t="s">
        <v>2545</v>
      </c>
    </row>
    <row r="3441" spans="1:13" x14ac:dyDescent="0.3">
      <c r="A3441" s="11">
        <v>39325</v>
      </c>
      <c r="B3441" s="29" t="s">
        <v>383</v>
      </c>
      <c r="C3441" s="29">
        <v>2</v>
      </c>
      <c r="D3441">
        <v>3.9</v>
      </c>
      <c r="E3441" s="23" t="s">
        <v>2630</v>
      </c>
      <c r="F3441">
        <v>8</v>
      </c>
      <c r="J3441" t="s">
        <v>1363</v>
      </c>
      <c r="L3441" s="23" t="s">
        <v>2387</v>
      </c>
      <c r="M3441" s="23" t="s">
        <v>2545</v>
      </c>
    </row>
    <row r="3442" spans="1:13" x14ac:dyDescent="0.3">
      <c r="A3442" s="11">
        <v>39325</v>
      </c>
      <c r="B3442" s="29" t="s">
        <v>383</v>
      </c>
      <c r="C3442" s="29">
        <v>2</v>
      </c>
      <c r="D3442">
        <v>50</v>
      </c>
      <c r="E3442" s="23" t="s">
        <v>2630</v>
      </c>
      <c r="H3442">
        <v>3</v>
      </c>
      <c r="L3442" s="23" t="s">
        <v>2387</v>
      </c>
      <c r="M3442" s="23" t="s">
        <v>2545</v>
      </c>
    </row>
    <row r="3443" spans="1:13" x14ac:dyDescent="0.3">
      <c r="A3443" s="11">
        <v>39325</v>
      </c>
      <c r="B3443" s="29" t="s">
        <v>383</v>
      </c>
      <c r="C3443" s="29">
        <v>2</v>
      </c>
      <c r="D3443">
        <v>49</v>
      </c>
      <c r="E3443" s="23" t="s">
        <v>2630</v>
      </c>
      <c r="H3443">
        <v>4</v>
      </c>
      <c r="L3443" s="23" t="s">
        <v>2387</v>
      </c>
      <c r="M3443" s="23" t="s">
        <v>2545</v>
      </c>
    </row>
    <row r="3444" spans="1:13" x14ac:dyDescent="0.3">
      <c r="A3444" s="11">
        <v>39325</v>
      </c>
      <c r="B3444" s="29" t="s">
        <v>383</v>
      </c>
      <c r="C3444" s="29">
        <v>2</v>
      </c>
      <c r="D3444">
        <v>49.3</v>
      </c>
      <c r="E3444" s="23" t="s">
        <v>2630</v>
      </c>
      <c r="H3444">
        <v>8</v>
      </c>
      <c r="L3444" s="23" t="s">
        <v>2387</v>
      </c>
      <c r="M3444" s="23" t="s">
        <v>2545</v>
      </c>
    </row>
    <row r="3445" spans="1:13" x14ac:dyDescent="0.3">
      <c r="A3445" s="11">
        <v>39325</v>
      </c>
      <c r="B3445" s="29" t="s">
        <v>383</v>
      </c>
      <c r="C3445" s="29">
        <v>2</v>
      </c>
      <c r="D3445">
        <v>49</v>
      </c>
      <c r="E3445" s="23" t="s">
        <v>2630</v>
      </c>
      <c r="H3445">
        <v>3</v>
      </c>
      <c r="L3445" s="23" t="s">
        <v>2387</v>
      </c>
      <c r="M3445" s="23" t="s">
        <v>2545</v>
      </c>
    </row>
    <row r="3446" spans="1:13" x14ac:dyDescent="0.3">
      <c r="A3446" s="11">
        <v>39325</v>
      </c>
      <c r="B3446" s="29" t="s">
        <v>383</v>
      </c>
      <c r="C3446" s="29">
        <v>2</v>
      </c>
      <c r="D3446">
        <v>48</v>
      </c>
      <c r="E3446" s="23" t="s">
        <v>2630</v>
      </c>
      <c r="H3446">
        <v>3</v>
      </c>
      <c r="L3446" s="23" t="s">
        <v>2387</v>
      </c>
      <c r="M3446" s="23" t="s">
        <v>2545</v>
      </c>
    </row>
    <row r="3447" spans="1:13" x14ac:dyDescent="0.3">
      <c r="A3447" s="11">
        <v>39325</v>
      </c>
      <c r="B3447" s="29" t="s">
        <v>383</v>
      </c>
      <c r="C3447" s="29">
        <v>2</v>
      </c>
      <c r="D3447">
        <v>47.8</v>
      </c>
      <c r="E3447" s="23" t="s">
        <v>2630</v>
      </c>
      <c r="H3447">
        <v>1</v>
      </c>
      <c r="L3447" s="23" t="s">
        <v>2387</v>
      </c>
      <c r="M3447" s="23" t="s">
        <v>2545</v>
      </c>
    </row>
    <row r="3448" spans="1:13" x14ac:dyDescent="0.3">
      <c r="A3448" s="11">
        <v>39325</v>
      </c>
      <c r="B3448" s="29" t="s">
        <v>383</v>
      </c>
      <c r="C3448" s="29">
        <v>2</v>
      </c>
      <c r="D3448">
        <v>47.3</v>
      </c>
      <c r="E3448" s="23" t="s">
        <v>2630</v>
      </c>
      <c r="H3448">
        <v>1</v>
      </c>
      <c r="L3448" s="23" t="s">
        <v>2387</v>
      </c>
      <c r="M3448" s="23" t="s">
        <v>2545</v>
      </c>
    </row>
    <row r="3449" spans="1:13" x14ac:dyDescent="0.3">
      <c r="A3449" s="11">
        <v>39325</v>
      </c>
      <c r="B3449" s="29" t="s">
        <v>383</v>
      </c>
      <c r="C3449" s="29">
        <v>2</v>
      </c>
      <c r="D3449">
        <v>47</v>
      </c>
      <c r="E3449" s="23" t="s">
        <v>2630</v>
      </c>
      <c r="H3449">
        <v>2</v>
      </c>
      <c r="L3449" s="23" t="s">
        <v>2387</v>
      </c>
      <c r="M3449" s="23" t="s">
        <v>2545</v>
      </c>
    </row>
    <row r="3450" spans="1:13" x14ac:dyDescent="0.3">
      <c r="A3450" s="11">
        <v>39325</v>
      </c>
      <c r="B3450" s="29" t="s">
        <v>383</v>
      </c>
      <c r="C3450" s="29">
        <v>2</v>
      </c>
      <c r="D3450">
        <v>46</v>
      </c>
      <c r="E3450" s="23" t="s">
        <v>2630</v>
      </c>
      <c r="H3450">
        <v>3</v>
      </c>
      <c r="L3450" s="23" t="s">
        <v>2387</v>
      </c>
      <c r="M3450" s="23" t="s">
        <v>2545</v>
      </c>
    </row>
    <row r="3451" spans="1:13" x14ac:dyDescent="0.3">
      <c r="A3451" s="11">
        <v>39325</v>
      </c>
      <c r="B3451" s="29" t="s">
        <v>383</v>
      </c>
      <c r="C3451" s="29">
        <v>2</v>
      </c>
      <c r="D3451">
        <v>45.9</v>
      </c>
      <c r="E3451" s="23" t="s">
        <v>2630</v>
      </c>
      <c r="H3451">
        <v>3</v>
      </c>
      <c r="L3451" s="23" t="s">
        <v>2387</v>
      </c>
      <c r="M3451" s="23" t="s">
        <v>2545</v>
      </c>
    </row>
    <row r="3452" spans="1:13" x14ac:dyDescent="0.3">
      <c r="A3452" s="11">
        <v>39325</v>
      </c>
      <c r="B3452" s="29" t="s">
        <v>383</v>
      </c>
      <c r="C3452" s="29">
        <v>2</v>
      </c>
      <c r="D3452">
        <v>45.7</v>
      </c>
      <c r="E3452" s="23" t="s">
        <v>2325</v>
      </c>
      <c r="F3452">
        <v>13</v>
      </c>
      <c r="L3452" s="23" t="s">
        <v>2387</v>
      </c>
      <c r="M3452" s="23" t="s">
        <v>2545</v>
      </c>
    </row>
    <row r="3453" spans="1:13" x14ac:dyDescent="0.3">
      <c r="A3453" s="11">
        <v>39325</v>
      </c>
      <c r="B3453" s="29" t="s">
        <v>383</v>
      </c>
      <c r="C3453" s="29">
        <v>2</v>
      </c>
      <c r="D3453">
        <v>44.6</v>
      </c>
      <c r="E3453" s="23" t="s">
        <v>2630</v>
      </c>
      <c r="F3453">
        <v>4.0999999999999996</v>
      </c>
      <c r="L3453" s="23" t="s">
        <v>2387</v>
      </c>
      <c r="M3453" s="23" t="s">
        <v>2545</v>
      </c>
    </row>
    <row r="3454" spans="1:13" x14ac:dyDescent="0.3">
      <c r="A3454" s="11">
        <v>39325</v>
      </c>
      <c r="B3454" s="29" t="s">
        <v>383</v>
      </c>
      <c r="C3454" s="29">
        <v>2</v>
      </c>
      <c r="D3454">
        <v>44.4</v>
      </c>
      <c r="E3454" s="23" t="s">
        <v>2630</v>
      </c>
      <c r="F3454">
        <v>4.5999999999999996</v>
      </c>
      <c r="L3454" s="23" t="s">
        <v>2387</v>
      </c>
      <c r="M3454" s="23" t="s">
        <v>2545</v>
      </c>
    </row>
    <row r="3455" spans="1:13" x14ac:dyDescent="0.3">
      <c r="A3455" s="11">
        <v>39325</v>
      </c>
      <c r="B3455" s="29" t="s">
        <v>383</v>
      </c>
      <c r="C3455" s="29">
        <v>2</v>
      </c>
      <c r="D3455">
        <v>43.3</v>
      </c>
      <c r="E3455" s="23" t="s">
        <v>2630</v>
      </c>
      <c r="F3455">
        <v>14</v>
      </c>
      <c r="L3455" s="23" t="s">
        <v>2387</v>
      </c>
      <c r="M3455" s="23" t="s">
        <v>2545</v>
      </c>
    </row>
    <row r="3456" spans="1:13" x14ac:dyDescent="0.3">
      <c r="A3456" s="11">
        <v>39325</v>
      </c>
      <c r="B3456" s="29" t="s">
        <v>383</v>
      </c>
      <c r="C3456" s="29">
        <v>2</v>
      </c>
      <c r="D3456">
        <v>43</v>
      </c>
      <c r="E3456" s="23" t="s">
        <v>2630</v>
      </c>
      <c r="H3456">
        <v>1</v>
      </c>
      <c r="L3456" s="23" t="s">
        <v>2387</v>
      </c>
      <c r="M3456" s="23" t="s">
        <v>2545</v>
      </c>
    </row>
    <row r="3457" spans="1:13" x14ac:dyDescent="0.3">
      <c r="A3457" s="11">
        <v>39325</v>
      </c>
      <c r="B3457" s="29" t="s">
        <v>383</v>
      </c>
      <c r="C3457" s="29">
        <v>2</v>
      </c>
      <c r="D3457">
        <v>40.4</v>
      </c>
      <c r="E3457" s="23" t="s">
        <v>2630</v>
      </c>
      <c r="H3457">
        <v>1</v>
      </c>
      <c r="L3457" s="23" t="s">
        <v>2387</v>
      </c>
      <c r="M3457" s="23" t="s">
        <v>2545</v>
      </c>
    </row>
    <row r="3458" spans="1:13" x14ac:dyDescent="0.3">
      <c r="A3458" s="11">
        <v>39325</v>
      </c>
      <c r="B3458" s="29" t="s">
        <v>383</v>
      </c>
      <c r="C3458" s="29">
        <v>2</v>
      </c>
      <c r="D3458">
        <v>40</v>
      </c>
      <c r="E3458" s="23" t="s">
        <v>2630</v>
      </c>
      <c r="H3458">
        <v>1</v>
      </c>
      <c r="L3458" s="23" t="s">
        <v>2387</v>
      </c>
      <c r="M3458" s="23" t="s">
        <v>2545</v>
      </c>
    </row>
    <row r="3459" spans="1:13" x14ac:dyDescent="0.3">
      <c r="A3459" s="11">
        <v>39325</v>
      </c>
      <c r="B3459" s="29" t="s">
        <v>383</v>
      </c>
      <c r="C3459" s="29">
        <v>2</v>
      </c>
      <c r="D3459">
        <v>38.9</v>
      </c>
      <c r="E3459" s="23" t="s">
        <v>2630</v>
      </c>
      <c r="H3459">
        <v>1</v>
      </c>
      <c r="L3459" s="23" t="s">
        <v>2387</v>
      </c>
      <c r="M3459" s="23" t="s">
        <v>2545</v>
      </c>
    </row>
    <row r="3460" spans="1:13" x14ac:dyDescent="0.3">
      <c r="A3460" s="11">
        <v>39325</v>
      </c>
      <c r="B3460" s="29" t="s">
        <v>383</v>
      </c>
      <c r="C3460" s="29">
        <v>2</v>
      </c>
      <c r="D3460">
        <v>39.1</v>
      </c>
      <c r="E3460" s="23" t="s">
        <v>2630</v>
      </c>
      <c r="H3460">
        <v>1</v>
      </c>
      <c r="L3460" s="23" t="s">
        <v>2387</v>
      </c>
      <c r="M3460" s="23" t="s">
        <v>2545</v>
      </c>
    </row>
    <row r="3461" spans="1:13" x14ac:dyDescent="0.3">
      <c r="A3461" s="11">
        <v>39325</v>
      </c>
      <c r="B3461" s="29" t="s">
        <v>383</v>
      </c>
      <c r="C3461" s="29">
        <v>2</v>
      </c>
      <c r="D3461">
        <v>38.5</v>
      </c>
      <c r="E3461" s="23" t="s">
        <v>2630</v>
      </c>
      <c r="F3461">
        <v>9.5</v>
      </c>
      <c r="L3461" s="23" t="s">
        <v>2387</v>
      </c>
      <c r="M3461" s="23" t="s">
        <v>2545</v>
      </c>
    </row>
    <row r="3462" spans="1:13" x14ac:dyDescent="0.3">
      <c r="A3462" s="11">
        <v>39325</v>
      </c>
      <c r="B3462" s="29" t="s">
        <v>383</v>
      </c>
      <c r="C3462" s="29">
        <v>2</v>
      </c>
      <c r="D3462">
        <v>38</v>
      </c>
      <c r="E3462" s="23" t="s">
        <v>2630</v>
      </c>
      <c r="F3462">
        <v>3.7</v>
      </c>
      <c r="L3462" s="23" t="s">
        <v>2387</v>
      </c>
      <c r="M3462" s="23" t="s">
        <v>2545</v>
      </c>
    </row>
    <row r="3463" spans="1:13" x14ac:dyDescent="0.3">
      <c r="A3463" s="11">
        <v>39325</v>
      </c>
      <c r="B3463" s="29" t="s">
        <v>383</v>
      </c>
      <c r="C3463" s="29">
        <v>2</v>
      </c>
      <c r="D3463">
        <v>37.700000000000003</v>
      </c>
      <c r="E3463" s="23" t="s">
        <v>2630</v>
      </c>
      <c r="F3463">
        <v>11</v>
      </c>
      <c r="L3463" s="23" t="s">
        <v>2387</v>
      </c>
      <c r="M3463" s="23" t="s">
        <v>2545</v>
      </c>
    </row>
    <row r="3464" spans="1:13" x14ac:dyDescent="0.3">
      <c r="A3464" s="11">
        <v>39325</v>
      </c>
      <c r="B3464" s="29" t="s">
        <v>383</v>
      </c>
      <c r="C3464" s="29">
        <v>2</v>
      </c>
      <c r="D3464">
        <v>36.799999999999997</v>
      </c>
      <c r="E3464" s="23" t="s">
        <v>2630</v>
      </c>
      <c r="H3464">
        <v>1</v>
      </c>
      <c r="L3464" s="23" t="s">
        <v>2387</v>
      </c>
      <c r="M3464" s="23" t="s">
        <v>2545</v>
      </c>
    </row>
    <row r="3465" spans="1:13" x14ac:dyDescent="0.3">
      <c r="A3465" s="11">
        <v>39325</v>
      </c>
      <c r="B3465" s="23" t="s">
        <v>383</v>
      </c>
      <c r="C3465" s="29">
        <v>2</v>
      </c>
      <c r="D3465">
        <v>34.299999999999997</v>
      </c>
      <c r="E3465" s="23" t="s">
        <v>2630</v>
      </c>
      <c r="F3465">
        <v>8.5</v>
      </c>
      <c r="L3465" s="23" t="s">
        <v>2387</v>
      </c>
      <c r="M3465" s="23" t="s">
        <v>2545</v>
      </c>
    </row>
    <row r="3466" spans="1:13" x14ac:dyDescent="0.3">
      <c r="A3466" s="11">
        <v>39325</v>
      </c>
      <c r="B3466" s="23" t="s">
        <v>383</v>
      </c>
      <c r="C3466" s="29">
        <v>2</v>
      </c>
      <c r="D3466">
        <v>32.5</v>
      </c>
      <c r="E3466" s="23" t="s">
        <v>2630</v>
      </c>
      <c r="H3466">
        <v>1</v>
      </c>
      <c r="I3466" s="29"/>
      <c r="L3466" s="23" t="s">
        <v>2387</v>
      </c>
      <c r="M3466" s="23" t="s">
        <v>2545</v>
      </c>
    </row>
    <row r="3467" spans="1:13" x14ac:dyDescent="0.3">
      <c r="A3467" s="11">
        <v>39325</v>
      </c>
      <c r="B3467" s="23" t="s">
        <v>383</v>
      </c>
      <c r="C3467" s="29">
        <v>2</v>
      </c>
      <c r="D3467">
        <v>31.9</v>
      </c>
      <c r="E3467" s="23" t="s">
        <v>2630</v>
      </c>
      <c r="F3467">
        <v>5</v>
      </c>
      <c r="I3467" s="29"/>
      <c r="K3467" t="s">
        <v>2633</v>
      </c>
      <c r="L3467" s="23" t="s">
        <v>2387</v>
      </c>
      <c r="M3467" s="23" t="s">
        <v>2545</v>
      </c>
    </row>
    <row r="3468" spans="1:13" x14ac:dyDescent="0.3">
      <c r="A3468" s="11">
        <v>39325</v>
      </c>
      <c r="B3468" s="23" t="s">
        <v>383</v>
      </c>
      <c r="C3468" s="29">
        <v>2</v>
      </c>
      <c r="D3468">
        <v>31.9</v>
      </c>
      <c r="E3468" s="23" t="s">
        <v>2630</v>
      </c>
      <c r="H3468">
        <v>1</v>
      </c>
      <c r="I3468" s="29"/>
      <c r="K3468" s="23"/>
      <c r="L3468" s="23" t="s">
        <v>2387</v>
      </c>
      <c r="M3468" s="23" t="s">
        <v>2545</v>
      </c>
    </row>
    <row r="3469" spans="1:13" x14ac:dyDescent="0.3">
      <c r="A3469" s="11">
        <v>39325</v>
      </c>
      <c r="B3469" s="23" t="s">
        <v>383</v>
      </c>
      <c r="C3469" s="29">
        <v>2</v>
      </c>
      <c r="D3469" s="23">
        <v>31.3</v>
      </c>
      <c r="E3469" s="23" t="s">
        <v>2630</v>
      </c>
      <c r="F3469" s="23"/>
      <c r="G3469" s="23"/>
      <c r="H3469" s="23">
        <v>1</v>
      </c>
      <c r="I3469" s="29"/>
      <c r="J3469" s="23"/>
      <c r="K3469" s="23"/>
      <c r="L3469" s="23" t="s">
        <v>2387</v>
      </c>
      <c r="M3469" s="23" t="s">
        <v>2545</v>
      </c>
    </row>
    <row r="3470" spans="1:13" x14ac:dyDescent="0.3">
      <c r="A3470" s="11">
        <v>39325</v>
      </c>
      <c r="B3470" s="23" t="s">
        <v>383</v>
      </c>
      <c r="C3470" s="29">
        <v>2</v>
      </c>
      <c r="D3470" s="23">
        <v>31.3</v>
      </c>
      <c r="E3470" s="23" t="s">
        <v>2630</v>
      </c>
      <c r="F3470" s="23">
        <v>6</v>
      </c>
      <c r="G3470" s="23"/>
      <c r="H3470" s="23"/>
      <c r="I3470" s="29"/>
      <c r="J3470" s="23"/>
      <c r="K3470" s="23"/>
      <c r="L3470" s="23" t="s">
        <v>2387</v>
      </c>
      <c r="M3470" s="23" t="s">
        <v>2545</v>
      </c>
    </row>
    <row r="3471" spans="1:13" x14ac:dyDescent="0.3">
      <c r="A3471" s="11">
        <v>39325</v>
      </c>
      <c r="B3471" s="23" t="s">
        <v>383</v>
      </c>
      <c r="C3471" s="29">
        <v>2</v>
      </c>
      <c r="D3471">
        <v>29.3</v>
      </c>
      <c r="E3471" s="23" t="s">
        <v>2630</v>
      </c>
      <c r="H3471">
        <v>1</v>
      </c>
      <c r="I3471" s="29"/>
      <c r="L3471" s="23" t="s">
        <v>2387</v>
      </c>
      <c r="M3471" s="23" t="s">
        <v>2545</v>
      </c>
    </row>
    <row r="3472" spans="1:13" x14ac:dyDescent="0.3">
      <c r="A3472" s="11">
        <v>39325</v>
      </c>
      <c r="B3472" s="23" t="s">
        <v>383</v>
      </c>
      <c r="C3472" s="29">
        <v>2</v>
      </c>
      <c r="D3472">
        <v>28.7</v>
      </c>
      <c r="E3472" s="23" t="s">
        <v>2630</v>
      </c>
      <c r="H3472">
        <v>1</v>
      </c>
      <c r="J3472" s="29"/>
      <c r="L3472" s="23" t="s">
        <v>2387</v>
      </c>
      <c r="M3472" s="23" t="s">
        <v>2545</v>
      </c>
    </row>
    <row r="3473" spans="1:13" x14ac:dyDescent="0.3">
      <c r="A3473" s="11">
        <v>39325</v>
      </c>
      <c r="B3473" s="23" t="s">
        <v>383</v>
      </c>
      <c r="C3473" s="29">
        <v>2</v>
      </c>
      <c r="D3473">
        <v>26.2</v>
      </c>
      <c r="E3473" s="23" t="s">
        <v>2630</v>
      </c>
      <c r="H3473">
        <v>2</v>
      </c>
      <c r="J3473" s="23"/>
      <c r="L3473" s="23" t="s">
        <v>2387</v>
      </c>
      <c r="M3473" s="23" t="s">
        <v>2545</v>
      </c>
    </row>
    <row r="3474" spans="1:13" x14ac:dyDescent="0.3">
      <c r="A3474" s="11">
        <v>39325</v>
      </c>
      <c r="B3474" s="23" t="s">
        <v>383</v>
      </c>
      <c r="C3474" s="29">
        <v>2</v>
      </c>
      <c r="D3474">
        <v>7.4</v>
      </c>
      <c r="E3474" s="23" t="s">
        <v>2400</v>
      </c>
      <c r="H3474">
        <v>1</v>
      </c>
      <c r="L3474" s="23" t="s">
        <v>2387</v>
      </c>
      <c r="M3474" s="23" t="s">
        <v>2545</v>
      </c>
    </row>
    <row r="3475" spans="1:13" x14ac:dyDescent="0.3">
      <c r="A3475" s="11">
        <v>39325</v>
      </c>
      <c r="B3475" s="23" t="s">
        <v>383</v>
      </c>
      <c r="C3475" s="29">
        <v>2</v>
      </c>
      <c r="D3475">
        <v>4.5</v>
      </c>
      <c r="E3475" s="23" t="s">
        <v>2630</v>
      </c>
      <c r="H3475">
        <v>1</v>
      </c>
      <c r="L3475" s="23" t="s">
        <v>2387</v>
      </c>
      <c r="M3475" s="23" t="s">
        <v>2545</v>
      </c>
    </row>
    <row r="3476" spans="1:13" x14ac:dyDescent="0.3">
      <c r="A3476" s="11">
        <v>39325</v>
      </c>
      <c r="B3476" s="23" t="s">
        <v>383</v>
      </c>
      <c r="C3476" s="29">
        <v>2</v>
      </c>
      <c r="D3476">
        <v>2.7</v>
      </c>
      <c r="E3476" s="23" t="s">
        <v>2630</v>
      </c>
      <c r="H3476">
        <v>1</v>
      </c>
      <c r="L3476" s="23" t="s">
        <v>2387</v>
      </c>
      <c r="M3476" s="23" t="s">
        <v>2545</v>
      </c>
    </row>
    <row r="3477" spans="1:13" x14ac:dyDescent="0.3">
      <c r="A3477" s="11">
        <v>39325</v>
      </c>
      <c r="B3477" s="23" t="s">
        <v>383</v>
      </c>
      <c r="C3477" s="29">
        <v>2</v>
      </c>
      <c r="D3477">
        <v>2.1</v>
      </c>
      <c r="E3477" s="23" t="s">
        <v>2630</v>
      </c>
      <c r="H3477">
        <v>2</v>
      </c>
      <c r="L3477" s="23" t="s">
        <v>2387</v>
      </c>
      <c r="M3477" s="23" t="s">
        <v>2545</v>
      </c>
    </row>
    <row r="3478" spans="1:13" x14ac:dyDescent="0.3">
      <c r="A3478" s="11">
        <v>39325</v>
      </c>
      <c r="B3478" s="23" t="s">
        <v>383</v>
      </c>
      <c r="C3478" s="29">
        <v>2</v>
      </c>
      <c r="D3478">
        <v>1.5</v>
      </c>
      <c r="E3478" s="23" t="s">
        <v>2630</v>
      </c>
      <c r="H3478">
        <v>1</v>
      </c>
      <c r="K3478" s="23"/>
      <c r="L3478" s="23" t="s">
        <v>2387</v>
      </c>
      <c r="M3478" s="23" t="s">
        <v>2545</v>
      </c>
    </row>
    <row r="3479" spans="1:13" x14ac:dyDescent="0.3">
      <c r="A3479" s="11">
        <v>39325</v>
      </c>
      <c r="B3479" s="23" t="s">
        <v>1237</v>
      </c>
      <c r="C3479" s="29">
        <v>1</v>
      </c>
      <c r="D3479">
        <v>35.1</v>
      </c>
      <c r="E3479" s="23" t="s">
        <v>441</v>
      </c>
      <c r="F3479">
        <v>0.3</v>
      </c>
      <c r="J3479" t="s">
        <v>1238</v>
      </c>
      <c r="K3479" t="s">
        <v>966</v>
      </c>
      <c r="L3479" s="23" t="s">
        <v>2546</v>
      </c>
      <c r="M3479" s="23" t="s">
        <v>2545</v>
      </c>
    </row>
    <row r="3480" spans="1:13" x14ac:dyDescent="0.3">
      <c r="A3480" s="11">
        <v>39325</v>
      </c>
      <c r="B3480" s="23" t="s">
        <v>1237</v>
      </c>
      <c r="C3480" s="29">
        <v>1</v>
      </c>
      <c r="D3480">
        <v>3.4</v>
      </c>
      <c r="E3480" s="23" t="s">
        <v>2635</v>
      </c>
      <c r="F3480">
        <v>6.2</v>
      </c>
      <c r="J3480" s="23" t="s">
        <v>2144</v>
      </c>
      <c r="L3480" s="23" t="s">
        <v>2546</v>
      </c>
      <c r="M3480" s="23" t="s">
        <v>2545</v>
      </c>
    </row>
    <row r="3481" spans="1:13" x14ac:dyDescent="0.3">
      <c r="A3481" s="11">
        <v>39325</v>
      </c>
      <c r="B3481" s="23" t="s">
        <v>1237</v>
      </c>
      <c r="C3481" s="29">
        <v>1</v>
      </c>
      <c r="D3481">
        <v>36.9</v>
      </c>
      <c r="E3481" s="23" t="s">
        <v>441</v>
      </c>
      <c r="F3481">
        <v>0.2</v>
      </c>
      <c r="K3481" s="23" t="s">
        <v>442</v>
      </c>
      <c r="L3481" s="23" t="s">
        <v>2546</v>
      </c>
      <c r="M3481" s="23" t="s">
        <v>2545</v>
      </c>
    </row>
    <row r="3482" spans="1:13" x14ac:dyDescent="0.3">
      <c r="A3482" s="11">
        <v>39325</v>
      </c>
      <c r="B3482" s="23" t="s">
        <v>1237</v>
      </c>
      <c r="C3482" s="29">
        <v>1</v>
      </c>
      <c r="D3482">
        <v>36.1</v>
      </c>
      <c r="E3482" s="23" t="s">
        <v>441</v>
      </c>
      <c r="F3482">
        <v>0.1</v>
      </c>
      <c r="K3482" t="s">
        <v>617</v>
      </c>
      <c r="L3482" s="23" t="s">
        <v>2546</v>
      </c>
      <c r="M3482" s="23" t="s">
        <v>2545</v>
      </c>
    </row>
    <row r="3483" spans="1:13" x14ac:dyDescent="0.3">
      <c r="A3483" s="11">
        <v>39325</v>
      </c>
      <c r="B3483" s="23" t="s">
        <v>1237</v>
      </c>
      <c r="C3483" s="29">
        <v>1</v>
      </c>
      <c r="D3483">
        <v>23.8</v>
      </c>
      <c r="E3483" s="23" t="s">
        <v>2635</v>
      </c>
      <c r="F3483">
        <v>1.2</v>
      </c>
      <c r="K3483" t="s">
        <v>2636</v>
      </c>
      <c r="L3483" s="23" t="s">
        <v>2546</v>
      </c>
      <c r="M3483" s="23" t="s">
        <v>2545</v>
      </c>
    </row>
    <row r="3484" spans="1:13" x14ac:dyDescent="0.3">
      <c r="A3484" s="11">
        <v>39325</v>
      </c>
      <c r="B3484" s="23" t="s">
        <v>383</v>
      </c>
      <c r="C3484" s="29">
        <v>2</v>
      </c>
      <c r="D3484">
        <v>14</v>
      </c>
      <c r="E3484" s="23" t="s">
        <v>2500</v>
      </c>
      <c r="F3484">
        <v>13</v>
      </c>
      <c r="J3484" t="s">
        <v>2562</v>
      </c>
      <c r="L3484" s="23" t="s">
        <v>640</v>
      </c>
      <c r="M3484" s="23" t="s">
        <v>641</v>
      </c>
    </row>
    <row r="3485" spans="1:13" x14ac:dyDescent="0.3">
      <c r="A3485" s="11">
        <v>39325</v>
      </c>
      <c r="B3485" s="23" t="s">
        <v>1237</v>
      </c>
      <c r="C3485" s="29">
        <v>1</v>
      </c>
      <c r="D3485">
        <v>27.7</v>
      </c>
      <c r="E3485" s="23" t="s">
        <v>2544</v>
      </c>
      <c r="H3485">
        <v>3</v>
      </c>
      <c r="J3485" s="23"/>
      <c r="L3485" s="23" t="s">
        <v>640</v>
      </c>
      <c r="M3485" s="23" t="s">
        <v>466</v>
      </c>
    </row>
    <row r="3486" spans="1:13" x14ac:dyDescent="0.3">
      <c r="A3486" s="11">
        <v>39325</v>
      </c>
      <c r="B3486" s="23" t="s">
        <v>1237</v>
      </c>
      <c r="C3486" s="29">
        <v>1</v>
      </c>
      <c r="D3486">
        <v>27.6</v>
      </c>
      <c r="E3486" s="23" t="s">
        <v>2544</v>
      </c>
      <c r="F3486">
        <v>0.4</v>
      </c>
      <c r="L3486" s="23" t="s">
        <v>640</v>
      </c>
      <c r="M3486" s="23" t="s">
        <v>466</v>
      </c>
    </row>
    <row r="3487" spans="1:13" x14ac:dyDescent="0.3">
      <c r="A3487" s="11">
        <v>39325</v>
      </c>
      <c r="B3487" s="23" t="s">
        <v>1237</v>
      </c>
      <c r="C3487" s="29">
        <v>1</v>
      </c>
      <c r="D3487">
        <v>19.3</v>
      </c>
      <c r="E3487" s="23" t="s">
        <v>2544</v>
      </c>
      <c r="F3487">
        <v>0.8</v>
      </c>
      <c r="L3487" s="23" t="s">
        <v>640</v>
      </c>
      <c r="M3487" s="23" t="s">
        <v>466</v>
      </c>
    </row>
    <row r="3488" spans="1:13" x14ac:dyDescent="0.3">
      <c r="A3488" s="11">
        <v>39325</v>
      </c>
      <c r="B3488" s="23" t="s">
        <v>1237</v>
      </c>
      <c r="C3488" s="29">
        <v>1</v>
      </c>
      <c r="D3488">
        <v>19</v>
      </c>
      <c r="E3488" s="23" t="s">
        <v>2544</v>
      </c>
      <c r="F3488">
        <v>0.5</v>
      </c>
      <c r="L3488" s="23" t="s">
        <v>640</v>
      </c>
      <c r="M3488" s="23" t="s">
        <v>466</v>
      </c>
    </row>
    <row r="3489" spans="1:13" x14ac:dyDescent="0.3">
      <c r="A3489" s="11">
        <v>39325</v>
      </c>
      <c r="B3489" s="23" t="s">
        <v>1237</v>
      </c>
      <c r="C3489" s="29">
        <v>1</v>
      </c>
      <c r="D3489">
        <v>18</v>
      </c>
      <c r="E3489" s="23" t="s">
        <v>2544</v>
      </c>
      <c r="H3489">
        <v>1</v>
      </c>
      <c r="L3489" s="23" t="s">
        <v>640</v>
      </c>
      <c r="M3489" s="23" t="s">
        <v>466</v>
      </c>
    </row>
    <row r="3490" spans="1:13" x14ac:dyDescent="0.3">
      <c r="A3490" s="11">
        <v>39325</v>
      </c>
      <c r="B3490" s="23" t="s">
        <v>1237</v>
      </c>
      <c r="C3490" s="29">
        <v>1</v>
      </c>
      <c r="D3490">
        <v>17.5</v>
      </c>
      <c r="E3490" s="23" t="s">
        <v>2544</v>
      </c>
      <c r="H3490">
        <v>2</v>
      </c>
      <c r="K3490" s="23"/>
      <c r="L3490" s="23" t="s">
        <v>640</v>
      </c>
      <c r="M3490" s="23" t="s">
        <v>466</v>
      </c>
    </row>
    <row r="3491" spans="1:13" x14ac:dyDescent="0.3">
      <c r="A3491" s="11">
        <v>39325</v>
      </c>
      <c r="B3491" s="23" t="s">
        <v>1237</v>
      </c>
      <c r="C3491" s="29">
        <v>1</v>
      </c>
      <c r="D3491">
        <v>17</v>
      </c>
      <c r="E3491" s="23" t="s">
        <v>2544</v>
      </c>
      <c r="H3491">
        <v>1</v>
      </c>
      <c r="L3491" s="23" t="s">
        <v>640</v>
      </c>
      <c r="M3491" s="23" t="s">
        <v>466</v>
      </c>
    </row>
    <row r="3492" spans="1:13" x14ac:dyDescent="0.3">
      <c r="A3492" s="11">
        <v>39325</v>
      </c>
      <c r="B3492" s="23" t="s">
        <v>1237</v>
      </c>
      <c r="C3492" s="29">
        <v>1</v>
      </c>
      <c r="D3492">
        <v>16.899999999999999</v>
      </c>
      <c r="E3492" s="23" t="s">
        <v>2544</v>
      </c>
      <c r="H3492">
        <v>3</v>
      </c>
      <c r="L3492" s="23" t="s">
        <v>640</v>
      </c>
      <c r="M3492" s="23" t="s">
        <v>466</v>
      </c>
    </row>
    <row r="3493" spans="1:13" x14ac:dyDescent="0.3">
      <c r="A3493" s="11">
        <v>39325</v>
      </c>
      <c r="B3493" s="23" t="s">
        <v>1237</v>
      </c>
      <c r="C3493" s="29">
        <v>1</v>
      </c>
      <c r="D3493">
        <v>17</v>
      </c>
      <c r="E3493" s="23" t="s">
        <v>2544</v>
      </c>
      <c r="F3493">
        <v>1.1000000000000001</v>
      </c>
      <c r="L3493" s="23" t="s">
        <v>640</v>
      </c>
      <c r="M3493" s="23" t="s">
        <v>466</v>
      </c>
    </row>
    <row r="3494" spans="1:13" x14ac:dyDescent="0.3">
      <c r="A3494" s="11">
        <v>39325</v>
      </c>
      <c r="B3494" s="23" t="s">
        <v>1237</v>
      </c>
      <c r="C3494" s="29">
        <v>1</v>
      </c>
      <c r="D3494">
        <v>16.600000000000001</v>
      </c>
      <c r="E3494" s="23" t="s">
        <v>2544</v>
      </c>
      <c r="H3494">
        <v>1</v>
      </c>
      <c r="L3494" s="23" t="s">
        <v>640</v>
      </c>
      <c r="M3494" s="23" t="s">
        <v>466</v>
      </c>
    </row>
    <row r="3495" spans="1:13" x14ac:dyDescent="0.3">
      <c r="A3495" s="11">
        <v>39325</v>
      </c>
      <c r="B3495" s="23" t="s">
        <v>1237</v>
      </c>
      <c r="C3495" s="29">
        <v>1</v>
      </c>
      <c r="D3495">
        <v>16.399999999999999</v>
      </c>
      <c r="E3495" s="23" t="s">
        <v>2544</v>
      </c>
      <c r="F3495">
        <v>1.2</v>
      </c>
      <c r="L3495" s="23" t="s">
        <v>640</v>
      </c>
      <c r="M3495" s="23" t="s">
        <v>466</v>
      </c>
    </row>
    <row r="3496" spans="1:13" x14ac:dyDescent="0.3">
      <c r="A3496" s="11">
        <v>39325</v>
      </c>
      <c r="B3496" s="23" t="s">
        <v>1237</v>
      </c>
      <c r="C3496" s="29">
        <v>1</v>
      </c>
      <c r="D3496">
        <v>15.8</v>
      </c>
      <c r="E3496" s="23" t="s">
        <v>2544</v>
      </c>
      <c r="H3496">
        <v>1</v>
      </c>
      <c r="K3496" s="23"/>
      <c r="L3496" s="23" t="s">
        <v>640</v>
      </c>
      <c r="M3496" s="23" t="s">
        <v>466</v>
      </c>
    </row>
    <row r="3497" spans="1:13" x14ac:dyDescent="0.3">
      <c r="A3497" s="11">
        <v>39325</v>
      </c>
      <c r="B3497" s="23" t="s">
        <v>1237</v>
      </c>
      <c r="C3497" s="29">
        <v>1</v>
      </c>
      <c r="D3497">
        <v>6.9</v>
      </c>
      <c r="E3497" s="23" t="s">
        <v>2544</v>
      </c>
      <c r="H3497">
        <v>1</v>
      </c>
      <c r="L3497" s="23" t="s">
        <v>640</v>
      </c>
      <c r="M3497" s="23" t="s">
        <v>466</v>
      </c>
    </row>
    <row r="3498" spans="1:13" x14ac:dyDescent="0.3">
      <c r="A3498" s="11">
        <v>39325</v>
      </c>
      <c r="B3498" s="23" t="s">
        <v>1237</v>
      </c>
      <c r="C3498" s="29">
        <v>1</v>
      </c>
      <c r="D3498">
        <v>6.9</v>
      </c>
      <c r="E3498" s="23" t="s">
        <v>2544</v>
      </c>
      <c r="F3498">
        <v>2.2999999999999998</v>
      </c>
      <c r="K3498" s="23"/>
      <c r="L3498" s="23" t="s">
        <v>640</v>
      </c>
      <c r="M3498" s="23" t="s">
        <v>466</v>
      </c>
    </row>
    <row r="3499" spans="1:13" x14ac:dyDescent="0.3">
      <c r="A3499" s="11">
        <v>39325</v>
      </c>
      <c r="B3499" s="23" t="s">
        <v>1237</v>
      </c>
      <c r="C3499" s="29">
        <v>1</v>
      </c>
      <c r="D3499">
        <v>2.9</v>
      </c>
      <c r="E3499" s="23" t="s">
        <v>2544</v>
      </c>
      <c r="F3499">
        <v>0.3</v>
      </c>
      <c r="K3499" s="23"/>
      <c r="L3499" s="23" t="s">
        <v>640</v>
      </c>
      <c r="M3499" s="23" t="s">
        <v>466</v>
      </c>
    </row>
    <row r="3500" spans="1:13" x14ac:dyDescent="0.3">
      <c r="A3500" s="11">
        <v>39325</v>
      </c>
      <c r="B3500" s="23" t="s">
        <v>1237</v>
      </c>
      <c r="C3500" s="29">
        <v>1</v>
      </c>
      <c r="D3500">
        <v>2.2999999999999998</v>
      </c>
      <c r="E3500" s="23" t="s">
        <v>2146</v>
      </c>
      <c r="F3500">
        <v>2.1</v>
      </c>
      <c r="L3500" s="23" t="s">
        <v>640</v>
      </c>
      <c r="M3500" s="23" t="s">
        <v>466</v>
      </c>
    </row>
    <row r="3501" spans="1:13" x14ac:dyDescent="0.3">
      <c r="A3501" s="11">
        <v>39325</v>
      </c>
      <c r="B3501" s="23" t="s">
        <v>383</v>
      </c>
      <c r="C3501" s="29">
        <v>2</v>
      </c>
      <c r="D3501">
        <v>13.3</v>
      </c>
      <c r="E3501" s="23" t="s">
        <v>2544</v>
      </c>
      <c r="F3501">
        <v>1.1000000000000001</v>
      </c>
      <c r="K3501" s="23"/>
      <c r="L3501" s="23" t="s">
        <v>640</v>
      </c>
      <c r="M3501" s="23" t="s">
        <v>466</v>
      </c>
    </row>
    <row r="3502" spans="1:13" x14ac:dyDescent="0.3">
      <c r="A3502" s="11">
        <v>39325</v>
      </c>
      <c r="B3502" s="23" t="s">
        <v>383</v>
      </c>
      <c r="C3502" s="29">
        <v>2</v>
      </c>
      <c r="D3502">
        <v>6.2</v>
      </c>
      <c r="E3502" s="23" t="s">
        <v>2544</v>
      </c>
      <c r="F3502">
        <v>1.2</v>
      </c>
      <c r="L3502" s="23" t="s">
        <v>640</v>
      </c>
      <c r="M3502" s="23" t="s">
        <v>466</v>
      </c>
    </row>
    <row r="3503" spans="1:13" x14ac:dyDescent="0.3">
      <c r="A3503" s="11">
        <v>39325</v>
      </c>
      <c r="B3503" s="23" t="s">
        <v>1237</v>
      </c>
      <c r="C3503" s="29">
        <v>1</v>
      </c>
      <c r="D3503">
        <v>3.2</v>
      </c>
      <c r="E3503" s="23" t="s">
        <v>2145</v>
      </c>
      <c r="F3503">
        <v>0.2</v>
      </c>
      <c r="L3503" s="23" t="s">
        <v>33</v>
      </c>
      <c r="M3503" s="23" t="s">
        <v>1242</v>
      </c>
    </row>
    <row r="3504" spans="1:13" x14ac:dyDescent="0.3">
      <c r="A3504" s="11">
        <v>39325</v>
      </c>
      <c r="B3504" s="23" t="s">
        <v>383</v>
      </c>
      <c r="C3504" s="29">
        <v>2</v>
      </c>
      <c r="D3504">
        <v>49.9</v>
      </c>
      <c r="E3504" s="23" t="s">
        <v>2145</v>
      </c>
      <c r="F3504">
        <v>6</v>
      </c>
      <c r="J3504" t="s">
        <v>1363</v>
      </c>
      <c r="K3504" t="s">
        <v>2633</v>
      </c>
      <c r="L3504" s="23" t="s">
        <v>33</v>
      </c>
      <c r="M3504" s="23" t="s">
        <v>1242</v>
      </c>
    </row>
    <row r="3505" spans="1:13" x14ac:dyDescent="0.3">
      <c r="A3505" s="11">
        <v>39325</v>
      </c>
      <c r="B3505" s="23" t="s">
        <v>383</v>
      </c>
      <c r="C3505" s="29">
        <v>2</v>
      </c>
      <c r="D3505">
        <v>43.6</v>
      </c>
      <c r="E3505" s="23" t="s">
        <v>2145</v>
      </c>
      <c r="H3505">
        <v>1</v>
      </c>
      <c r="L3505" s="23" t="s">
        <v>33</v>
      </c>
      <c r="M3505" s="23" t="s">
        <v>1242</v>
      </c>
    </row>
    <row r="3506" spans="1:13" x14ac:dyDescent="0.3">
      <c r="A3506" s="11">
        <v>39325</v>
      </c>
      <c r="B3506" s="23" t="s">
        <v>383</v>
      </c>
      <c r="C3506" s="29">
        <v>2</v>
      </c>
      <c r="D3506">
        <v>43</v>
      </c>
      <c r="E3506" s="23" t="s">
        <v>2145</v>
      </c>
      <c r="H3506">
        <v>1</v>
      </c>
      <c r="L3506" s="23" t="s">
        <v>33</v>
      </c>
      <c r="M3506" s="23" t="s">
        <v>1242</v>
      </c>
    </row>
    <row r="3507" spans="1:13" x14ac:dyDescent="0.3">
      <c r="A3507" s="11">
        <v>39325</v>
      </c>
      <c r="B3507" s="23" t="s">
        <v>383</v>
      </c>
      <c r="C3507" s="29">
        <v>2</v>
      </c>
      <c r="D3507">
        <v>42.3</v>
      </c>
      <c r="E3507" s="23" t="s">
        <v>2145</v>
      </c>
      <c r="H3507">
        <v>1</v>
      </c>
      <c r="L3507" s="23" t="s">
        <v>33</v>
      </c>
      <c r="M3507" s="23" t="s">
        <v>1242</v>
      </c>
    </row>
    <row r="3508" spans="1:13" x14ac:dyDescent="0.3">
      <c r="A3508" s="11">
        <v>39325</v>
      </c>
      <c r="B3508" s="23" t="s">
        <v>383</v>
      </c>
      <c r="C3508" s="29">
        <v>2</v>
      </c>
      <c r="D3508">
        <v>41.9</v>
      </c>
      <c r="E3508" s="23" t="s">
        <v>2145</v>
      </c>
      <c r="H3508">
        <v>2</v>
      </c>
      <c r="L3508" s="23" t="s">
        <v>33</v>
      </c>
      <c r="M3508" s="23" t="s">
        <v>1242</v>
      </c>
    </row>
    <row r="3509" spans="1:13" x14ac:dyDescent="0.3">
      <c r="A3509" s="11">
        <v>39325</v>
      </c>
      <c r="B3509" s="23" t="s">
        <v>383</v>
      </c>
      <c r="C3509" s="29">
        <v>2</v>
      </c>
      <c r="D3509">
        <v>38.4</v>
      </c>
      <c r="E3509" s="23" t="s">
        <v>2145</v>
      </c>
      <c r="H3509">
        <v>1</v>
      </c>
      <c r="L3509" s="23" t="s">
        <v>33</v>
      </c>
      <c r="M3509" s="23" t="s">
        <v>1242</v>
      </c>
    </row>
    <row r="3510" spans="1:13" x14ac:dyDescent="0.3">
      <c r="A3510" s="11">
        <v>39325</v>
      </c>
      <c r="B3510" s="23" t="s">
        <v>383</v>
      </c>
      <c r="C3510" s="29">
        <v>2</v>
      </c>
      <c r="D3510">
        <v>32.200000000000003</v>
      </c>
      <c r="E3510" s="23" t="s">
        <v>2145</v>
      </c>
      <c r="H3510">
        <v>1</v>
      </c>
      <c r="L3510" s="23" t="s">
        <v>33</v>
      </c>
      <c r="M3510" s="23" t="s">
        <v>1242</v>
      </c>
    </row>
    <row r="3511" spans="1:13" x14ac:dyDescent="0.3">
      <c r="A3511" s="11">
        <v>39325</v>
      </c>
      <c r="B3511" s="23" t="s">
        <v>383</v>
      </c>
      <c r="C3511" s="29">
        <v>2</v>
      </c>
      <c r="D3511">
        <v>31</v>
      </c>
      <c r="E3511" s="23" t="s">
        <v>2145</v>
      </c>
      <c r="H3511">
        <v>2</v>
      </c>
      <c r="L3511" s="23" t="s">
        <v>33</v>
      </c>
      <c r="M3511" s="23" t="s">
        <v>1242</v>
      </c>
    </row>
    <row r="3512" spans="1:13" x14ac:dyDescent="0.3">
      <c r="A3512" s="11">
        <v>39325</v>
      </c>
      <c r="B3512" s="23" t="s">
        <v>383</v>
      </c>
      <c r="C3512" s="29">
        <v>2</v>
      </c>
      <c r="D3512">
        <v>30</v>
      </c>
      <c r="E3512" s="23" t="s">
        <v>2145</v>
      </c>
      <c r="H3512">
        <v>2</v>
      </c>
      <c r="L3512" s="23" t="s">
        <v>33</v>
      </c>
      <c r="M3512" s="23" t="s">
        <v>1242</v>
      </c>
    </row>
    <row r="3513" spans="1:13" x14ac:dyDescent="0.3">
      <c r="A3513" s="11">
        <v>39325</v>
      </c>
      <c r="B3513" s="23" t="s">
        <v>383</v>
      </c>
      <c r="C3513" s="29">
        <v>2</v>
      </c>
      <c r="D3513">
        <v>29.1</v>
      </c>
      <c r="E3513" s="23" t="s">
        <v>2145</v>
      </c>
      <c r="H3513">
        <v>1</v>
      </c>
      <c r="L3513" s="23" t="s">
        <v>33</v>
      </c>
      <c r="M3513" s="23" t="s">
        <v>1242</v>
      </c>
    </row>
    <row r="3514" spans="1:13" x14ac:dyDescent="0.3">
      <c r="A3514" s="11">
        <v>39325</v>
      </c>
      <c r="B3514" s="23" t="s">
        <v>383</v>
      </c>
      <c r="C3514" s="29">
        <v>2</v>
      </c>
      <c r="D3514">
        <v>29</v>
      </c>
      <c r="E3514" s="23" t="s">
        <v>2145</v>
      </c>
      <c r="H3514">
        <v>1</v>
      </c>
      <c r="L3514" s="23" t="s">
        <v>33</v>
      </c>
      <c r="M3514" s="23" t="s">
        <v>1242</v>
      </c>
    </row>
    <row r="3515" spans="1:13" x14ac:dyDescent="0.3">
      <c r="A3515" s="11">
        <v>39325</v>
      </c>
      <c r="B3515" s="23" t="s">
        <v>383</v>
      </c>
      <c r="C3515" s="29">
        <v>2</v>
      </c>
      <c r="D3515">
        <v>29</v>
      </c>
      <c r="E3515" s="23" t="s">
        <v>2145</v>
      </c>
      <c r="H3515">
        <v>1</v>
      </c>
      <c r="L3515" s="23" t="s">
        <v>33</v>
      </c>
      <c r="M3515" s="23" t="s">
        <v>1242</v>
      </c>
    </row>
    <row r="3516" spans="1:13" x14ac:dyDescent="0.3">
      <c r="A3516" s="11">
        <v>39325</v>
      </c>
      <c r="B3516" s="23" t="s">
        <v>383</v>
      </c>
      <c r="C3516" s="29">
        <v>2</v>
      </c>
      <c r="D3516">
        <v>28</v>
      </c>
      <c r="E3516" s="23" t="s">
        <v>2145</v>
      </c>
      <c r="H3516">
        <v>2</v>
      </c>
      <c r="L3516" s="23" t="s">
        <v>33</v>
      </c>
      <c r="M3516" s="23" t="s">
        <v>1242</v>
      </c>
    </row>
    <row r="3517" spans="1:13" x14ac:dyDescent="0.3">
      <c r="A3517" s="11">
        <v>39325</v>
      </c>
      <c r="B3517" s="23" t="s">
        <v>383</v>
      </c>
      <c r="C3517" s="29">
        <v>2</v>
      </c>
      <c r="D3517">
        <v>28.4</v>
      </c>
      <c r="E3517" s="23" t="s">
        <v>2145</v>
      </c>
      <c r="F3517">
        <v>3.1</v>
      </c>
      <c r="L3517" s="23" t="s">
        <v>33</v>
      </c>
      <c r="M3517" s="23" t="s">
        <v>1242</v>
      </c>
    </row>
    <row r="3518" spans="1:13" x14ac:dyDescent="0.3">
      <c r="A3518" s="11">
        <v>39325</v>
      </c>
      <c r="B3518" s="23" t="s">
        <v>383</v>
      </c>
      <c r="C3518" s="29">
        <v>2</v>
      </c>
      <c r="D3518">
        <v>27.7</v>
      </c>
      <c r="E3518" s="23" t="s">
        <v>2145</v>
      </c>
      <c r="H3518">
        <v>1</v>
      </c>
      <c r="L3518" s="23" t="s">
        <v>33</v>
      </c>
      <c r="M3518" s="23" t="s">
        <v>1242</v>
      </c>
    </row>
    <row r="3519" spans="1:13" x14ac:dyDescent="0.3">
      <c r="A3519" s="11">
        <v>39325</v>
      </c>
      <c r="B3519" s="23" t="s">
        <v>383</v>
      </c>
      <c r="C3519" s="29">
        <v>2</v>
      </c>
      <c r="D3519">
        <v>24.6</v>
      </c>
      <c r="E3519" s="23" t="s">
        <v>2145</v>
      </c>
      <c r="H3519">
        <v>1</v>
      </c>
      <c r="L3519" s="23" t="s">
        <v>33</v>
      </c>
      <c r="M3519" s="23" t="s">
        <v>1242</v>
      </c>
    </row>
    <row r="3520" spans="1:13" x14ac:dyDescent="0.3">
      <c r="A3520" s="11">
        <v>39325</v>
      </c>
      <c r="B3520" s="23" t="s">
        <v>383</v>
      </c>
      <c r="C3520" s="29">
        <v>2</v>
      </c>
      <c r="D3520">
        <v>22.1</v>
      </c>
      <c r="E3520" s="23" t="s">
        <v>2652</v>
      </c>
      <c r="H3520">
        <v>1</v>
      </c>
      <c r="L3520" s="23" t="s">
        <v>33</v>
      </c>
      <c r="M3520" s="23" t="s">
        <v>1242</v>
      </c>
    </row>
    <row r="3521" spans="1:13" x14ac:dyDescent="0.3">
      <c r="A3521" s="11">
        <v>39325</v>
      </c>
      <c r="B3521" s="23" t="s">
        <v>383</v>
      </c>
      <c r="C3521" s="29">
        <v>2</v>
      </c>
      <c r="D3521">
        <v>21.9</v>
      </c>
      <c r="E3521" s="23" t="s">
        <v>2145</v>
      </c>
      <c r="F3521">
        <v>1.3</v>
      </c>
      <c r="L3521" s="23" t="s">
        <v>33</v>
      </c>
      <c r="M3521" s="23" t="s">
        <v>1242</v>
      </c>
    </row>
    <row r="3522" spans="1:13" x14ac:dyDescent="0.3">
      <c r="A3522" s="11">
        <v>39325</v>
      </c>
      <c r="B3522" s="23" t="s">
        <v>383</v>
      </c>
      <c r="C3522" s="29">
        <v>2</v>
      </c>
      <c r="D3522">
        <v>21.4</v>
      </c>
      <c r="E3522" s="23" t="s">
        <v>2145</v>
      </c>
      <c r="H3522">
        <v>2</v>
      </c>
      <c r="L3522" s="23" t="s">
        <v>33</v>
      </c>
      <c r="M3522" s="23" t="s">
        <v>1242</v>
      </c>
    </row>
    <row r="3523" spans="1:13" x14ac:dyDescent="0.3">
      <c r="A3523" s="11">
        <v>39325</v>
      </c>
      <c r="B3523" s="23" t="s">
        <v>383</v>
      </c>
      <c r="C3523" s="29">
        <v>2</v>
      </c>
      <c r="D3523">
        <v>20.2</v>
      </c>
      <c r="E3523" s="23" t="s">
        <v>2145</v>
      </c>
      <c r="H3523">
        <v>1</v>
      </c>
      <c r="L3523" s="23" t="s">
        <v>33</v>
      </c>
      <c r="M3523" s="23" t="s">
        <v>1242</v>
      </c>
    </row>
    <row r="3524" spans="1:13" x14ac:dyDescent="0.3">
      <c r="A3524" s="11">
        <v>39325</v>
      </c>
      <c r="B3524" s="23" t="s">
        <v>383</v>
      </c>
      <c r="C3524" s="29">
        <v>2</v>
      </c>
      <c r="D3524">
        <v>18.3</v>
      </c>
      <c r="E3524" s="23" t="s">
        <v>2145</v>
      </c>
      <c r="H3524">
        <v>1</v>
      </c>
      <c r="K3524" s="23"/>
      <c r="L3524" s="23" t="s">
        <v>33</v>
      </c>
      <c r="M3524" s="23" t="s">
        <v>1242</v>
      </c>
    </row>
    <row r="3525" spans="1:13" x14ac:dyDescent="0.3">
      <c r="A3525" s="11">
        <v>39325</v>
      </c>
      <c r="B3525" s="23" t="s">
        <v>383</v>
      </c>
      <c r="C3525" s="29">
        <v>2</v>
      </c>
      <c r="D3525">
        <v>18.2</v>
      </c>
      <c r="E3525" s="23" t="s">
        <v>2145</v>
      </c>
      <c r="F3525">
        <v>0.4</v>
      </c>
      <c r="J3525" s="23"/>
      <c r="L3525" s="23" t="s">
        <v>33</v>
      </c>
      <c r="M3525" s="23" t="s">
        <v>1242</v>
      </c>
    </row>
    <row r="3526" spans="1:13" x14ac:dyDescent="0.3">
      <c r="A3526" s="11">
        <v>39360</v>
      </c>
      <c r="B3526" s="23" t="s">
        <v>2233</v>
      </c>
      <c r="C3526" s="29">
        <v>1</v>
      </c>
      <c r="D3526">
        <v>44.4</v>
      </c>
      <c r="E3526" s="23" t="s">
        <v>2389</v>
      </c>
      <c r="H3526">
        <v>1</v>
      </c>
      <c r="L3526" s="23" t="s">
        <v>2387</v>
      </c>
      <c r="M3526" s="23" t="s">
        <v>2217</v>
      </c>
    </row>
    <row r="3527" spans="1:13" x14ac:dyDescent="0.3">
      <c r="A3527" s="11">
        <v>39360</v>
      </c>
      <c r="B3527" s="23" t="s">
        <v>2233</v>
      </c>
      <c r="C3527" s="29">
        <v>1</v>
      </c>
      <c r="D3527">
        <v>38.5</v>
      </c>
      <c r="E3527" s="23" t="s">
        <v>2389</v>
      </c>
      <c r="F3527">
        <v>9</v>
      </c>
      <c r="L3527" s="23" t="s">
        <v>2387</v>
      </c>
      <c r="M3527" s="23" t="s">
        <v>2217</v>
      </c>
    </row>
    <row r="3528" spans="1:13" x14ac:dyDescent="0.3">
      <c r="A3528" s="11">
        <v>39360</v>
      </c>
      <c r="B3528" s="23" t="s">
        <v>2233</v>
      </c>
      <c r="C3528" s="29">
        <v>1</v>
      </c>
      <c r="D3528">
        <v>37.700000000000003</v>
      </c>
      <c r="E3528" s="23" t="s">
        <v>2389</v>
      </c>
      <c r="F3528">
        <v>8.1999999999999993</v>
      </c>
      <c r="K3528" s="23"/>
      <c r="L3528" s="23" t="s">
        <v>2387</v>
      </c>
      <c r="M3528" s="23" t="s">
        <v>2217</v>
      </c>
    </row>
    <row r="3529" spans="1:13" x14ac:dyDescent="0.3">
      <c r="A3529" s="11">
        <v>39360</v>
      </c>
      <c r="B3529" s="23" t="s">
        <v>2233</v>
      </c>
      <c r="C3529" s="29">
        <v>1</v>
      </c>
      <c r="D3529">
        <v>31.6</v>
      </c>
      <c r="E3529" s="23" t="s">
        <v>2389</v>
      </c>
      <c r="F3529">
        <v>7.5</v>
      </c>
      <c r="L3529" s="23" t="s">
        <v>2387</v>
      </c>
      <c r="M3529" s="23" t="s">
        <v>2217</v>
      </c>
    </row>
    <row r="3530" spans="1:13" x14ac:dyDescent="0.3">
      <c r="A3530" s="11">
        <v>39360</v>
      </c>
      <c r="B3530" s="23" t="s">
        <v>2233</v>
      </c>
      <c r="C3530" s="29">
        <v>1</v>
      </c>
      <c r="D3530">
        <v>28.6</v>
      </c>
      <c r="E3530" s="23" t="s">
        <v>1628</v>
      </c>
      <c r="F3530">
        <v>6.1</v>
      </c>
      <c r="L3530" s="23" t="s">
        <v>2387</v>
      </c>
      <c r="M3530" s="23" t="s">
        <v>2217</v>
      </c>
    </row>
    <row r="3531" spans="1:13" x14ac:dyDescent="0.3">
      <c r="A3531" s="11">
        <v>39360</v>
      </c>
      <c r="B3531" s="23" t="s">
        <v>2233</v>
      </c>
      <c r="C3531" s="29">
        <v>1</v>
      </c>
      <c r="D3531">
        <v>22.1</v>
      </c>
      <c r="E3531" s="23" t="s">
        <v>2389</v>
      </c>
      <c r="H3531">
        <v>1</v>
      </c>
      <c r="L3531" s="23" t="s">
        <v>2387</v>
      </c>
      <c r="M3531" s="23" t="s">
        <v>2217</v>
      </c>
    </row>
    <row r="3532" spans="1:13" x14ac:dyDescent="0.3">
      <c r="A3532" s="11">
        <v>39360</v>
      </c>
      <c r="B3532" s="23" t="s">
        <v>2233</v>
      </c>
      <c r="C3532" s="29">
        <v>1</v>
      </c>
      <c r="D3532">
        <v>21.7</v>
      </c>
      <c r="E3532" s="23" t="s">
        <v>2389</v>
      </c>
      <c r="F3532">
        <v>8</v>
      </c>
      <c r="K3532" s="23"/>
      <c r="L3532" s="23" t="s">
        <v>2387</v>
      </c>
      <c r="M3532" s="23" t="s">
        <v>2217</v>
      </c>
    </row>
    <row r="3533" spans="1:13" x14ac:dyDescent="0.3">
      <c r="A3533" s="11">
        <v>39360</v>
      </c>
      <c r="B3533" s="23" t="s">
        <v>2233</v>
      </c>
      <c r="C3533" s="29">
        <v>1</v>
      </c>
      <c r="D3533">
        <v>20.8</v>
      </c>
      <c r="E3533" s="23" t="s">
        <v>2389</v>
      </c>
      <c r="H3533">
        <v>1</v>
      </c>
      <c r="L3533" s="23" t="s">
        <v>2387</v>
      </c>
      <c r="M3533" s="23" t="s">
        <v>2217</v>
      </c>
    </row>
    <row r="3534" spans="1:13" x14ac:dyDescent="0.3">
      <c r="A3534" s="11">
        <v>39360</v>
      </c>
      <c r="B3534" s="23" t="s">
        <v>2233</v>
      </c>
      <c r="C3534" s="29">
        <v>1</v>
      </c>
      <c r="D3534">
        <v>19.3</v>
      </c>
      <c r="E3534" s="23" t="s">
        <v>2389</v>
      </c>
      <c r="H3534">
        <v>2</v>
      </c>
      <c r="K3534" s="23"/>
      <c r="L3534" s="23" t="s">
        <v>2387</v>
      </c>
      <c r="M3534" s="23" t="s">
        <v>2217</v>
      </c>
    </row>
    <row r="3535" spans="1:13" x14ac:dyDescent="0.3">
      <c r="A3535" s="11">
        <v>39360</v>
      </c>
      <c r="B3535" s="23" t="s">
        <v>2233</v>
      </c>
      <c r="C3535" s="29">
        <v>1</v>
      </c>
      <c r="D3535">
        <v>14.7</v>
      </c>
      <c r="E3535" s="23" t="s">
        <v>2389</v>
      </c>
      <c r="H3535">
        <v>1</v>
      </c>
      <c r="L3535" s="23" t="s">
        <v>2387</v>
      </c>
      <c r="M3535" s="23" t="s">
        <v>2217</v>
      </c>
    </row>
    <row r="3536" spans="1:13" x14ac:dyDescent="0.3">
      <c r="A3536" s="11">
        <v>39360</v>
      </c>
      <c r="B3536" s="23" t="s">
        <v>2233</v>
      </c>
      <c r="C3536" s="29">
        <v>1</v>
      </c>
      <c r="D3536">
        <v>13.5</v>
      </c>
      <c r="E3536" s="23" t="s">
        <v>2389</v>
      </c>
      <c r="F3536">
        <v>6.5</v>
      </c>
      <c r="L3536" s="23" t="s">
        <v>2387</v>
      </c>
      <c r="M3536" s="23" t="s">
        <v>2217</v>
      </c>
    </row>
    <row r="3537" spans="1:13" x14ac:dyDescent="0.3">
      <c r="A3537" s="11">
        <v>39360</v>
      </c>
      <c r="B3537" s="23" t="s">
        <v>2233</v>
      </c>
      <c r="C3537" s="29">
        <v>1</v>
      </c>
      <c r="D3537">
        <v>13.2</v>
      </c>
      <c r="E3537" s="23" t="s">
        <v>2389</v>
      </c>
      <c r="F3537">
        <v>7.8</v>
      </c>
      <c r="L3537" s="23" t="s">
        <v>2387</v>
      </c>
      <c r="M3537" s="23" t="s">
        <v>2217</v>
      </c>
    </row>
    <row r="3538" spans="1:13" x14ac:dyDescent="0.3">
      <c r="A3538" s="11">
        <v>39360</v>
      </c>
      <c r="B3538" s="23" t="s">
        <v>2233</v>
      </c>
      <c r="C3538" s="29">
        <v>1</v>
      </c>
      <c r="D3538">
        <v>6.6</v>
      </c>
      <c r="E3538" s="23" t="s">
        <v>2389</v>
      </c>
      <c r="F3538">
        <v>8.1</v>
      </c>
      <c r="L3538" s="23" t="s">
        <v>2387</v>
      </c>
      <c r="M3538" s="23" t="s">
        <v>2217</v>
      </c>
    </row>
    <row r="3539" spans="1:13" x14ac:dyDescent="0.3">
      <c r="A3539" s="11">
        <v>39360</v>
      </c>
      <c r="B3539" s="23" t="s">
        <v>2233</v>
      </c>
      <c r="C3539" s="29">
        <v>1</v>
      </c>
      <c r="D3539">
        <v>0.2</v>
      </c>
      <c r="E3539" s="23" t="s">
        <v>2389</v>
      </c>
      <c r="F3539">
        <v>10</v>
      </c>
      <c r="L3539" s="23" t="s">
        <v>2387</v>
      </c>
      <c r="M3539" s="23" t="s">
        <v>2217</v>
      </c>
    </row>
    <row r="3540" spans="1:13" x14ac:dyDescent="0.3">
      <c r="A3540" s="11">
        <v>39360</v>
      </c>
      <c r="B3540" s="23" t="s">
        <v>2233</v>
      </c>
      <c r="C3540" s="29">
        <v>2</v>
      </c>
      <c r="D3540">
        <v>46.1</v>
      </c>
      <c r="E3540" s="23" t="s">
        <v>2389</v>
      </c>
      <c r="F3540">
        <v>6.5</v>
      </c>
      <c r="J3540" t="s">
        <v>2532</v>
      </c>
      <c r="L3540" s="23" t="s">
        <v>2387</v>
      </c>
      <c r="M3540" s="23" t="s">
        <v>2217</v>
      </c>
    </row>
    <row r="3541" spans="1:13" x14ac:dyDescent="0.3">
      <c r="A3541" s="11">
        <v>39360</v>
      </c>
      <c r="B3541" s="23" t="s">
        <v>2233</v>
      </c>
      <c r="C3541" s="29">
        <v>2</v>
      </c>
      <c r="D3541">
        <v>48.8</v>
      </c>
      <c r="E3541" s="23" t="s">
        <v>2389</v>
      </c>
      <c r="H3541">
        <v>1</v>
      </c>
      <c r="L3541" s="23" t="s">
        <v>2387</v>
      </c>
      <c r="M3541" s="23" t="s">
        <v>2217</v>
      </c>
    </row>
    <row r="3542" spans="1:13" x14ac:dyDescent="0.3">
      <c r="A3542" s="11">
        <v>39360</v>
      </c>
      <c r="B3542" s="23" t="s">
        <v>2233</v>
      </c>
      <c r="C3542" s="29">
        <v>2</v>
      </c>
      <c r="D3542">
        <v>48.1</v>
      </c>
      <c r="E3542" s="23" t="s">
        <v>2389</v>
      </c>
      <c r="H3542">
        <v>1</v>
      </c>
      <c r="J3542" s="23"/>
      <c r="L3542" s="23" t="s">
        <v>2387</v>
      </c>
      <c r="M3542" s="23" t="s">
        <v>2217</v>
      </c>
    </row>
    <row r="3543" spans="1:13" x14ac:dyDescent="0.3">
      <c r="A3543" s="11">
        <v>39360</v>
      </c>
      <c r="B3543" s="23" t="s">
        <v>2233</v>
      </c>
      <c r="C3543" s="29">
        <v>2</v>
      </c>
      <c r="D3543">
        <v>42.4</v>
      </c>
      <c r="E3543" s="23" t="s">
        <v>2389</v>
      </c>
      <c r="H3543">
        <v>2</v>
      </c>
      <c r="J3543" s="23"/>
      <c r="L3543" s="23" t="s">
        <v>2387</v>
      </c>
      <c r="M3543" s="23" t="s">
        <v>2217</v>
      </c>
    </row>
    <row r="3544" spans="1:13" x14ac:dyDescent="0.3">
      <c r="A3544" s="11">
        <v>39360</v>
      </c>
      <c r="B3544" s="23" t="s">
        <v>2233</v>
      </c>
      <c r="C3544" s="29">
        <v>2</v>
      </c>
      <c r="D3544">
        <v>41.7</v>
      </c>
      <c r="E3544" s="23" t="s">
        <v>2389</v>
      </c>
      <c r="H3544">
        <v>1</v>
      </c>
      <c r="L3544" s="23" t="s">
        <v>2387</v>
      </c>
      <c r="M3544" s="23" t="s">
        <v>2217</v>
      </c>
    </row>
    <row r="3545" spans="1:13" x14ac:dyDescent="0.3">
      <c r="A3545" s="11">
        <v>39360</v>
      </c>
      <c r="B3545" s="23" t="s">
        <v>2233</v>
      </c>
      <c r="C3545" s="29">
        <v>2</v>
      </c>
      <c r="D3545">
        <v>40.4</v>
      </c>
      <c r="E3545" s="23" t="s">
        <v>2389</v>
      </c>
      <c r="F3545">
        <v>1.1000000000000001</v>
      </c>
      <c r="L3545" s="23" t="s">
        <v>2387</v>
      </c>
      <c r="M3545" s="23" t="s">
        <v>2217</v>
      </c>
    </row>
    <row r="3546" spans="1:13" x14ac:dyDescent="0.3">
      <c r="A3546" s="11">
        <v>39360</v>
      </c>
      <c r="B3546" s="23" t="s">
        <v>2233</v>
      </c>
      <c r="C3546" s="29">
        <v>2</v>
      </c>
      <c r="D3546">
        <v>38</v>
      </c>
      <c r="E3546" s="23" t="s">
        <v>2389</v>
      </c>
      <c r="H3546">
        <v>1</v>
      </c>
      <c r="L3546" s="23" t="s">
        <v>2387</v>
      </c>
      <c r="M3546" s="23" t="s">
        <v>2217</v>
      </c>
    </row>
    <row r="3547" spans="1:13" x14ac:dyDescent="0.3">
      <c r="A3547" s="11">
        <v>39360</v>
      </c>
      <c r="B3547" s="23" t="s">
        <v>2233</v>
      </c>
      <c r="C3547" s="29">
        <v>2</v>
      </c>
      <c r="D3547">
        <v>37.4</v>
      </c>
      <c r="E3547" s="23" t="s">
        <v>2389</v>
      </c>
      <c r="F3547">
        <v>8.9</v>
      </c>
      <c r="L3547" s="23" t="s">
        <v>2387</v>
      </c>
      <c r="M3547" s="23" t="s">
        <v>2217</v>
      </c>
    </row>
    <row r="3548" spans="1:13" x14ac:dyDescent="0.3">
      <c r="A3548" s="11">
        <v>39360</v>
      </c>
      <c r="B3548" s="23" t="s">
        <v>2233</v>
      </c>
      <c r="C3548" s="29">
        <v>2</v>
      </c>
      <c r="D3548">
        <v>35.799999999999997</v>
      </c>
      <c r="E3548" s="23" t="s">
        <v>2389</v>
      </c>
      <c r="H3548">
        <v>3</v>
      </c>
      <c r="K3548" s="23"/>
      <c r="L3548" s="23" t="s">
        <v>2387</v>
      </c>
      <c r="M3548" s="23" t="s">
        <v>2217</v>
      </c>
    </row>
    <row r="3549" spans="1:13" x14ac:dyDescent="0.3">
      <c r="A3549" s="11">
        <v>39360</v>
      </c>
      <c r="B3549" s="23" t="s">
        <v>2233</v>
      </c>
      <c r="C3549" s="29">
        <v>2</v>
      </c>
      <c r="D3549">
        <v>35.6</v>
      </c>
      <c r="E3549" s="23" t="s">
        <v>2389</v>
      </c>
      <c r="H3549">
        <v>1</v>
      </c>
      <c r="L3549" s="23" t="s">
        <v>2387</v>
      </c>
      <c r="M3549" s="23" t="s">
        <v>2217</v>
      </c>
    </row>
    <row r="3550" spans="1:13" x14ac:dyDescent="0.3">
      <c r="A3550" s="11">
        <v>39360</v>
      </c>
      <c r="B3550" s="23" t="s">
        <v>2233</v>
      </c>
      <c r="C3550" s="29">
        <v>2</v>
      </c>
      <c r="D3550">
        <v>35.5</v>
      </c>
      <c r="E3550" s="23" t="s">
        <v>2389</v>
      </c>
      <c r="H3550">
        <v>2</v>
      </c>
      <c r="K3550" s="23"/>
      <c r="L3550" s="23" t="s">
        <v>2387</v>
      </c>
      <c r="M3550" s="23" t="s">
        <v>2217</v>
      </c>
    </row>
    <row r="3551" spans="1:13" x14ac:dyDescent="0.3">
      <c r="A3551" s="11">
        <v>39360</v>
      </c>
      <c r="B3551" s="23" t="s">
        <v>2233</v>
      </c>
      <c r="C3551" s="29">
        <v>2</v>
      </c>
      <c r="D3551">
        <v>35</v>
      </c>
      <c r="E3551" s="23" t="s">
        <v>2389</v>
      </c>
      <c r="H3551">
        <v>1</v>
      </c>
      <c r="L3551" s="23" t="s">
        <v>2387</v>
      </c>
      <c r="M3551" s="23" t="s">
        <v>2217</v>
      </c>
    </row>
    <row r="3552" spans="1:13" x14ac:dyDescent="0.3">
      <c r="A3552" s="11">
        <v>39360</v>
      </c>
      <c r="B3552" s="23" t="s">
        <v>2233</v>
      </c>
      <c r="C3552" s="29">
        <v>2</v>
      </c>
      <c r="D3552">
        <v>34.700000000000003</v>
      </c>
      <c r="E3552" s="23" t="s">
        <v>2389</v>
      </c>
      <c r="H3552">
        <v>1</v>
      </c>
      <c r="L3552" s="23" t="s">
        <v>2387</v>
      </c>
      <c r="M3552" s="23" t="s">
        <v>2217</v>
      </c>
    </row>
    <row r="3553" spans="1:13" x14ac:dyDescent="0.3">
      <c r="A3553" s="11">
        <v>39360</v>
      </c>
      <c r="B3553" s="23" t="s">
        <v>2233</v>
      </c>
      <c r="C3553" s="29">
        <v>2</v>
      </c>
      <c r="D3553">
        <v>34.4</v>
      </c>
      <c r="E3553" s="23" t="s">
        <v>2389</v>
      </c>
      <c r="H3553">
        <v>1</v>
      </c>
      <c r="L3553" s="23" t="s">
        <v>2387</v>
      </c>
      <c r="M3553" s="23" t="s">
        <v>2217</v>
      </c>
    </row>
    <row r="3554" spans="1:13" x14ac:dyDescent="0.3">
      <c r="A3554" s="11">
        <v>39360</v>
      </c>
      <c r="B3554" s="23" t="s">
        <v>2233</v>
      </c>
      <c r="C3554" s="29">
        <v>2</v>
      </c>
      <c r="D3554">
        <v>34.1</v>
      </c>
      <c r="E3554" s="23" t="s">
        <v>2389</v>
      </c>
      <c r="H3554">
        <v>2</v>
      </c>
      <c r="L3554" s="23" t="s">
        <v>2387</v>
      </c>
      <c r="M3554" s="23" t="s">
        <v>2217</v>
      </c>
    </row>
    <row r="3555" spans="1:13" x14ac:dyDescent="0.3">
      <c r="A3555" s="11">
        <v>39360</v>
      </c>
      <c r="B3555" s="23" t="s">
        <v>2233</v>
      </c>
      <c r="C3555" s="29">
        <v>2</v>
      </c>
      <c r="D3555">
        <v>33.5</v>
      </c>
      <c r="E3555" s="23" t="s">
        <v>2389</v>
      </c>
      <c r="H3555">
        <v>3</v>
      </c>
      <c r="L3555" s="23" t="s">
        <v>2387</v>
      </c>
      <c r="M3555" s="23" t="s">
        <v>2217</v>
      </c>
    </row>
    <row r="3556" spans="1:13" x14ac:dyDescent="0.3">
      <c r="A3556" s="11">
        <v>39360</v>
      </c>
      <c r="B3556" s="23" t="s">
        <v>2233</v>
      </c>
      <c r="C3556" s="29">
        <v>2</v>
      </c>
      <c r="D3556">
        <v>33</v>
      </c>
      <c r="E3556" s="23" t="s">
        <v>2389</v>
      </c>
      <c r="H3556">
        <v>2</v>
      </c>
      <c r="L3556" s="23" t="s">
        <v>2387</v>
      </c>
      <c r="M3556" s="23" t="s">
        <v>2217</v>
      </c>
    </row>
    <row r="3557" spans="1:13" x14ac:dyDescent="0.3">
      <c r="A3557" s="11">
        <v>39360</v>
      </c>
      <c r="B3557" s="23" t="s">
        <v>2233</v>
      </c>
      <c r="C3557" s="29">
        <v>2</v>
      </c>
      <c r="D3557">
        <v>32.5</v>
      </c>
      <c r="E3557" s="23" t="s">
        <v>2389</v>
      </c>
      <c r="H3557">
        <v>2</v>
      </c>
      <c r="L3557" s="23" t="s">
        <v>2387</v>
      </c>
      <c r="M3557" s="23" t="s">
        <v>2217</v>
      </c>
    </row>
    <row r="3558" spans="1:13" x14ac:dyDescent="0.3">
      <c r="A3558" s="11">
        <v>39360</v>
      </c>
      <c r="B3558" s="23" t="s">
        <v>2233</v>
      </c>
      <c r="C3558" s="29">
        <v>2</v>
      </c>
      <c r="D3558">
        <v>22.1</v>
      </c>
      <c r="E3558" s="23" t="s">
        <v>2389</v>
      </c>
      <c r="F3558">
        <v>2</v>
      </c>
      <c r="L3558" s="23" t="s">
        <v>2387</v>
      </c>
      <c r="M3558" s="23" t="s">
        <v>2217</v>
      </c>
    </row>
    <row r="3559" spans="1:13" x14ac:dyDescent="0.3">
      <c r="A3559" s="11">
        <v>39360</v>
      </c>
      <c r="B3559" s="23" t="s">
        <v>2233</v>
      </c>
      <c r="C3559" s="29">
        <v>2</v>
      </c>
      <c r="D3559">
        <v>15.6</v>
      </c>
      <c r="E3559" s="23" t="s">
        <v>2389</v>
      </c>
      <c r="F3559">
        <v>1.5</v>
      </c>
      <c r="L3559" s="23" t="s">
        <v>2387</v>
      </c>
      <c r="M3559" s="23" t="s">
        <v>2217</v>
      </c>
    </row>
    <row r="3560" spans="1:13" x14ac:dyDescent="0.3">
      <c r="A3560" s="11">
        <v>39360</v>
      </c>
      <c r="B3560" s="23" t="s">
        <v>2233</v>
      </c>
      <c r="C3560" s="29">
        <v>2</v>
      </c>
      <c r="D3560">
        <v>0.8</v>
      </c>
      <c r="E3560" s="23" t="s">
        <v>2389</v>
      </c>
      <c r="L3560" s="23" t="s">
        <v>2387</v>
      </c>
      <c r="M3560" s="23" t="s">
        <v>2217</v>
      </c>
    </row>
    <row r="3561" spans="1:13" x14ac:dyDescent="0.3">
      <c r="A3561" s="11">
        <v>39360</v>
      </c>
      <c r="B3561" s="23" t="s">
        <v>2233</v>
      </c>
      <c r="C3561" s="29">
        <v>2</v>
      </c>
      <c r="D3561">
        <v>0.4</v>
      </c>
      <c r="E3561" s="23" t="s">
        <v>2389</v>
      </c>
      <c r="H3561">
        <v>3</v>
      </c>
      <c r="L3561" s="23" t="s">
        <v>2387</v>
      </c>
      <c r="M3561" s="23" t="s">
        <v>2217</v>
      </c>
    </row>
    <row r="3562" spans="1:13" x14ac:dyDescent="0.3">
      <c r="A3562" s="11">
        <v>39360</v>
      </c>
      <c r="B3562" s="23" t="s">
        <v>2233</v>
      </c>
      <c r="C3562" s="29">
        <v>1</v>
      </c>
      <c r="D3562">
        <v>8.1999999999999993</v>
      </c>
      <c r="E3562" s="23" t="s">
        <v>2230</v>
      </c>
      <c r="F3562">
        <v>4</v>
      </c>
      <c r="J3562" t="s">
        <v>2697</v>
      </c>
      <c r="K3562" s="23"/>
      <c r="L3562" s="23" t="s">
        <v>2546</v>
      </c>
      <c r="M3562" s="23" t="s">
        <v>2217</v>
      </c>
    </row>
    <row r="3563" spans="1:13" x14ac:dyDescent="0.3">
      <c r="A3563" s="11">
        <v>39360</v>
      </c>
      <c r="B3563" s="23" t="s">
        <v>2233</v>
      </c>
      <c r="C3563" s="29">
        <v>2</v>
      </c>
      <c r="D3563">
        <v>21.1</v>
      </c>
      <c r="E3563" s="23" t="s">
        <v>2230</v>
      </c>
      <c r="F3563">
        <v>4.0999999999999996</v>
      </c>
      <c r="J3563" t="s">
        <v>2382</v>
      </c>
      <c r="L3563" s="23" t="s">
        <v>2546</v>
      </c>
      <c r="M3563" s="23" t="s">
        <v>2217</v>
      </c>
    </row>
    <row r="3564" spans="1:13" x14ac:dyDescent="0.3">
      <c r="A3564" s="11">
        <v>39360</v>
      </c>
      <c r="B3564" s="23" t="s">
        <v>2233</v>
      </c>
      <c r="C3564" s="29">
        <v>2</v>
      </c>
      <c r="D3564">
        <v>48</v>
      </c>
      <c r="E3564" s="23" t="s">
        <v>2530</v>
      </c>
      <c r="F3564">
        <v>2.2000000000000002</v>
      </c>
      <c r="J3564" s="23" t="s">
        <v>2531</v>
      </c>
      <c r="L3564" s="23" t="s">
        <v>2546</v>
      </c>
      <c r="M3564" s="23" t="s">
        <v>2217</v>
      </c>
    </row>
    <row r="3565" spans="1:13" x14ac:dyDescent="0.3">
      <c r="A3565" s="11">
        <v>39360</v>
      </c>
      <c r="B3565" s="23" t="s">
        <v>2233</v>
      </c>
      <c r="C3565" s="29">
        <v>2</v>
      </c>
      <c r="D3565">
        <v>31.2</v>
      </c>
      <c r="E3565" s="23" t="s">
        <v>2230</v>
      </c>
      <c r="F3565">
        <v>2.7</v>
      </c>
      <c r="K3565" t="s">
        <v>2209</v>
      </c>
      <c r="L3565" s="23" t="s">
        <v>2546</v>
      </c>
      <c r="M3565" s="23" t="s">
        <v>2217</v>
      </c>
    </row>
    <row r="3566" spans="1:13" x14ac:dyDescent="0.3">
      <c r="A3566" s="11">
        <v>39360</v>
      </c>
      <c r="B3566" s="23" t="s">
        <v>2233</v>
      </c>
      <c r="C3566" s="29">
        <v>1</v>
      </c>
      <c r="D3566">
        <v>23.3</v>
      </c>
      <c r="E3566" s="23" t="s">
        <v>2207</v>
      </c>
      <c r="F3566">
        <v>5.8</v>
      </c>
      <c r="J3566" t="s">
        <v>2736</v>
      </c>
      <c r="L3566" s="23" t="s">
        <v>2387</v>
      </c>
      <c r="M3566" s="23" t="s">
        <v>2545</v>
      </c>
    </row>
    <row r="3567" spans="1:13" x14ac:dyDescent="0.3">
      <c r="A3567" s="11">
        <v>39360</v>
      </c>
      <c r="B3567" s="23" t="s">
        <v>2233</v>
      </c>
      <c r="C3567" s="29">
        <v>2</v>
      </c>
      <c r="D3567">
        <v>41</v>
      </c>
      <c r="E3567" s="23" t="s">
        <v>2038</v>
      </c>
      <c r="H3567">
        <v>3</v>
      </c>
      <c r="L3567" s="23" t="s">
        <v>2387</v>
      </c>
      <c r="M3567" s="23" t="s">
        <v>2545</v>
      </c>
    </row>
    <row r="3568" spans="1:13" x14ac:dyDescent="0.3">
      <c r="A3568" s="11">
        <v>39360</v>
      </c>
      <c r="B3568" s="23" t="s">
        <v>2233</v>
      </c>
      <c r="C3568" s="29">
        <v>1</v>
      </c>
      <c r="D3568">
        <v>35.700000000000003</v>
      </c>
      <c r="E3568" s="23" t="s">
        <v>2695</v>
      </c>
      <c r="L3568" s="23" t="s">
        <v>2387</v>
      </c>
      <c r="M3568" s="23" t="s">
        <v>2545</v>
      </c>
    </row>
    <row r="3569" spans="1:13" x14ac:dyDescent="0.3">
      <c r="A3569" s="11">
        <v>39360</v>
      </c>
      <c r="B3569" s="23" t="s">
        <v>2233</v>
      </c>
      <c r="C3569" s="29">
        <v>1</v>
      </c>
      <c r="D3569">
        <v>50</v>
      </c>
      <c r="E3569" s="23" t="s">
        <v>2721</v>
      </c>
      <c r="K3569" s="23"/>
      <c r="L3569" s="23" t="s">
        <v>2387</v>
      </c>
      <c r="M3569" s="23" t="s">
        <v>2545</v>
      </c>
    </row>
    <row r="3570" spans="1:13" x14ac:dyDescent="0.3">
      <c r="A3570" s="11">
        <v>39360</v>
      </c>
      <c r="B3570" s="23" t="s">
        <v>2233</v>
      </c>
      <c r="C3570" s="29">
        <v>1</v>
      </c>
      <c r="D3570">
        <v>49</v>
      </c>
      <c r="E3570" s="23" t="s">
        <v>2721</v>
      </c>
      <c r="F3570" s="23"/>
      <c r="J3570" s="23"/>
      <c r="K3570" s="23"/>
      <c r="L3570" s="23" t="s">
        <v>2387</v>
      </c>
      <c r="M3570" s="23" t="s">
        <v>2545</v>
      </c>
    </row>
    <row r="3571" spans="1:13" x14ac:dyDescent="0.3">
      <c r="A3571" s="11">
        <v>39360</v>
      </c>
      <c r="B3571" s="23" t="s">
        <v>2233</v>
      </c>
      <c r="C3571" s="29">
        <v>1</v>
      </c>
      <c r="D3571">
        <v>32.299999999999997</v>
      </c>
      <c r="E3571" s="23" t="s">
        <v>2721</v>
      </c>
      <c r="L3571" s="23" t="s">
        <v>2387</v>
      </c>
      <c r="M3571" s="23" t="s">
        <v>2545</v>
      </c>
    </row>
    <row r="3572" spans="1:13" x14ac:dyDescent="0.3">
      <c r="A3572" s="11">
        <v>39360</v>
      </c>
      <c r="B3572" s="23" t="s">
        <v>2233</v>
      </c>
      <c r="C3572" s="29">
        <v>1</v>
      </c>
      <c r="D3572">
        <v>27.3</v>
      </c>
      <c r="E3572" s="23" t="s">
        <v>2721</v>
      </c>
      <c r="L3572" s="23" t="s">
        <v>2387</v>
      </c>
      <c r="M3572" s="23" t="s">
        <v>2545</v>
      </c>
    </row>
    <row r="3573" spans="1:13" x14ac:dyDescent="0.3">
      <c r="A3573" s="11">
        <v>39360</v>
      </c>
      <c r="B3573" s="23" t="s">
        <v>2233</v>
      </c>
      <c r="C3573" s="29">
        <v>1</v>
      </c>
      <c r="D3573">
        <v>16</v>
      </c>
      <c r="E3573" s="23" t="s">
        <v>2721</v>
      </c>
      <c r="L3573" s="23" t="s">
        <v>2387</v>
      </c>
      <c r="M3573" s="23" t="s">
        <v>2545</v>
      </c>
    </row>
    <row r="3574" spans="1:13" x14ac:dyDescent="0.3">
      <c r="A3574" s="11">
        <v>39360</v>
      </c>
      <c r="B3574" s="23" t="s">
        <v>2233</v>
      </c>
      <c r="C3574" s="29">
        <v>1</v>
      </c>
      <c r="D3574">
        <v>3</v>
      </c>
      <c r="E3574" s="23" t="s">
        <v>2549</v>
      </c>
      <c r="F3574">
        <v>7.5</v>
      </c>
      <c r="J3574" t="s">
        <v>2736</v>
      </c>
      <c r="L3574" s="23" t="s">
        <v>2387</v>
      </c>
      <c r="M3574" s="23" t="s">
        <v>2217</v>
      </c>
    </row>
    <row r="3575" spans="1:13" x14ac:dyDescent="0.3">
      <c r="A3575" s="11">
        <v>39360</v>
      </c>
      <c r="B3575" s="23" t="s">
        <v>2233</v>
      </c>
      <c r="C3575" s="29">
        <v>1</v>
      </c>
      <c r="D3575">
        <v>8.5</v>
      </c>
      <c r="E3575" s="23" t="s">
        <v>2549</v>
      </c>
      <c r="F3575">
        <v>5.0999999999999996</v>
      </c>
      <c r="J3575" t="s">
        <v>2409</v>
      </c>
      <c r="L3575" s="23" t="s">
        <v>2387</v>
      </c>
      <c r="M3575" s="23" t="s">
        <v>2217</v>
      </c>
    </row>
    <row r="3576" spans="1:13" x14ac:dyDescent="0.3">
      <c r="A3576" s="11">
        <v>39360</v>
      </c>
      <c r="B3576" s="23" t="s">
        <v>2233</v>
      </c>
      <c r="C3576" s="29">
        <v>1</v>
      </c>
      <c r="D3576">
        <v>33.200000000000003</v>
      </c>
      <c r="E3576" s="23" t="s">
        <v>2549</v>
      </c>
      <c r="F3576">
        <v>6.8</v>
      </c>
      <c r="J3576" t="s">
        <v>2038</v>
      </c>
      <c r="L3576" s="23" t="s">
        <v>2387</v>
      </c>
      <c r="M3576" s="23" t="s">
        <v>2217</v>
      </c>
    </row>
    <row r="3577" spans="1:13" x14ac:dyDescent="0.3">
      <c r="A3577" s="11">
        <v>39360</v>
      </c>
      <c r="B3577" s="23" t="s">
        <v>2233</v>
      </c>
      <c r="C3577" s="29">
        <v>1</v>
      </c>
      <c r="D3577">
        <v>49.1</v>
      </c>
      <c r="E3577" s="23" t="s">
        <v>2549</v>
      </c>
      <c r="F3577">
        <v>1</v>
      </c>
      <c r="L3577" s="23" t="s">
        <v>2387</v>
      </c>
      <c r="M3577" s="23" t="s">
        <v>2217</v>
      </c>
    </row>
    <row r="3578" spans="1:13" x14ac:dyDescent="0.3">
      <c r="A3578" s="11">
        <v>39360</v>
      </c>
      <c r="B3578" s="23" t="s">
        <v>2233</v>
      </c>
      <c r="C3578" s="29">
        <v>1</v>
      </c>
      <c r="D3578">
        <v>44.8</v>
      </c>
      <c r="E3578" s="23" t="s">
        <v>2549</v>
      </c>
      <c r="F3578">
        <v>1.8</v>
      </c>
      <c r="L3578" s="23" t="s">
        <v>2387</v>
      </c>
      <c r="M3578" s="23" t="s">
        <v>2217</v>
      </c>
    </row>
    <row r="3579" spans="1:13" x14ac:dyDescent="0.3">
      <c r="A3579" s="11">
        <v>39360</v>
      </c>
      <c r="B3579" s="23" t="s">
        <v>2233</v>
      </c>
      <c r="C3579" s="29">
        <v>1</v>
      </c>
      <c r="D3579">
        <v>44.6</v>
      </c>
      <c r="E3579" s="23" t="s">
        <v>2549</v>
      </c>
      <c r="F3579">
        <v>4.2</v>
      </c>
      <c r="L3579" s="23" t="s">
        <v>2387</v>
      </c>
      <c r="M3579" s="23" t="s">
        <v>2217</v>
      </c>
    </row>
    <row r="3580" spans="1:13" x14ac:dyDescent="0.3">
      <c r="A3580" s="11">
        <v>39360</v>
      </c>
      <c r="B3580" s="23" t="s">
        <v>2233</v>
      </c>
      <c r="C3580" s="29">
        <v>1</v>
      </c>
      <c r="D3580">
        <v>43.5</v>
      </c>
      <c r="E3580" s="23" t="s">
        <v>2549</v>
      </c>
      <c r="F3580">
        <v>4.3</v>
      </c>
      <c r="L3580" s="23" t="s">
        <v>2387</v>
      </c>
      <c r="M3580" s="23" t="s">
        <v>2217</v>
      </c>
    </row>
    <row r="3581" spans="1:13" x14ac:dyDescent="0.3">
      <c r="A3581" s="11">
        <v>39360</v>
      </c>
      <c r="B3581" s="23" t="s">
        <v>2233</v>
      </c>
      <c r="C3581" s="29">
        <v>1</v>
      </c>
      <c r="D3581">
        <v>43.4</v>
      </c>
      <c r="E3581" s="23" t="s">
        <v>2549</v>
      </c>
      <c r="F3581">
        <v>5.2</v>
      </c>
      <c r="L3581" s="23" t="s">
        <v>2387</v>
      </c>
      <c r="M3581" s="23" t="s">
        <v>2217</v>
      </c>
    </row>
    <row r="3582" spans="1:13" x14ac:dyDescent="0.3">
      <c r="A3582" s="11">
        <v>39360</v>
      </c>
      <c r="B3582" s="23" t="s">
        <v>2233</v>
      </c>
      <c r="C3582" s="29">
        <v>1</v>
      </c>
      <c r="D3582">
        <v>41.8</v>
      </c>
      <c r="E3582" s="23" t="s">
        <v>2549</v>
      </c>
      <c r="F3582">
        <v>1.9</v>
      </c>
      <c r="L3582" s="23" t="s">
        <v>2387</v>
      </c>
      <c r="M3582" s="23" t="s">
        <v>2217</v>
      </c>
    </row>
    <row r="3583" spans="1:13" x14ac:dyDescent="0.3">
      <c r="A3583" s="11">
        <v>39360</v>
      </c>
      <c r="B3583" s="23" t="s">
        <v>2233</v>
      </c>
      <c r="C3583" s="29">
        <v>1</v>
      </c>
      <c r="D3583">
        <v>41.4</v>
      </c>
      <c r="E3583" s="23" t="s">
        <v>2549</v>
      </c>
      <c r="F3583">
        <v>2.4</v>
      </c>
      <c r="L3583" s="23" t="s">
        <v>2387</v>
      </c>
      <c r="M3583" s="23" t="s">
        <v>2217</v>
      </c>
    </row>
    <row r="3584" spans="1:13" x14ac:dyDescent="0.3">
      <c r="A3584" s="11">
        <v>39360</v>
      </c>
      <c r="B3584" s="23" t="s">
        <v>2233</v>
      </c>
      <c r="C3584" s="29">
        <v>1</v>
      </c>
      <c r="D3584">
        <v>40.200000000000003</v>
      </c>
      <c r="E3584" s="23" t="s">
        <v>2549</v>
      </c>
      <c r="F3584">
        <v>0.6</v>
      </c>
      <c r="L3584" s="23" t="s">
        <v>2387</v>
      </c>
      <c r="M3584" s="23" t="s">
        <v>2217</v>
      </c>
    </row>
    <row r="3585" spans="1:13" x14ac:dyDescent="0.3">
      <c r="A3585" s="11">
        <v>39360</v>
      </c>
      <c r="B3585" s="23" t="s">
        <v>2233</v>
      </c>
      <c r="C3585" s="29">
        <v>1</v>
      </c>
      <c r="D3585">
        <v>38.1</v>
      </c>
      <c r="E3585" s="23" t="s">
        <v>2549</v>
      </c>
      <c r="F3585">
        <v>3.1</v>
      </c>
      <c r="L3585" s="23" t="s">
        <v>2387</v>
      </c>
      <c r="M3585" s="23" t="s">
        <v>2217</v>
      </c>
    </row>
    <row r="3586" spans="1:13" x14ac:dyDescent="0.3">
      <c r="A3586" s="11">
        <v>39360</v>
      </c>
      <c r="B3586" s="23" t="s">
        <v>2233</v>
      </c>
      <c r="C3586" s="29">
        <v>1</v>
      </c>
      <c r="D3586">
        <v>37.5</v>
      </c>
      <c r="E3586" s="23" t="s">
        <v>2549</v>
      </c>
      <c r="F3586">
        <v>5.3</v>
      </c>
      <c r="L3586" s="23" t="s">
        <v>2387</v>
      </c>
      <c r="M3586" s="23" t="s">
        <v>2217</v>
      </c>
    </row>
    <row r="3587" spans="1:13" x14ac:dyDescent="0.3">
      <c r="A3587" s="11">
        <v>39360</v>
      </c>
      <c r="B3587" s="23" t="s">
        <v>2233</v>
      </c>
      <c r="C3587" s="29">
        <v>1</v>
      </c>
      <c r="D3587">
        <v>35.799999999999997</v>
      </c>
      <c r="E3587" s="23" t="s">
        <v>2549</v>
      </c>
      <c r="F3587">
        <v>6.5</v>
      </c>
      <c r="L3587" s="23" t="s">
        <v>2387</v>
      </c>
      <c r="M3587" s="23" t="s">
        <v>2217</v>
      </c>
    </row>
    <row r="3588" spans="1:13" x14ac:dyDescent="0.3">
      <c r="A3588" s="11">
        <v>39360</v>
      </c>
      <c r="B3588" s="23" t="s">
        <v>2233</v>
      </c>
      <c r="C3588" s="29">
        <v>1</v>
      </c>
      <c r="D3588">
        <v>34.9</v>
      </c>
      <c r="E3588" s="23" t="s">
        <v>2549</v>
      </c>
      <c r="F3588">
        <v>1.2</v>
      </c>
      <c r="K3588" s="23"/>
      <c r="L3588" s="23" t="s">
        <v>2387</v>
      </c>
      <c r="M3588" s="23" t="s">
        <v>2217</v>
      </c>
    </row>
    <row r="3589" spans="1:13" x14ac:dyDescent="0.3">
      <c r="A3589" s="11">
        <v>39360</v>
      </c>
      <c r="B3589" s="23" t="s">
        <v>2233</v>
      </c>
      <c r="C3589" s="29">
        <v>1</v>
      </c>
      <c r="D3589">
        <v>34.799999999999997</v>
      </c>
      <c r="E3589" s="23" t="s">
        <v>2549</v>
      </c>
      <c r="F3589">
        <v>5.0999999999999996</v>
      </c>
      <c r="L3589" s="23" t="s">
        <v>2387</v>
      </c>
      <c r="M3589" s="23" t="s">
        <v>2217</v>
      </c>
    </row>
    <row r="3590" spans="1:13" x14ac:dyDescent="0.3">
      <c r="A3590" s="11">
        <v>39360</v>
      </c>
      <c r="B3590" s="23" t="s">
        <v>2233</v>
      </c>
      <c r="C3590" s="29">
        <v>1</v>
      </c>
      <c r="D3590">
        <v>34.5</v>
      </c>
      <c r="E3590" s="23" t="s">
        <v>2549</v>
      </c>
      <c r="F3590">
        <v>2.9</v>
      </c>
      <c r="L3590" s="23" t="s">
        <v>2387</v>
      </c>
      <c r="M3590" s="23" t="s">
        <v>2217</v>
      </c>
    </row>
    <row r="3591" spans="1:13" x14ac:dyDescent="0.3">
      <c r="A3591" s="11">
        <v>39360</v>
      </c>
      <c r="B3591" s="23" t="s">
        <v>2233</v>
      </c>
      <c r="C3591" s="29">
        <v>1</v>
      </c>
      <c r="D3591">
        <v>28.3</v>
      </c>
      <c r="E3591" s="23" t="s">
        <v>2549</v>
      </c>
      <c r="F3591">
        <v>4</v>
      </c>
      <c r="J3591" s="23"/>
      <c r="L3591" s="23" t="s">
        <v>2387</v>
      </c>
      <c r="M3591" s="23" t="s">
        <v>2217</v>
      </c>
    </row>
    <row r="3592" spans="1:13" x14ac:dyDescent="0.3">
      <c r="A3592" s="11">
        <v>39360</v>
      </c>
      <c r="B3592" s="23" t="s">
        <v>2233</v>
      </c>
      <c r="C3592" s="29">
        <v>1</v>
      </c>
      <c r="D3592">
        <v>27.7</v>
      </c>
      <c r="E3592" s="23" t="s">
        <v>2549</v>
      </c>
      <c r="F3592">
        <v>3.8</v>
      </c>
      <c r="K3592" s="23"/>
      <c r="L3592" s="23" t="s">
        <v>2387</v>
      </c>
      <c r="M3592" s="23" t="s">
        <v>2217</v>
      </c>
    </row>
    <row r="3593" spans="1:13" x14ac:dyDescent="0.3">
      <c r="A3593" s="11">
        <v>39360</v>
      </c>
      <c r="B3593" s="23" t="s">
        <v>2233</v>
      </c>
      <c r="C3593" s="29">
        <v>1</v>
      </c>
      <c r="D3593">
        <v>27.3</v>
      </c>
      <c r="E3593" s="23" t="s">
        <v>2549</v>
      </c>
      <c r="F3593">
        <v>5.7</v>
      </c>
      <c r="L3593" s="23" t="s">
        <v>2387</v>
      </c>
      <c r="M3593" s="23" t="s">
        <v>2217</v>
      </c>
    </row>
    <row r="3594" spans="1:13" x14ac:dyDescent="0.3">
      <c r="A3594" s="11">
        <v>39360</v>
      </c>
      <c r="B3594" s="23" t="s">
        <v>2233</v>
      </c>
      <c r="C3594" s="29">
        <v>1</v>
      </c>
      <c r="D3594">
        <v>25.6</v>
      </c>
      <c r="E3594" s="23" t="s">
        <v>2549</v>
      </c>
      <c r="H3594">
        <v>1</v>
      </c>
      <c r="K3594" s="23"/>
      <c r="L3594" s="23" t="s">
        <v>2387</v>
      </c>
      <c r="M3594" s="23" t="s">
        <v>2217</v>
      </c>
    </row>
    <row r="3595" spans="1:13" x14ac:dyDescent="0.3">
      <c r="A3595" s="11">
        <v>39360</v>
      </c>
      <c r="B3595" s="23" t="s">
        <v>2233</v>
      </c>
      <c r="C3595" s="29">
        <v>1</v>
      </c>
      <c r="D3595">
        <v>22.3</v>
      </c>
      <c r="E3595" s="23" t="s">
        <v>2549</v>
      </c>
      <c r="L3595" s="23" t="s">
        <v>2387</v>
      </c>
      <c r="M3595" s="23" t="s">
        <v>2217</v>
      </c>
    </row>
    <row r="3596" spans="1:13" x14ac:dyDescent="0.3">
      <c r="A3596" s="11">
        <v>39360</v>
      </c>
      <c r="B3596" s="23" t="s">
        <v>2233</v>
      </c>
      <c r="C3596" s="29">
        <v>1</v>
      </c>
      <c r="D3596">
        <v>21.7</v>
      </c>
      <c r="E3596" s="23" t="s">
        <v>2549</v>
      </c>
      <c r="H3596">
        <v>1</v>
      </c>
      <c r="L3596" s="23" t="s">
        <v>2387</v>
      </c>
      <c r="M3596" s="23" t="s">
        <v>2217</v>
      </c>
    </row>
    <row r="3597" spans="1:13" x14ac:dyDescent="0.3">
      <c r="A3597" s="11">
        <v>39360</v>
      </c>
      <c r="B3597" s="23" t="s">
        <v>2233</v>
      </c>
      <c r="C3597" s="29">
        <v>1</v>
      </c>
      <c r="D3597">
        <v>20.6</v>
      </c>
      <c r="E3597" s="23" t="s">
        <v>2549</v>
      </c>
      <c r="F3597">
        <v>0.3</v>
      </c>
      <c r="L3597" s="23" t="s">
        <v>2387</v>
      </c>
      <c r="M3597" s="23" t="s">
        <v>2217</v>
      </c>
    </row>
    <row r="3598" spans="1:13" x14ac:dyDescent="0.3">
      <c r="A3598" s="11">
        <v>39360</v>
      </c>
      <c r="B3598" s="23" t="s">
        <v>2233</v>
      </c>
      <c r="C3598" s="29">
        <v>1</v>
      </c>
      <c r="D3598">
        <v>19</v>
      </c>
      <c r="E3598" s="23" t="s">
        <v>2549</v>
      </c>
      <c r="F3598">
        <v>0.8</v>
      </c>
      <c r="L3598" s="23" t="s">
        <v>2387</v>
      </c>
      <c r="M3598" s="23" t="s">
        <v>2217</v>
      </c>
    </row>
    <row r="3599" spans="1:13" x14ac:dyDescent="0.3">
      <c r="A3599" s="11">
        <v>39360</v>
      </c>
      <c r="B3599" s="23" t="s">
        <v>2233</v>
      </c>
      <c r="C3599" s="29">
        <v>1</v>
      </c>
      <c r="D3599">
        <v>17.2</v>
      </c>
      <c r="E3599" s="23" t="s">
        <v>2549</v>
      </c>
      <c r="F3599">
        <v>7.1</v>
      </c>
      <c r="L3599" s="23" t="s">
        <v>2387</v>
      </c>
      <c r="M3599" s="23" t="s">
        <v>2217</v>
      </c>
    </row>
    <row r="3600" spans="1:13" x14ac:dyDescent="0.3">
      <c r="A3600" s="11">
        <v>39360</v>
      </c>
      <c r="B3600" s="23" t="s">
        <v>2233</v>
      </c>
      <c r="C3600" s="29">
        <v>1</v>
      </c>
      <c r="D3600">
        <v>16.899999999999999</v>
      </c>
      <c r="E3600" s="23" t="s">
        <v>2549</v>
      </c>
      <c r="F3600">
        <v>0.2</v>
      </c>
      <c r="L3600" s="23" t="s">
        <v>2387</v>
      </c>
      <c r="M3600" s="23" t="s">
        <v>2217</v>
      </c>
    </row>
    <row r="3601" spans="1:13" x14ac:dyDescent="0.3">
      <c r="A3601" s="11">
        <v>39360</v>
      </c>
      <c r="B3601" s="23" t="s">
        <v>2233</v>
      </c>
      <c r="C3601" s="29">
        <v>1</v>
      </c>
      <c r="D3601">
        <v>16.8</v>
      </c>
      <c r="E3601" s="23" t="s">
        <v>2549</v>
      </c>
      <c r="F3601">
        <v>0.3</v>
      </c>
      <c r="L3601" s="23" t="s">
        <v>2387</v>
      </c>
      <c r="M3601" s="23" t="s">
        <v>2217</v>
      </c>
    </row>
    <row r="3602" spans="1:13" x14ac:dyDescent="0.3">
      <c r="A3602" s="11">
        <v>39360</v>
      </c>
      <c r="B3602" s="23" t="s">
        <v>2233</v>
      </c>
      <c r="C3602" s="29">
        <v>1</v>
      </c>
      <c r="D3602">
        <v>15.4</v>
      </c>
      <c r="E3602" s="23" t="s">
        <v>2549</v>
      </c>
      <c r="H3602">
        <v>1</v>
      </c>
      <c r="L3602" s="23" t="s">
        <v>2387</v>
      </c>
      <c r="M3602" s="23" t="s">
        <v>2217</v>
      </c>
    </row>
    <row r="3603" spans="1:13" x14ac:dyDescent="0.3">
      <c r="A3603" s="11">
        <v>39360</v>
      </c>
      <c r="B3603" s="23" t="s">
        <v>2233</v>
      </c>
      <c r="C3603" s="29">
        <v>1</v>
      </c>
      <c r="D3603">
        <v>14.3</v>
      </c>
      <c r="E3603" s="23" t="s">
        <v>2549</v>
      </c>
      <c r="F3603">
        <v>1.2</v>
      </c>
      <c r="L3603" s="23" t="s">
        <v>2387</v>
      </c>
      <c r="M3603" s="23" t="s">
        <v>2217</v>
      </c>
    </row>
    <row r="3604" spans="1:13" x14ac:dyDescent="0.3">
      <c r="A3604" s="11">
        <v>39360</v>
      </c>
      <c r="B3604" s="23" t="s">
        <v>2233</v>
      </c>
      <c r="C3604" s="29">
        <v>1</v>
      </c>
      <c r="D3604">
        <v>14.2</v>
      </c>
      <c r="E3604" s="23" t="s">
        <v>2549</v>
      </c>
      <c r="F3604">
        <v>0.2</v>
      </c>
      <c r="L3604" s="23" t="s">
        <v>2387</v>
      </c>
      <c r="M3604" s="23" t="s">
        <v>2217</v>
      </c>
    </row>
    <row r="3605" spans="1:13" x14ac:dyDescent="0.3">
      <c r="A3605" s="11">
        <v>39360</v>
      </c>
      <c r="B3605" s="23" t="s">
        <v>2233</v>
      </c>
      <c r="C3605" s="29">
        <v>1</v>
      </c>
      <c r="D3605">
        <v>14.2</v>
      </c>
      <c r="E3605" s="23" t="s">
        <v>2549</v>
      </c>
      <c r="H3605">
        <v>1</v>
      </c>
      <c r="L3605" s="23" t="s">
        <v>2387</v>
      </c>
      <c r="M3605" s="23" t="s">
        <v>2217</v>
      </c>
    </row>
    <row r="3606" spans="1:13" x14ac:dyDescent="0.3">
      <c r="A3606" s="11">
        <v>39360</v>
      </c>
      <c r="B3606" s="23" t="s">
        <v>2233</v>
      </c>
      <c r="C3606" s="29">
        <v>1</v>
      </c>
      <c r="D3606">
        <v>14</v>
      </c>
      <c r="E3606" s="23" t="s">
        <v>2549</v>
      </c>
      <c r="F3606">
        <v>6.9</v>
      </c>
      <c r="L3606" s="23" t="s">
        <v>2387</v>
      </c>
      <c r="M3606" s="23" t="s">
        <v>2217</v>
      </c>
    </row>
    <row r="3607" spans="1:13" x14ac:dyDescent="0.3">
      <c r="A3607" s="11">
        <v>39360</v>
      </c>
      <c r="B3607" s="23" t="s">
        <v>2233</v>
      </c>
      <c r="C3607" s="29">
        <v>1</v>
      </c>
      <c r="D3607">
        <v>13.5</v>
      </c>
      <c r="E3607" s="23" t="s">
        <v>2549</v>
      </c>
      <c r="F3607">
        <v>0.2</v>
      </c>
      <c r="J3607" s="23"/>
      <c r="L3607" s="23" t="s">
        <v>2387</v>
      </c>
      <c r="M3607" s="23" t="s">
        <v>2217</v>
      </c>
    </row>
    <row r="3608" spans="1:13" x14ac:dyDescent="0.3">
      <c r="A3608" s="11">
        <v>39360</v>
      </c>
      <c r="B3608" s="23" t="s">
        <v>2233</v>
      </c>
      <c r="C3608" s="29">
        <v>1</v>
      </c>
      <c r="D3608">
        <v>11.5</v>
      </c>
      <c r="E3608" s="23" t="s">
        <v>2549</v>
      </c>
      <c r="H3608">
        <v>1</v>
      </c>
      <c r="K3608" s="23"/>
      <c r="L3608" s="23" t="s">
        <v>2387</v>
      </c>
      <c r="M3608" s="23" t="s">
        <v>2217</v>
      </c>
    </row>
    <row r="3609" spans="1:13" x14ac:dyDescent="0.3">
      <c r="A3609" s="11">
        <v>39360</v>
      </c>
      <c r="B3609" s="23" t="s">
        <v>2233</v>
      </c>
      <c r="C3609" s="29">
        <v>1</v>
      </c>
      <c r="D3609">
        <v>7</v>
      </c>
      <c r="E3609" s="23" t="s">
        <v>2549</v>
      </c>
      <c r="H3609">
        <v>1</v>
      </c>
      <c r="L3609" s="23" t="s">
        <v>2387</v>
      </c>
      <c r="M3609" s="23" t="s">
        <v>2217</v>
      </c>
    </row>
    <row r="3610" spans="1:13" x14ac:dyDescent="0.3">
      <c r="A3610" s="11">
        <v>39360</v>
      </c>
      <c r="B3610" s="23" t="s">
        <v>2233</v>
      </c>
      <c r="C3610" s="29">
        <v>1</v>
      </c>
      <c r="D3610">
        <v>6.8</v>
      </c>
      <c r="E3610" s="23" t="s">
        <v>2549</v>
      </c>
      <c r="H3610">
        <v>2</v>
      </c>
      <c r="L3610" s="23" t="s">
        <v>2387</v>
      </c>
      <c r="M3610" s="23" t="s">
        <v>2217</v>
      </c>
    </row>
    <row r="3611" spans="1:13" x14ac:dyDescent="0.3">
      <c r="A3611" s="11">
        <v>39360</v>
      </c>
      <c r="B3611" s="23" t="s">
        <v>2233</v>
      </c>
      <c r="C3611" s="29">
        <v>1</v>
      </c>
      <c r="D3611">
        <v>5.7</v>
      </c>
      <c r="E3611" s="23" t="s">
        <v>2549</v>
      </c>
      <c r="H3611">
        <v>1</v>
      </c>
      <c r="L3611" s="23" t="s">
        <v>2387</v>
      </c>
      <c r="M3611" s="23" t="s">
        <v>2217</v>
      </c>
    </row>
    <row r="3612" spans="1:13" x14ac:dyDescent="0.3">
      <c r="A3612" s="11">
        <v>39360</v>
      </c>
      <c r="B3612" s="23" t="s">
        <v>2233</v>
      </c>
      <c r="C3612" s="29">
        <v>1</v>
      </c>
      <c r="D3612">
        <v>5.6</v>
      </c>
      <c r="E3612" s="23" t="s">
        <v>2549</v>
      </c>
      <c r="F3612">
        <v>2.1</v>
      </c>
      <c r="L3612" s="23" t="s">
        <v>2387</v>
      </c>
      <c r="M3612" s="23" t="s">
        <v>2217</v>
      </c>
    </row>
    <row r="3613" spans="1:13" x14ac:dyDescent="0.3">
      <c r="A3613" s="11">
        <v>39360</v>
      </c>
      <c r="B3613" s="23" t="s">
        <v>2233</v>
      </c>
      <c r="C3613" s="29">
        <v>1</v>
      </c>
      <c r="D3613">
        <v>5.0999999999999996</v>
      </c>
      <c r="E3613" s="23" t="s">
        <v>2549</v>
      </c>
      <c r="F3613">
        <v>1.2</v>
      </c>
      <c r="L3613" s="23" t="s">
        <v>2387</v>
      </c>
      <c r="M3613" s="23" t="s">
        <v>2217</v>
      </c>
    </row>
    <row r="3614" spans="1:13" x14ac:dyDescent="0.3">
      <c r="A3614" s="11">
        <v>39360</v>
      </c>
      <c r="B3614" s="23" t="s">
        <v>2233</v>
      </c>
      <c r="C3614" s="29">
        <v>1</v>
      </c>
      <c r="D3614">
        <v>4.7</v>
      </c>
      <c r="E3614" s="23" t="s">
        <v>2549</v>
      </c>
      <c r="F3614">
        <v>7</v>
      </c>
      <c r="L3614" s="23" t="s">
        <v>2387</v>
      </c>
      <c r="M3614" s="23" t="s">
        <v>2217</v>
      </c>
    </row>
    <row r="3615" spans="1:13" x14ac:dyDescent="0.3">
      <c r="A3615" s="11">
        <v>39360</v>
      </c>
      <c r="B3615" s="23" t="s">
        <v>2233</v>
      </c>
      <c r="C3615" s="29">
        <v>1</v>
      </c>
      <c r="D3615">
        <v>4</v>
      </c>
      <c r="E3615" s="23" t="s">
        <v>2549</v>
      </c>
      <c r="F3615">
        <v>5</v>
      </c>
      <c r="L3615" s="23" t="s">
        <v>2387</v>
      </c>
      <c r="M3615" s="23" t="s">
        <v>2217</v>
      </c>
    </row>
    <row r="3616" spans="1:13" x14ac:dyDescent="0.3">
      <c r="A3616" s="11">
        <v>39360</v>
      </c>
      <c r="B3616" s="23" t="s">
        <v>2233</v>
      </c>
      <c r="C3616" s="29">
        <v>1</v>
      </c>
      <c r="D3616">
        <v>3.4</v>
      </c>
      <c r="E3616" s="23" t="s">
        <v>2549</v>
      </c>
      <c r="F3616">
        <v>6.9</v>
      </c>
      <c r="L3616" s="23" t="s">
        <v>2387</v>
      </c>
      <c r="M3616" s="23" t="s">
        <v>2217</v>
      </c>
    </row>
    <row r="3617" spans="1:13" x14ac:dyDescent="0.3">
      <c r="A3617" s="11">
        <v>39360</v>
      </c>
      <c r="B3617" s="23" t="s">
        <v>2233</v>
      </c>
      <c r="C3617" s="29">
        <v>1</v>
      </c>
      <c r="D3617">
        <v>2.8</v>
      </c>
      <c r="E3617" s="23" t="s">
        <v>2549</v>
      </c>
      <c r="H3617">
        <v>1</v>
      </c>
      <c r="J3617" s="23"/>
      <c r="L3617" s="23" t="s">
        <v>2387</v>
      </c>
      <c r="M3617" s="23" t="s">
        <v>2217</v>
      </c>
    </row>
    <row r="3618" spans="1:13" x14ac:dyDescent="0.3">
      <c r="A3618" s="11">
        <v>39360</v>
      </c>
      <c r="B3618" s="23" t="s">
        <v>2233</v>
      </c>
      <c r="C3618" s="29">
        <v>1</v>
      </c>
      <c r="D3618">
        <v>1.9</v>
      </c>
      <c r="E3618" s="23" t="s">
        <v>2549</v>
      </c>
      <c r="F3618">
        <v>5.4</v>
      </c>
      <c r="J3618" s="23"/>
      <c r="L3618" s="23" t="s">
        <v>2387</v>
      </c>
      <c r="M3618" s="23" t="s">
        <v>2217</v>
      </c>
    </row>
    <row r="3619" spans="1:13" x14ac:dyDescent="0.3">
      <c r="A3619" s="11">
        <v>39360</v>
      </c>
      <c r="B3619" s="23" t="s">
        <v>2233</v>
      </c>
      <c r="C3619" s="29">
        <v>1</v>
      </c>
      <c r="D3619">
        <v>1.4</v>
      </c>
      <c r="E3619" s="23" t="s">
        <v>2549</v>
      </c>
      <c r="F3619">
        <v>5.3</v>
      </c>
      <c r="L3619" s="23" t="s">
        <v>2387</v>
      </c>
      <c r="M3619" s="23" t="s">
        <v>2217</v>
      </c>
    </row>
    <row r="3620" spans="1:13" x14ac:dyDescent="0.3">
      <c r="A3620" s="11">
        <v>39360</v>
      </c>
      <c r="B3620" s="23" t="s">
        <v>2233</v>
      </c>
      <c r="C3620" s="29">
        <v>1</v>
      </c>
      <c r="D3620">
        <v>0.6</v>
      </c>
      <c r="E3620" s="23" t="s">
        <v>2549</v>
      </c>
      <c r="H3620">
        <v>1</v>
      </c>
      <c r="L3620" s="23" t="s">
        <v>2387</v>
      </c>
      <c r="M3620" s="23" t="s">
        <v>2217</v>
      </c>
    </row>
    <row r="3621" spans="1:13" x14ac:dyDescent="0.3">
      <c r="A3621" s="11">
        <v>39360</v>
      </c>
      <c r="B3621" s="23" t="s">
        <v>2233</v>
      </c>
      <c r="C3621" s="29">
        <v>1</v>
      </c>
      <c r="D3621">
        <v>0.5</v>
      </c>
      <c r="E3621" s="23" t="s">
        <v>2549</v>
      </c>
      <c r="H3621">
        <v>1</v>
      </c>
      <c r="L3621" s="23" t="s">
        <v>2387</v>
      </c>
      <c r="M3621" s="23" t="s">
        <v>2217</v>
      </c>
    </row>
    <row r="3622" spans="1:13" x14ac:dyDescent="0.3">
      <c r="A3622" s="11">
        <v>39360</v>
      </c>
      <c r="B3622" s="23" t="s">
        <v>2233</v>
      </c>
      <c r="C3622" s="29">
        <v>2</v>
      </c>
      <c r="D3622">
        <v>9.6</v>
      </c>
      <c r="E3622" s="23" t="s">
        <v>2549</v>
      </c>
      <c r="F3622" s="23">
        <v>8.5</v>
      </c>
      <c r="J3622" t="s">
        <v>2736</v>
      </c>
      <c r="K3622" s="23"/>
      <c r="L3622" s="23" t="s">
        <v>2387</v>
      </c>
      <c r="M3622" s="23" t="s">
        <v>2217</v>
      </c>
    </row>
    <row r="3623" spans="1:13" x14ac:dyDescent="0.3">
      <c r="A3623" s="11">
        <v>39360</v>
      </c>
      <c r="B3623" s="29" t="s">
        <v>2233</v>
      </c>
      <c r="C3623" s="29">
        <v>2</v>
      </c>
      <c r="D3623">
        <v>49.2</v>
      </c>
      <c r="E3623" s="23" t="s">
        <v>2549</v>
      </c>
      <c r="F3623">
        <v>1.9</v>
      </c>
      <c r="L3623" s="23" t="s">
        <v>2387</v>
      </c>
      <c r="M3623" s="23" t="s">
        <v>2217</v>
      </c>
    </row>
    <row r="3624" spans="1:13" x14ac:dyDescent="0.3">
      <c r="A3624" s="11">
        <v>39360</v>
      </c>
      <c r="B3624" s="29" t="s">
        <v>2233</v>
      </c>
      <c r="C3624" s="29">
        <v>2</v>
      </c>
      <c r="D3624">
        <v>48.6</v>
      </c>
      <c r="E3624" s="23" t="s">
        <v>2549</v>
      </c>
      <c r="F3624">
        <v>6.1</v>
      </c>
      <c r="K3624" s="23"/>
      <c r="L3624" s="23" t="s">
        <v>2387</v>
      </c>
      <c r="M3624" s="23" t="s">
        <v>2217</v>
      </c>
    </row>
    <row r="3625" spans="1:13" x14ac:dyDescent="0.3">
      <c r="A3625" s="11">
        <v>39360</v>
      </c>
      <c r="B3625" s="29" t="s">
        <v>2233</v>
      </c>
      <c r="C3625" s="29">
        <v>2</v>
      </c>
      <c r="D3625">
        <v>46.4</v>
      </c>
      <c r="E3625" s="23" t="s">
        <v>2549</v>
      </c>
      <c r="F3625">
        <v>6.1</v>
      </c>
      <c r="L3625" s="23" t="s">
        <v>2387</v>
      </c>
      <c r="M3625" s="23" t="s">
        <v>2217</v>
      </c>
    </row>
    <row r="3626" spans="1:13" x14ac:dyDescent="0.3">
      <c r="A3626" s="11">
        <v>39360</v>
      </c>
      <c r="B3626" s="29" t="s">
        <v>2233</v>
      </c>
      <c r="C3626" s="29">
        <v>2</v>
      </c>
      <c r="D3626">
        <v>45.7</v>
      </c>
      <c r="E3626" s="23" t="s">
        <v>2549</v>
      </c>
      <c r="F3626">
        <v>4.5</v>
      </c>
      <c r="K3626" s="23"/>
      <c r="L3626" s="23" t="s">
        <v>2387</v>
      </c>
      <c r="M3626" s="23" t="s">
        <v>2217</v>
      </c>
    </row>
    <row r="3627" spans="1:13" x14ac:dyDescent="0.3">
      <c r="A3627" s="11">
        <v>39360</v>
      </c>
      <c r="B3627" s="29" t="s">
        <v>2233</v>
      </c>
      <c r="C3627" s="29">
        <v>2</v>
      </c>
      <c r="D3627">
        <v>45.6</v>
      </c>
      <c r="E3627" s="23" t="s">
        <v>2549</v>
      </c>
      <c r="F3627">
        <v>5.9</v>
      </c>
      <c r="L3627" s="23" t="s">
        <v>2387</v>
      </c>
      <c r="M3627" s="23" t="s">
        <v>2217</v>
      </c>
    </row>
    <row r="3628" spans="1:13" x14ac:dyDescent="0.3">
      <c r="A3628" s="11">
        <v>39360</v>
      </c>
      <c r="B3628" s="29" t="s">
        <v>2233</v>
      </c>
      <c r="C3628" s="29">
        <v>2</v>
      </c>
      <c r="D3628">
        <v>45.4</v>
      </c>
      <c r="E3628" s="23" t="s">
        <v>2549</v>
      </c>
      <c r="F3628">
        <v>5.8</v>
      </c>
      <c r="L3628" s="23" t="s">
        <v>2387</v>
      </c>
      <c r="M3628" s="23" t="s">
        <v>2217</v>
      </c>
    </row>
    <row r="3629" spans="1:13" x14ac:dyDescent="0.3">
      <c r="A3629" s="11">
        <v>39360</v>
      </c>
      <c r="B3629" s="29" t="s">
        <v>2233</v>
      </c>
      <c r="C3629" s="29">
        <v>2</v>
      </c>
      <c r="D3629">
        <v>45</v>
      </c>
      <c r="E3629" s="23" t="s">
        <v>2549</v>
      </c>
      <c r="F3629">
        <v>5.6</v>
      </c>
      <c r="L3629" s="23" t="s">
        <v>2387</v>
      </c>
      <c r="M3629" s="23" t="s">
        <v>2217</v>
      </c>
    </row>
    <row r="3630" spans="1:13" x14ac:dyDescent="0.3">
      <c r="A3630" s="11">
        <v>39360</v>
      </c>
      <c r="B3630" s="29" t="s">
        <v>2233</v>
      </c>
      <c r="C3630" s="29">
        <v>2</v>
      </c>
      <c r="D3630">
        <v>44.8</v>
      </c>
      <c r="E3630" s="23" t="s">
        <v>2549</v>
      </c>
      <c r="F3630">
        <v>6</v>
      </c>
      <c r="L3630" s="23" t="s">
        <v>2387</v>
      </c>
      <c r="M3630" s="23" t="s">
        <v>2217</v>
      </c>
    </row>
    <row r="3631" spans="1:13" x14ac:dyDescent="0.3">
      <c r="A3631" s="11">
        <v>39360</v>
      </c>
      <c r="B3631" s="29" t="s">
        <v>2233</v>
      </c>
      <c r="C3631" s="29">
        <v>2</v>
      </c>
      <c r="D3631">
        <v>44.6</v>
      </c>
      <c r="E3631" s="23" t="s">
        <v>2549</v>
      </c>
      <c r="H3631">
        <v>1</v>
      </c>
      <c r="L3631" s="23" t="s">
        <v>2387</v>
      </c>
      <c r="M3631" s="23" t="s">
        <v>2217</v>
      </c>
    </row>
    <row r="3632" spans="1:13" x14ac:dyDescent="0.3">
      <c r="A3632" s="11">
        <v>39360</v>
      </c>
      <c r="B3632" s="29" t="s">
        <v>2233</v>
      </c>
      <c r="C3632" s="29">
        <v>2</v>
      </c>
      <c r="D3632">
        <v>44.4</v>
      </c>
      <c r="E3632" s="23" t="s">
        <v>2376</v>
      </c>
      <c r="H3632">
        <v>1</v>
      </c>
      <c r="L3632" s="23" t="s">
        <v>2387</v>
      </c>
      <c r="M3632" s="23" t="s">
        <v>2217</v>
      </c>
    </row>
    <row r="3633" spans="1:13" x14ac:dyDescent="0.3">
      <c r="A3633" s="11">
        <v>39360</v>
      </c>
      <c r="B3633" s="29" t="s">
        <v>2233</v>
      </c>
      <c r="C3633" s="29">
        <v>2</v>
      </c>
      <c r="D3633">
        <v>44.2</v>
      </c>
      <c r="E3633" s="23" t="s">
        <v>2549</v>
      </c>
      <c r="F3633">
        <v>5.8</v>
      </c>
      <c r="L3633" s="23" t="s">
        <v>2387</v>
      </c>
      <c r="M3633" s="23" t="s">
        <v>2217</v>
      </c>
    </row>
    <row r="3634" spans="1:13" x14ac:dyDescent="0.3">
      <c r="A3634" s="11">
        <v>39360</v>
      </c>
      <c r="B3634" s="29" t="s">
        <v>2233</v>
      </c>
      <c r="C3634" s="29">
        <v>2</v>
      </c>
      <c r="D3634">
        <v>44</v>
      </c>
      <c r="E3634" s="23" t="s">
        <v>2549</v>
      </c>
      <c r="H3634">
        <v>1</v>
      </c>
      <c r="L3634" s="23" t="s">
        <v>2387</v>
      </c>
      <c r="M3634" s="23" t="s">
        <v>2217</v>
      </c>
    </row>
    <row r="3635" spans="1:13" x14ac:dyDescent="0.3">
      <c r="A3635" s="11">
        <v>39360</v>
      </c>
      <c r="B3635" s="29" t="s">
        <v>2233</v>
      </c>
      <c r="C3635" s="29">
        <v>2</v>
      </c>
      <c r="D3635">
        <v>43.7</v>
      </c>
      <c r="E3635" s="23" t="s">
        <v>2549</v>
      </c>
      <c r="F3635">
        <v>5.0999999999999996</v>
      </c>
      <c r="L3635" s="23" t="s">
        <v>2387</v>
      </c>
      <c r="M3635" s="23" t="s">
        <v>2217</v>
      </c>
    </row>
    <row r="3636" spans="1:13" x14ac:dyDescent="0.3">
      <c r="A3636" s="11">
        <v>39360</v>
      </c>
      <c r="B3636" s="29" t="s">
        <v>2233</v>
      </c>
      <c r="C3636" s="29">
        <v>2</v>
      </c>
      <c r="D3636">
        <v>42.1</v>
      </c>
      <c r="E3636" s="23" t="s">
        <v>2549</v>
      </c>
      <c r="F3636">
        <v>7</v>
      </c>
      <c r="L3636" s="23" t="s">
        <v>2387</v>
      </c>
      <c r="M3636" s="23" t="s">
        <v>2217</v>
      </c>
    </row>
    <row r="3637" spans="1:13" x14ac:dyDescent="0.3">
      <c r="A3637" s="11">
        <v>39360</v>
      </c>
      <c r="B3637" s="29" t="s">
        <v>2233</v>
      </c>
      <c r="C3637" s="29">
        <v>2</v>
      </c>
      <c r="D3637">
        <v>41.7</v>
      </c>
      <c r="E3637" s="23" t="s">
        <v>2549</v>
      </c>
      <c r="F3637">
        <v>0.4</v>
      </c>
      <c r="L3637" s="23" t="s">
        <v>2387</v>
      </c>
      <c r="M3637" s="23" t="s">
        <v>2217</v>
      </c>
    </row>
    <row r="3638" spans="1:13" x14ac:dyDescent="0.3">
      <c r="A3638" s="11">
        <v>39360</v>
      </c>
      <c r="B3638" s="29" t="s">
        <v>2233</v>
      </c>
      <c r="C3638" s="29">
        <v>2</v>
      </c>
      <c r="D3638">
        <v>34.9</v>
      </c>
      <c r="E3638" s="23" t="s">
        <v>2549</v>
      </c>
      <c r="F3638">
        <v>8.1</v>
      </c>
      <c r="K3638" t="s">
        <v>2379</v>
      </c>
      <c r="L3638" s="23" t="s">
        <v>2387</v>
      </c>
      <c r="M3638" s="23" t="s">
        <v>2217</v>
      </c>
    </row>
    <row r="3639" spans="1:13" x14ac:dyDescent="0.3">
      <c r="A3639" s="11">
        <v>39360</v>
      </c>
      <c r="B3639" s="29" t="s">
        <v>2233</v>
      </c>
      <c r="C3639" s="29">
        <v>2</v>
      </c>
      <c r="D3639">
        <v>33.799999999999997</v>
      </c>
      <c r="E3639" s="23" t="s">
        <v>2549</v>
      </c>
      <c r="F3639">
        <v>7</v>
      </c>
      <c r="L3639" s="23" t="s">
        <v>2387</v>
      </c>
      <c r="M3639" s="23" t="s">
        <v>2217</v>
      </c>
    </row>
    <row r="3640" spans="1:13" x14ac:dyDescent="0.3">
      <c r="A3640" s="11">
        <v>39360</v>
      </c>
      <c r="B3640" s="29" t="s">
        <v>2233</v>
      </c>
      <c r="C3640" s="29">
        <v>2</v>
      </c>
      <c r="D3640">
        <v>30.9</v>
      </c>
      <c r="E3640" s="23" t="s">
        <v>2549</v>
      </c>
      <c r="F3640">
        <v>1.1000000000000001</v>
      </c>
      <c r="K3640" s="23"/>
      <c r="L3640" s="23" t="s">
        <v>2387</v>
      </c>
      <c r="M3640" s="23" t="s">
        <v>2217</v>
      </c>
    </row>
    <row r="3641" spans="1:13" x14ac:dyDescent="0.3">
      <c r="A3641" s="11">
        <v>39360</v>
      </c>
      <c r="B3641" s="29" t="s">
        <v>2233</v>
      </c>
      <c r="C3641" s="29">
        <v>2</v>
      </c>
      <c r="D3641">
        <v>30.3</v>
      </c>
      <c r="E3641" s="23" t="s">
        <v>2549</v>
      </c>
      <c r="F3641">
        <v>3.3</v>
      </c>
      <c r="L3641" s="23" t="s">
        <v>2387</v>
      </c>
      <c r="M3641" s="23" t="s">
        <v>2217</v>
      </c>
    </row>
    <row r="3642" spans="1:13" x14ac:dyDescent="0.3">
      <c r="A3642" s="11">
        <v>39360</v>
      </c>
      <c r="B3642" s="29" t="s">
        <v>2233</v>
      </c>
      <c r="C3642" s="29">
        <v>2</v>
      </c>
      <c r="D3642">
        <v>29.5</v>
      </c>
      <c r="E3642" s="23" t="s">
        <v>2549</v>
      </c>
      <c r="F3642">
        <v>5.9</v>
      </c>
      <c r="L3642" s="23" t="s">
        <v>2387</v>
      </c>
      <c r="M3642" s="23" t="s">
        <v>2217</v>
      </c>
    </row>
    <row r="3643" spans="1:13" x14ac:dyDescent="0.3">
      <c r="A3643" s="11">
        <v>39360</v>
      </c>
      <c r="B3643" s="29" t="s">
        <v>2233</v>
      </c>
      <c r="C3643" s="29">
        <v>2</v>
      </c>
      <c r="D3643">
        <v>28.3</v>
      </c>
      <c r="E3643" s="23" t="s">
        <v>2549</v>
      </c>
      <c r="H3643">
        <v>1</v>
      </c>
      <c r="L3643" s="23" t="s">
        <v>2387</v>
      </c>
      <c r="M3643" s="23" t="s">
        <v>2217</v>
      </c>
    </row>
    <row r="3644" spans="1:13" x14ac:dyDescent="0.3">
      <c r="A3644" s="11">
        <v>39360</v>
      </c>
      <c r="B3644" s="29" t="s">
        <v>2233</v>
      </c>
      <c r="C3644" s="29">
        <v>2</v>
      </c>
      <c r="D3644">
        <v>27.6</v>
      </c>
      <c r="E3644" s="23" t="s">
        <v>2549</v>
      </c>
      <c r="H3644">
        <v>1</v>
      </c>
      <c r="K3644" s="23"/>
      <c r="L3644" s="23" t="s">
        <v>2387</v>
      </c>
      <c r="M3644" s="23" t="s">
        <v>2217</v>
      </c>
    </row>
    <row r="3645" spans="1:13" x14ac:dyDescent="0.3">
      <c r="A3645" s="11">
        <v>39360</v>
      </c>
      <c r="B3645" s="29" t="s">
        <v>2233</v>
      </c>
      <c r="C3645" s="29">
        <v>2</v>
      </c>
      <c r="D3645">
        <v>26</v>
      </c>
      <c r="E3645" s="23" t="s">
        <v>2549</v>
      </c>
      <c r="F3645">
        <v>8</v>
      </c>
      <c r="L3645" s="23" t="s">
        <v>2387</v>
      </c>
      <c r="M3645" s="23" t="s">
        <v>2217</v>
      </c>
    </row>
    <row r="3646" spans="1:13" x14ac:dyDescent="0.3">
      <c r="A3646" s="11">
        <v>39360</v>
      </c>
      <c r="B3646" s="29" t="s">
        <v>2233</v>
      </c>
      <c r="C3646" s="29">
        <v>2</v>
      </c>
      <c r="D3646">
        <v>24.9</v>
      </c>
      <c r="E3646" s="23" t="s">
        <v>2549</v>
      </c>
      <c r="F3646">
        <v>9</v>
      </c>
      <c r="K3646" t="s">
        <v>2381</v>
      </c>
      <c r="L3646" s="23" t="s">
        <v>2387</v>
      </c>
      <c r="M3646" s="23" t="s">
        <v>2217</v>
      </c>
    </row>
    <row r="3647" spans="1:13" x14ac:dyDescent="0.3">
      <c r="A3647" s="11">
        <v>39360</v>
      </c>
      <c r="B3647" s="29" t="s">
        <v>2233</v>
      </c>
      <c r="C3647" s="29">
        <v>2</v>
      </c>
      <c r="D3647">
        <v>23.5</v>
      </c>
      <c r="E3647" s="23" t="s">
        <v>2549</v>
      </c>
      <c r="F3647">
        <v>0.2</v>
      </c>
      <c r="L3647" s="23" t="s">
        <v>2387</v>
      </c>
      <c r="M3647" s="23" t="s">
        <v>2217</v>
      </c>
    </row>
    <row r="3648" spans="1:13" x14ac:dyDescent="0.3">
      <c r="A3648" s="11">
        <v>39360</v>
      </c>
      <c r="B3648" s="29" t="s">
        <v>2233</v>
      </c>
      <c r="C3648" s="29">
        <v>2</v>
      </c>
      <c r="D3648">
        <v>22.8</v>
      </c>
      <c r="E3648" s="23" t="s">
        <v>2549</v>
      </c>
      <c r="F3648">
        <v>1.8</v>
      </c>
      <c r="L3648" s="23" t="s">
        <v>2387</v>
      </c>
      <c r="M3648" s="23" t="s">
        <v>2217</v>
      </c>
    </row>
    <row r="3649" spans="1:13" x14ac:dyDescent="0.3">
      <c r="A3649" s="11">
        <v>39360</v>
      </c>
      <c r="B3649" s="29" t="s">
        <v>2233</v>
      </c>
      <c r="C3649" s="29">
        <v>2</v>
      </c>
      <c r="D3649">
        <v>19.7</v>
      </c>
      <c r="E3649" s="23" t="s">
        <v>2549</v>
      </c>
      <c r="F3649">
        <v>0.8</v>
      </c>
      <c r="L3649" s="23" t="s">
        <v>2387</v>
      </c>
      <c r="M3649" s="23" t="s">
        <v>2217</v>
      </c>
    </row>
    <row r="3650" spans="1:13" x14ac:dyDescent="0.3">
      <c r="A3650" s="11">
        <v>39360</v>
      </c>
      <c r="B3650" s="29" t="s">
        <v>2233</v>
      </c>
      <c r="C3650" s="29">
        <v>2</v>
      </c>
      <c r="D3650">
        <v>19.600000000000001</v>
      </c>
      <c r="E3650" s="23" t="s">
        <v>2549</v>
      </c>
      <c r="F3650">
        <v>1.6</v>
      </c>
      <c r="L3650" s="23" t="s">
        <v>2387</v>
      </c>
      <c r="M3650" s="23" t="s">
        <v>2217</v>
      </c>
    </row>
    <row r="3651" spans="1:13" x14ac:dyDescent="0.3">
      <c r="A3651" s="11">
        <v>39360</v>
      </c>
      <c r="B3651" s="29" t="s">
        <v>2233</v>
      </c>
      <c r="C3651" s="29">
        <v>2</v>
      </c>
      <c r="D3651">
        <v>20</v>
      </c>
      <c r="E3651" s="23" t="s">
        <v>2549</v>
      </c>
      <c r="H3651">
        <v>2</v>
      </c>
      <c r="L3651" s="23" t="s">
        <v>2387</v>
      </c>
      <c r="M3651" s="23" t="s">
        <v>2217</v>
      </c>
    </row>
    <row r="3652" spans="1:13" x14ac:dyDescent="0.3">
      <c r="A3652" s="11">
        <v>39360</v>
      </c>
      <c r="B3652" s="29" t="s">
        <v>2233</v>
      </c>
      <c r="C3652" s="29">
        <v>2</v>
      </c>
      <c r="D3652">
        <v>19</v>
      </c>
      <c r="E3652" s="23" t="s">
        <v>2549</v>
      </c>
      <c r="H3652">
        <v>2</v>
      </c>
      <c r="L3652" s="23" t="s">
        <v>2387</v>
      </c>
      <c r="M3652" s="23" t="s">
        <v>2217</v>
      </c>
    </row>
    <row r="3653" spans="1:13" x14ac:dyDescent="0.3">
      <c r="A3653" s="11">
        <v>39360</v>
      </c>
      <c r="B3653" s="29" t="s">
        <v>2233</v>
      </c>
      <c r="C3653" s="29">
        <v>2</v>
      </c>
      <c r="D3653">
        <v>19.5</v>
      </c>
      <c r="E3653" s="23" t="s">
        <v>2549</v>
      </c>
      <c r="H3653">
        <v>4</v>
      </c>
      <c r="L3653" s="23" t="s">
        <v>2387</v>
      </c>
      <c r="M3653" s="23" t="s">
        <v>2217</v>
      </c>
    </row>
    <row r="3654" spans="1:13" x14ac:dyDescent="0.3">
      <c r="A3654" s="11">
        <v>39360</v>
      </c>
      <c r="B3654" s="29" t="s">
        <v>2233</v>
      </c>
      <c r="C3654" s="29">
        <v>2</v>
      </c>
      <c r="D3654">
        <v>19</v>
      </c>
      <c r="E3654" s="23" t="s">
        <v>2549</v>
      </c>
      <c r="H3654">
        <v>3</v>
      </c>
      <c r="L3654" s="23" t="s">
        <v>2387</v>
      </c>
      <c r="M3654" s="23" t="s">
        <v>2217</v>
      </c>
    </row>
    <row r="3655" spans="1:13" x14ac:dyDescent="0.3">
      <c r="A3655" s="11">
        <v>39360</v>
      </c>
      <c r="B3655" s="29" t="s">
        <v>2233</v>
      </c>
      <c r="C3655" s="29">
        <v>2</v>
      </c>
      <c r="D3655">
        <v>19.100000000000001</v>
      </c>
      <c r="E3655" s="23" t="s">
        <v>2549</v>
      </c>
      <c r="F3655">
        <v>1</v>
      </c>
      <c r="L3655" s="23" t="s">
        <v>2387</v>
      </c>
      <c r="M3655" s="23" t="s">
        <v>2217</v>
      </c>
    </row>
    <row r="3656" spans="1:13" x14ac:dyDescent="0.3">
      <c r="A3656" s="11">
        <v>39360</v>
      </c>
      <c r="B3656" s="29" t="s">
        <v>2233</v>
      </c>
      <c r="C3656" s="29">
        <v>2</v>
      </c>
      <c r="D3656">
        <v>18.7</v>
      </c>
      <c r="E3656" s="23" t="s">
        <v>2549</v>
      </c>
      <c r="F3656">
        <v>1.9</v>
      </c>
      <c r="L3656" s="23" t="s">
        <v>2387</v>
      </c>
      <c r="M3656" s="23" t="s">
        <v>2217</v>
      </c>
    </row>
    <row r="3657" spans="1:13" x14ac:dyDescent="0.3">
      <c r="A3657" s="11">
        <v>39360</v>
      </c>
      <c r="B3657" s="29" t="s">
        <v>2233</v>
      </c>
      <c r="C3657" s="29">
        <v>2</v>
      </c>
      <c r="D3657">
        <v>18.5</v>
      </c>
      <c r="E3657" s="23" t="s">
        <v>2549</v>
      </c>
      <c r="F3657">
        <v>1.8</v>
      </c>
      <c r="L3657" s="23" t="s">
        <v>2387</v>
      </c>
      <c r="M3657" s="23" t="s">
        <v>2217</v>
      </c>
    </row>
    <row r="3658" spans="1:13" x14ac:dyDescent="0.3">
      <c r="A3658" s="11">
        <v>39360</v>
      </c>
      <c r="B3658" s="29" t="s">
        <v>2233</v>
      </c>
      <c r="C3658" s="29">
        <v>2</v>
      </c>
      <c r="D3658">
        <v>18.5</v>
      </c>
      <c r="E3658" s="23" t="s">
        <v>2549</v>
      </c>
      <c r="H3658">
        <v>3</v>
      </c>
      <c r="L3658" s="23" t="s">
        <v>2387</v>
      </c>
      <c r="M3658" s="23" t="s">
        <v>2217</v>
      </c>
    </row>
    <row r="3659" spans="1:13" x14ac:dyDescent="0.3">
      <c r="A3659" s="11">
        <v>39360</v>
      </c>
      <c r="B3659" s="29" t="s">
        <v>2233</v>
      </c>
      <c r="C3659" s="29">
        <v>2</v>
      </c>
      <c r="D3659">
        <v>18.399999999999999</v>
      </c>
      <c r="E3659" s="23" t="s">
        <v>2549</v>
      </c>
      <c r="F3659">
        <v>0.3</v>
      </c>
      <c r="L3659" s="23" t="s">
        <v>2387</v>
      </c>
      <c r="M3659" s="23" t="s">
        <v>2217</v>
      </c>
    </row>
    <row r="3660" spans="1:13" x14ac:dyDescent="0.3">
      <c r="A3660" s="11">
        <v>39360</v>
      </c>
      <c r="B3660" s="29" t="s">
        <v>2233</v>
      </c>
      <c r="C3660" s="29">
        <v>2</v>
      </c>
      <c r="D3660">
        <v>17.5</v>
      </c>
      <c r="E3660" s="23" t="s">
        <v>2549</v>
      </c>
      <c r="F3660">
        <v>1.7</v>
      </c>
      <c r="L3660" s="23" t="s">
        <v>2387</v>
      </c>
      <c r="M3660" s="23" t="s">
        <v>2217</v>
      </c>
    </row>
    <row r="3661" spans="1:13" x14ac:dyDescent="0.3">
      <c r="A3661" s="11">
        <v>39360</v>
      </c>
      <c r="B3661" s="29" t="s">
        <v>2233</v>
      </c>
      <c r="C3661" s="29">
        <v>2</v>
      </c>
      <c r="D3661">
        <v>17.100000000000001</v>
      </c>
      <c r="E3661" s="23" t="s">
        <v>2549</v>
      </c>
      <c r="H3661">
        <v>1</v>
      </c>
      <c r="L3661" s="23" t="s">
        <v>2387</v>
      </c>
      <c r="M3661" s="23" t="s">
        <v>2217</v>
      </c>
    </row>
    <row r="3662" spans="1:13" x14ac:dyDescent="0.3">
      <c r="A3662" s="11">
        <v>39360</v>
      </c>
      <c r="B3662" s="29" t="s">
        <v>2233</v>
      </c>
      <c r="C3662" s="29">
        <v>2</v>
      </c>
      <c r="D3662">
        <v>16.600000000000001</v>
      </c>
      <c r="E3662" s="23" t="s">
        <v>2549</v>
      </c>
      <c r="F3662">
        <v>0.3</v>
      </c>
      <c r="L3662" s="23" t="s">
        <v>2387</v>
      </c>
      <c r="M3662" s="23" t="s">
        <v>2217</v>
      </c>
    </row>
    <row r="3663" spans="1:13" x14ac:dyDescent="0.3">
      <c r="A3663" s="11">
        <v>39360</v>
      </c>
      <c r="B3663" s="29" t="s">
        <v>2233</v>
      </c>
      <c r="C3663" s="29">
        <v>2</v>
      </c>
      <c r="D3663">
        <v>16.600000000000001</v>
      </c>
      <c r="E3663" s="23" t="s">
        <v>2549</v>
      </c>
      <c r="F3663">
        <v>0.3</v>
      </c>
      <c r="L3663" s="23" t="s">
        <v>2387</v>
      </c>
      <c r="M3663" s="23" t="s">
        <v>2217</v>
      </c>
    </row>
    <row r="3664" spans="1:13" x14ac:dyDescent="0.3">
      <c r="A3664" s="11">
        <v>39360</v>
      </c>
      <c r="B3664" s="29" t="s">
        <v>2233</v>
      </c>
      <c r="C3664" s="29">
        <v>2</v>
      </c>
      <c r="D3664">
        <v>15.9</v>
      </c>
      <c r="E3664" s="23" t="s">
        <v>2549</v>
      </c>
      <c r="H3664">
        <v>1</v>
      </c>
      <c r="L3664" s="23" t="s">
        <v>2387</v>
      </c>
      <c r="M3664" s="23" t="s">
        <v>2217</v>
      </c>
    </row>
    <row r="3665" spans="1:15" x14ac:dyDescent="0.3">
      <c r="A3665" s="11">
        <v>39360</v>
      </c>
      <c r="B3665" s="29" t="s">
        <v>2233</v>
      </c>
      <c r="C3665" s="29">
        <v>2</v>
      </c>
      <c r="D3665">
        <v>15.7</v>
      </c>
      <c r="E3665" s="23" t="s">
        <v>2549</v>
      </c>
      <c r="F3665">
        <v>1.6</v>
      </c>
      <c r="L3665" s="23" t="s">
        <v>2387</v>
      </c>
      <c r="M3665" s="23" t="s">
        <v>2217</v>
      </c>
    </row>
    <row r="3666" spans="1:15" x14ac:dyDescent="0.3">
      <c r="A3666" s="11">
        <v>39360</v>
      </c>
      <c r="B3666" s="29" t="s">
        <v>2233</v>
      </c>
      <c r="C3666" s="29">
        <v>2</v>
      </c>
      <c r="D3666">
        <v>15.2</v>
      </c>
      <c r="E3666" s="23" t="s">
        <v>2549</v>
      </c>
      <c r="F3666">
        <v>0.9</v>
      </c>
      <c r="L3666" s="23" t="s">
        <v>2387</v>
      </c>
      <c r="M3666" s="23" t="s">
        <v>2217</v>
      </c>
    </row>
    <row r="3667" spans="1:15" x14ac:dyDescent="0.3">
      <c r="A3667" s="11">
        <v>39360</v>
      </c>
      <c r="B3667" s="29" t="s">
        <v>2233</v>
      </c>
      <c r="C3667" s="29">
        <v>2</v>
      </c>
      <c r="D3667">
        <v>15</v>
      </c>
      <c r="E3667" s="23" t="s">
        <v>2549</v>
      </c>
      <c r="F3667">
        <v>0.8</v>
      </c>
      <c r="K3667" s="23"/>
      <c r="L3667" s="23" t="s">
        <v>2387</v>
      </c>
      <c r="M3667" s="23" t="s">
        <v>2217</v>
      </c>
    </row>
    <row r="3668" spans="1:15" x14ac:dyDescent="0.3">
      <c r="A3668" s="11">
        <v>39360</v>
      </c>
      <c r="B3668" s="29" t="s">
        <v>2233</v>
      </c>
      <c r="C3668" s="29">
        <v>2</v>
      </c>
      <c r="D3668">
        <v>14.8</v>
      </c>
      <c r="E3668" s="23" t="s">
        <v>2549</v>
      </c>
      <c r="F3668">
        <v>0.3</v>
      </c>
      <c r="L3668" s="23" t="s">
        <v>2387</v>
      </c>
      <c r="M3668" s="23" t="s">
        <v>2217</v>
      </c>
    </row>
    <row r="3669" spans="1:15" x14ac:dyDescent="0.3">
      <c r="A3669" s="11">
        <v>39360</v>
      </c>
      <c r="B3669" s="29" t="s">
        <v>2233</v>
      </c>
      <c r="C3669" s="29">
        <v>2</v>
      </c>
      <c r="D3669">
        <v>14.3</v>
      </c>
      <c r="E3669" s="23" t="s">
        <v>2549</v>
      </c>
      <c r="F3669">
        <v>0.6</v>
      </c>
      <c r="L3669" s="23" t="s">
        <v>2387</v>
      </c>
      <c r="M3669" s="23" t="s">
        <v>2217</v>
      </c>
    </row>
    <row r="3670" spans="1:15" x14ac:dyDescent="0.3">
      <c r="A3670" s="11">
        <v>39360</v>
      </c>
      <c r="B3670" s="29" t="s">
        <v>2233</v>
      </c>
      <c r="C3670" s="29">
        <v>2</v>
      </c>
      <c r="D3670">
        <v>13.9</v>
      </c>
      <c r="E3670" s="23" t="s">
        <v>2549</v>
      </c>
      <c r="F3670">
        <v>9.1999999999999993</v>
      </c>
      <c r="L3670" s="23" t="s">
        <v>2387</v>
      </c>
      <c r="M3670" s="23" t="s">
        <v>2217</v>
      </c>
    </row>
    <row r="3671" spans="1:15" x14ac:dyDescent="0.3">
      <c r="A3671" s="11">
        <v>39360</v>
      </c>
      <c r="B3671" s="29" t="s">
        <v>2233</v>
      </c>
      <c r="C3671" s="29">
        <v>2</v>
      </c>
      <c r="D3671">
        <v>13.9</v>
      </c>
      <c r="E3671" s="23" t="s">
        <v>2549</v>
      </c>
      <c r="F3671">
        <v>0.4</v>
      </c>
      <c r="L3671" s="23" t="s">
        <v>2387</v>
      </c>
      <c r="M3671" s="23" t="s">
        <v>2217</v>
      </c>
    </row>
    <row r="3672" spans="1:15" x14ac:dyDescent="0.3">
      <c r="A3672" s="11">
        <v>39360</v>
      </c>
      <c r="B3672" s="29" t="s">
        <v>2233</v>
      </c>
      <c r="C3672" s="29">
        <v>2</v>
      </c>
      <c r="D3672">
        <v>13.4</v>
      </c>
      <c r="E3672" s="23" t="s">
        <v>2549</v>
      </c>
      <c r="F3672">
        <v>0.3</v>
      </c>
      <c r="L3672" s="23" t="s">
        <v>2387</v>
      </c>
      <c r="M3672" s="23" t="s">
        <v>2217</v>
      </c>
    </row>
    <row r="3673" spans="1:15" x14ac:dyDescent="0.3">
      <c r="A3673" s="11">
        <v>39360</v>
      </c>
      <c r="B3673" s="29" t="s">
        <v>2233</v>
      </c>
      <c r="C3673" s="29">
        <v>2</v>
      </c>
      <c r="D3673">
        <v>10.7</v>
      </c>
      <c r="E3673" s="23" t="s">
        <v>2549</v>
      </c>
      <c r="F3673">
        <v>0.5</v>
      </c>
      <c r="K3673" s="23"/>
      <c r="L3673" s="23" t="s">
        <v>2387</v>
      </c>
      <c r="M3673" s="23" t="s">
        <v>2217</v>
      </c>
    </row>
    <row r="3674" spans="1:15" x14ac:dyDescent="0.3">
      <c r="A3674" s="11">
        <v>39360</v>
      </c>
      <c r="B3674" s="29" t="s">
        <v>2233</v>
      </c>
      <c r="C3674" s="29">
        <v>2</v>
      </c>
      <c r="D3674">
        <v>10.5</v>
      </c>
      <c r="E3674" s="23" t="s">
        <v>2549</v>
      </c>
      <c r="F3674">
        <v>1.4</v>
      </c>
      <c r="J3674" s="23"/>
      <c r="L3674" s="23" t="s">
        <v>2387</v>
      </c>
      <c r="M3674" s="23" t="s">
        <v>2217</v>
      </c>
    </row>
    <row r="3675" spans="1:15" x14ac:dyDescent="0.3">
      <c r="A3675" s="11">
        <v>39360</v>
      </c>
      <c r="B3675" s="29" t="s">
        <v>2233</v>
      </c>
      <c r="C3675" s="29">
        <v>2</v>
      </c>
      <c r="D3675">
        <v>10</v>
      </c>
      <c r="E3675" s="23" t="s">
        <v>2549</v>
      </c>
      <c r="F3675">
        <v>1</v>
      </c>
      <c r="L3675" s="23" t="s">
        <v>2387</v>
      </c>
      <c r="M3675" s="23" t="s">
        <v>2217</v>
      </c>
    </row>
    <row r="3676" spans="1:15" x14ac:dyDescent="0.3">
      <c r="A3676" s="11">
        <v>39360</v>
      </c>
      <c r="B3676" s="29" t="s">
        <v>2233</v>
      </c>
      <c r="C3676" s="29">
        <v>2</v>
      </c>
      <c r="D3676">
        <v>9.6999999999999993</v>
      </c>
      <c r="E3676" s="23" t="s">
        <v>2549</v>
      </c>
      <c r="F3676">
        <v>0.3</v>
      </c>
      <c r="L3676" s="23" t="s">
        <v>2387</v>
      </c>
      <c r="M3676" s="23" t="s">
        <v>2217</v>
      </c>
    </row>
    <row r="3677" spans="1:15" x14ac:dyDescent="0.3">
      <c r="A3677" s="11">
        <v>39360</v>
      </c>
      <c r="B3677" s="29" t="s">
        <v>2233</v>
      </c>
      <c r="C3677" s="29">
        <v>2</v>
      </c>
      <c r="D3677">
        <v>7.5</v>
      </c>
      <c r="E3677" s="23" t="s">
        <v>2549</v>
      </c>
      <c r="F3677">
        <v>10</v>
      </c>
      <c r="K3677" s="23"/>
      <c r="L3677" s="23" t="s">
        <v>2387</v>
      </c>
      <c r="M3677" s="23" t="s">
        <v>2217</v>
      </c>
    </row>
    <row r="3678" spans="1:15" x14ac:dyDescent="0.3">
      <c r="A3678" s="11">
        <v>39360</v>
      </c>
      <c r="B3678" s="29" t="s">
        <v>2233</v>
      </c>
      <c r="C3678" s="29">
        <v>2</v>
      </c>
      <c r="D3678">
        <v>6.7</v>
      </c>
      <c r="E3678" s="23" t="s">
        <v>2549</v>
      </c>
      <c r="F3678">
        <v>0.8</v>
      </c>
      <c r="J3678" s="23"/>
      <c r="L3678" s="23" t="s">
        <v>2387</v>
      </c>
      <c r="M3678" s="23" t="s">
        <v>2217</v>
      </c>
    </row>
    <row r="3679" spans="1:15" x14ac:dyDescent="0.3">
      <c r="A3679" s="11">
        <v>39360</v>
      </c>
      <c r="B3679" s="29" t="s">
        <v>2233</v>
      </c>
      <c r="C3679" s="29">
        <v>2</v>
      </c>
      <c r="D3679">
        <v>0.6</v>
      </c>
      <c r="E3679" s="23" t="s">
        <v>2549</v>
      </c>
      <c r="F3679">
        <v>9.5</v>
      </c>
      <c r="K3679" s="23"/>
      <c r="L3679" s="23" t="s">
        <v>2387</v>
      </c>
      <c r="M3679" s="23" t="s">
        <v>2217</v>
      </c>
    </row>
    <row r="3680" spans="1:15" x14ac:dyDescent="0.3">
      <c r="A3680" s="11">
        <v>39360</v>
      </c>
      <c r="B3680" s="29" t="s">
        <v>2233</v>
      </c>
      <c r="C3680" s="29">
        <v>2</v>
      </c>
      <c r="D3680">
        <v>0.4</v>
      </c>
      <c r="E3680" s="23" t="s">
        <v>2549</v>
      </c>
      <c r="H3680">
        <v>2</v>
      </c>
      <c r="L3680" s="23" t="s">
        <v>2387</v>
      </c>
      <c r="M3680" s="23" t="s">
        <v>2217</v>
      </c>
      <c r="N3680" s="42" t="s">
        <v>97</v>
      </c>
      <c r="O3680" s="42" t="s">
        <v>98</v>
      </c>
    </row>
    <row r="3681" spans="1:15" x14ac:dyDescent="0.3">
      <c r="A3681" s="11">
        <v>39359</v>
      </c>
      <c r="B3681" s="29" t="s">
        <v>2705</v>
      </c>
      <c r="C3681" s="29">
        <v>1</v>
      </c>
      <c r="D3681">
        <v>31.1</v>
      </c>
      <c r="E3681" s="23" t="s">
        <v>1363</v>
      </c>
      <c r="F3681">
        <v>0.1</v>
      </c>
      <c r="L3681" s="23" t="s">
        <v>2698</v>
      </c>
      <c r="M3681" s="23" t="s">
        <v>2545</v>
      </c>
      <c r="N3681">
        <f>SUM(H3681:H3701)</f>
        <v>15</v>
      </c>
      <c r="O3681">
        <f>SUM(H3681:H3701)-COUNT(H3681:H3701)</f>
        <v>0</v>
      </c>
    </row>
    <row r="3682" spans="1:15" x14ac:dyDescent="0.3">
      <c r="A3682" s="11">
        <v>39359</v>
      </c>
      <c r="B3682" s="29" t="s">
        <v>2705</v>
      </c>
      <c r="C3682" s="29">
        <v>1</v>
      </c>
      <c r="D3682">
        <v>27.9</v>
      </c>
      <c r="E3682" s="23" t="s">
        <v>1363</v>
      </c>
      <c r="H3682">
        <v>1</v>
      </c>
      <c r="L3682" s="23" t="s">
        <v>2698</v>
      </c>
      <c r="M3682" s="23" t="s">
        <v>2545</v>
      </c>
    </row>
    <row r="3683" spans="1:15" x14ac:dyDescent="0.3">
      <c r="A3683" s="11">
        <v>39359</v>
      </c>
      <c r="B3683" s="29" t="s">
        <v>2705</v>
      </c>
      <c r="C3683" s="29">
        <v>1</v>
      </c>
      <c r="D3683">
        <v>9.1999999999999993</v>
      </c>
      <c r="E3683" s="23" t="s">
        <v>1363</v>
      </c>
      <c r="H3683">
        <v>1</v>
      </c>
      <c r="L3683" s="23" t="s">
        <v>2698</v>
      </c>
      <c r="M3683" s="23" t="s">
        <v>2545</v>
      </c>
    </row>
    <row r="3684" spans="1:15" x14ac:dyDescent="0.3">
      <c r="A3684" s="11">
        <v>39359</v>
      </c>
      <c r="B3684" s="29" t="s">
        <v>2705</v>
      </c>
      <c r="C3684" s="29">
        <v>2</v>
      </c>
      <c r="D3684">
        <v>39.799999999999997</v>
      </c>
      <c r="E3684" s="23" t="s">
        <v>1363</v>
      </c>
      <c r="H3684">
        <v>1</v>
      </c>
      <c r="L3684" s="23" t="s">
        <v>2698</v>
      </c>
      <c r="M3684" s="23" t="s">
        <v>2545</v>
      </c>
    </row>
    <row r="3685" spans="1:15" x14ac:dyDescent="0.3">
      <c r="A3685" s="11">
        <v>39359</v>
      </c>
      <c r="B3685" s="29" t="s">
        <v>2705</v>
      </c>
      <c r="C3685" s="29">
        <v>2</v>
      </c>
      <c r="D3685">
        <v>28.7</v>
      </c>
      <c r="E3685" s="23" t="s">
        <v>1363</v>
      </c>
      <c r="H3685">
        <v>1</v>
      </c>
      <c r="L3685" s="23" t="s">
        <v>2698</v>
      </c>
      <c r="M3685" s="23" t="s">
        <v>2545</v>
      </c>
    </row>
    <row r="3686" spans="1:15" x14ac:dyDescent="0.3">
      <c r="A3686" s="11">
        <v>39359</v>
      </c>
      <c r="B3686" s="29" t="s">
        <v>2705</v>
      </c>
      <c r="C3686" s="29">
        <v>2</v>
      </c>
      <c r="D3686">
        <v>10.3</v>
      </c>
      <c r="E3686" s="23" t="s">
        <v>1363</v>
      </c>
      <c r="H3686">
        <v>1</v>
      </c>
      <c r="K3686" s="23"/>
      <c r="L3686" s="23" t="s">
        <v>2698</v>
      </c>
      <c r="M3686" s="23" t="s">
        <v>2545</v>
      </c>
    </row>
    <row r="3687" spans="1:15" x14ac:dyDescent="0.3">
      <c r="A3687" s="11">
        <v>39359</v>
      </c>
      <c r="B3687" s="29" t="s">
        <v>2705</v>
      </c>
      <c r="C3687" s="29">
        <v>2</v>
      </c>
      <c r="D3687">
        <v>32.1</v>
      </c>
      <c r="E3687" s="23" t="s">
        <v>2543</v>
      </c>
      <c r="H3687">
        <v>1</v>
      </c>
      <c r="L3687" s="23" t="s">
        <v>2698</v>
      </c>
      <c r="M3687" s="23" t="s">
        <v>220</v>
      </c>
      <c r="N3687" s="42"/>
      <c r="O3687" s="42"/>
    </row>
    <row r="3688" spans="1:15" x14ac:dyDescent="0.3">
      <c r="A3688" s="11">
        <v>39359</v>
      </c>
      <c r="B3688" s="29" t="s">
        <v>2705</v>
      </c>
      <c r="C3688" s="29">
        <v>1</v>
      </c>
      <c r="D3688">
        <v>49.9</v>
      </c>
      <c r="E3688" s="23" t="s">
        <v>2730</v>
      </c>
      <c r="F3688">
        <v>1</v>
      </c>
      <c r="K3688" t="s">
        <v>2660</v>
      </c>
      <c r="L3688" s="23" t="s">
        <v>2385</v>
      </c>
      <c r="M3688" s="23" t="s">
        <v>388</v>
      </c>
    </row>
    <row r="3689" spans="1:15" x14ac:dyDescent="0.3">
      <c r="A3689" s="11">
        <v>39359</v>
      </c>
      <c r="B3689" s="29" t="s">
        <v>2705</v>
      </c>
      <c r="C3689" s="29">
        <v>1</v>
      </c>
      <c r="D3689">
        <v>49.2</v>
      </c>
      <c r="E3689" s="23" t="s">
        <v>2730</v>
      </c>
      <c r="H3689">
        <v>1</v>
      </c>
      <c r="L3689" s="23" t="s">
        <v>2385</v>
      </c>
      <c r="M3689" s="23" t="s">
        <v>388</v>
      </c>
    </row>
    <row r="3690" spans="1:15" x14ac:dyDescent="0.3">
      <c r="A3690" s="11">
        <v>39359</v>
      </c>
      <c r="B3690" s="29" t="s">
        <v>2705</v>
      </c>
      <c r="C3690" s="29">
        <v>2</v>
      </c>
      <c r="D3690">
        <v>3.5</v>
      </c>
      <c r="E3690" s="23" t="s">
        <v>2730</v>
      </c>
      <c r="F3690">
        <v>1</v>
      </c>
      <c r="K3690" t="s">
        <v>2634</v>
      </c>
      <c r="L3690" s="23" t="s">
        <v>2385</v>
      </c>
      <c r="M3690" s="23" t="s">
        <v>388</v>
      </c>
    </row>
    <row r="3691" spans="1:15" x14ac:dyDescent="0.3">
      <c r="A3691" s="11">
        <v>39359</v>
      </c>
      <c r="B3691" s="29" t="s">
        <v>2705</v>
      </c>
      <c r="C3691" s="29">
        <v>1</v>
      </c>
      <c r="D3691">
        <v>49.3</v>
      </c>
      <c r="E3691" s="23" t="s">
        <v>2493</v>
      </c>
      <c r="F3691">
        <v>1</v>
      </c>
      <c r="J3691" s="23"/>
      <c r="K3691" t="s">
        <v>2661</v>
      </c>
      <c r="L3691" s="23" t="s">
        <v>2698</v>
      </c>
      <c r="M3691" s="23" t="s">
        <v>2713</v>
      </c>
    </row>
    <row r="3692" spans="1:15" x14ac:dyDescent="0.3">
      <c r="A3692" s="11">
        <v>39359</v>
      </c>
      <c r="B3692" s="29" t="s">
        <v>2705</v>
      </c>
      <c r="C3692" s="29">
        <v>1</v>
      </c>
      <c r="D3692">
        <v>49.2</v>
      </c>
      <c r="E3692" s="23" t="s">
        <v>2702</v>
      </c>
      <c r="F3692">
        <v>1</v>
      </c>
      <c r="K3692" t="s">
        <v>2615</v>
      </c>
      <c r="L3692" s="23" t="s">
        <v>2698</v>
      </c>
      <c r="M3692" s="23" t="s">
        <v>2713</v>
      </c>
    </row>
    <row r="3693" spans="1:15" x14ac:dyDescent="0.3">
      <c r="A3693" s="11">
        <v>39359</v>
      </c>
      <c r="B3693" s="29" t="s">
        <v>2705</v>
      </c>
      <c r="C3693" s="29">
        <v>1</v>
      </c>
      <c r="D3693">
        <v>45.7</v>
      </c>
      <c r="E3693" s="23" t="s">
        <v>2702</v>
      </c>
      <c r="H3693">
        <v>1</v>
      </c>
      <c r="L3693" s="23" t="s">
        <v>2698</v>
      </c>
      <c r="M3693" s="23" t="s">
        <v>2713</v>
      </c>
    </row>
    <row r="3694" spans="1:15" x14ac:dyDescent="0.3">
      <c r="A3694" s="11">
        <v>39359</v>
      </c>
      <c r="B3694" s="29" t="s">
        <v>2705</v>
      </c>
      <c r="C3694" s="29">
        <v>1</v>
      </c>
      <c r="D3694">
        <v>45.3</v>
      </c>
      <c r="E3694" s="23" t="s">
        <v>2702</v>
      </c>
      <c r="H3694">
        <v>1</v>
      </c>
      <c r="L3694" s="23" t="s">
        <v>2698</v>
      </c>
      <c r="M3694" s="23" t="s">
        <v>2713</v>
      </c>
    </row>
    <row r="3695" spans="1:15" x14ac:dyDescent="0.3">
      <c r="A3695" s="11">
        <v>39359</v>
      </c>
      <c r="B3695" s="29" t="s">
        <v>2705</v>
      </c>
      <c r="C3695" s="29">
        <v>1</v>
      </c>
      <c r="D3695">
        <v>43.6</v>
      </c>
      <c r="E3695" s="23" t="s">
        <v>2702</v>
      </c>
      <c r="H3695">
        <v>1</v>
      </c>
      <c r="K3695" s="23"/>
      <c r="L3695" s="23" t="s">
        <v>2698</v>
      </c>
      <c r="M3695" s="23" t="s">
        <v>2713</v>
      </c>
    </row>
    <row r="3696" spans="1:15" x14ac:dyDescent="0.3">
      <c r="A3696" s="11">
        <v>39359</v>
      </c>
      <c r="B3696" s="29" t="s">
        <v>2705</v>
      </c>
      <c r="C3696" s="29">
        <v>1</v>
      </c>
      <c r="D3696">
        <v>43.2</v>
      </c>
      <c r="E3696" s="23" t="s">
        <v>2702</v>
      </c>
      <c r="H3696">
        <v>1</v>
      </c>
      <c r="L3696" s="23" t="s">
        <v>2698</v>
      </c>
      <c r="M3696" s="23" t="s">
        <v>2713</v>
      </c>
    </row>
    <row r="3697" spans="1:13" x14ac:dyDescent="0.3">
      <c r="A3697" s="11">
        <v>39359</v>
      </c>
      <c r="B3697" s="29" t="s">
        <v>2705</v>
      </c>
      <c r="C3697" s="29">
        <v>1</v>
      </c>
      <c r="D3697">
        <v>39</v>
      </c>
      <c r="E3697" s="23" t="s">
        <v>2702</v>
      </c>
      <c r="H3697">
        <v>1</v>
      </c>
      <c r="K3697" s="23"/>
      <c r="L3697" s="23" t="s">
        <v>2698</v>
      </c>
      <c r="M3697" s="23" t="s">
        <v>2713</v>
      </c>
    </row>
    <row r="3698" spans="1:13" x14ac:dyDescent="0.3">
      <c r="A3698" s="11">
        <v>39359</v>
      </c>
      <c r="B3698" s="29" t="s">
        <v>2705</v>
      </c>
      <c r="C3698" s="29">
        <v>1</v>
      </c>
      <c r="D3698">
        <v>17.3</v>
      </c>
      <c r="E3698" s="23" t="s">
        <v>2702</v>
      </c>
      <c r="H3698">
        <v>1</v>
      </c>
      <c r="L3698" s="23" t="s">
        <v>2698</v>
      </c>
      <c r="M3698" s="23" t="s">
        <v>2713</v>
      </c>
    </row>
    <row r="3699" spans="1:13" x14ac:dyDescent="0.3">
      <c r="A3699" s="11">
        <v>39359</v>
      </c>
      <c r="B3699" s="29" t="s">
        <v>2705</v>
      </c>
      <c r="C3699" s="29">
        <v>1</v>
      </c>
      <c r="D3699">
        <v>15.9</v>
      </c>
      <c r="E3699" s="23" t="s">
        <v>2702</v>
      </c>
      <c r="H3699">
        <v>1</v>
      </c>
      <c r="K3699" s="23"/>
      <c r="L3699" s="23" t="s">
        <v>2698</v>
      </c>
      <c r="M3699" s="23" t="s">
        <v>2713</v>
      </c>
    </row>
    <row r="3700" spans="1:13" x14ac:dyDescent="0.3">
      <c r="A3700" s="11">
        <v>39359</v>
      </c>
      <c r="B3700" s="29" t="s">
        <v>2705</v>
      </c>
      <c r="C3700" s="29">
        <v>2</v>
      </c>
      <c r="D3700">
        <v>34.299999999999997</v>
      </c>
      <c r="E3700" s="23" t="s">
        <v>2702</v>
      </c>
      <c r="H3700">
        <v>1</v>
      </c>
      <c r="L3700" s="23" t="s">
        <v>2698</v>
      </c>
      <c r="M3700" s="23" t="s">
        <v>2713</v>
      </c>
    </row>
    <row r="3701" spans="1:13" x14ac:dyDescent="0.3">
      <c r="A3701" s="11">
        <v>39359</v>
      </c>
      <c r="B3701" s="29" t="s">
        <v>2705</v>
      </c>
      <c r="C3701" s="29">
        <v>2</v>
      </c>
      <c r="D3701">
        <v>33.5</v>
      </c>
      <c r="E3701" s="23" t="s">
        <v>2702</v>
      </c>
      <c r="F3701">
        <v>1</v>
      </c>
      <c r="K3701" t="s">
        <v>2482</v>
      </c>
      <c r="L3701" s="23" t="s">
        <v>2698</v>
      </c>
      <c r="M3701" s="23" t="s">
        <v>2713</v>
      </c>
    </row>
    <row r="3702" spans="1:13" x14ac:dyDescent="0.3">
      <c r="A3702" s="11">
        <v>39317</v>
      </c>
      <c r="B3702" s="29" t="s">
        <v>881</v>
      </c>
      <c r="C3702" s="29">
        <v>1</v>
      </c>
      <c r="D3702">
        <v>28.2</v>
      </c>
      <c r="E3702" s="23" t="s">
        <v>973</v>
      </c>
      <c r="H3702">
        <v>1</v>
      </c>
      <c r="L3702" s="23" t="s">
        <v>2385</v>
      </c>
      <c r="M3702" s="23" t="s">
        <v>2713</v>
      </c>
    </row>
    <row r="3703" spans="1:13" x14ac:dyDescent="0.3">
      <c r="A3703" s="11">
        <v>39317</v>
      </c>
      <c r="B3703" s="29" t="s">
        <v>881</v>
      </c>
      <c r="C3703" s="29">
        <v>1</v>
      </c>
      <c r="D3703">
        <v>27.3</v>
      </c>
      <c r="E3703" s="23" t="s">
        <v>973</v>
      </c>
      <c r="F3703">
        <v>1</v>
      </c>
      <c r="K3703" t="s">
        <v>970</v>
      </c>
      <c r="L3703" s="23" t="s">
        <v>2385</v>
      </c>
      <c r="M3703" s="23" t="s">
        <v>2713</v>
      </c>
    </row>
    <row r="3704" spans="1:13" x14ac:dyDescent="0.3">
      <c r="A3704" s="11">
        <v>39317</v>
      </c>
      <c r="B3704" s="29" t="s">
        <v>881</v>
      </c>
      <c r="C3704" s="29">
        <v>1</v>
      </c>
      <c r="D3704">
        <v>19.8</v>
      </c>
      <c r="E3704" s="23" t="s">
        <v>973</v>
      </c>
      <c r="F3704">
        <v>1</v>
      </c>
      <c r="K3704" t="s">
        <v>1155</v>
      </c>
      <c r="L3704" s="23" t="s">
        <v>2385</v>
      </c>
      <c r="M3704" s="23" t="s">
        <v>2713</v>
      </c>
    </row>
    <row r="3705" spans="1:13" x14ac:dyDescent="0.3">
      <c r="A3705" s="11">
        <v>39317</v>
      </c>
      <c r="B3705" s="29" t="s">
        <v>881</v>
      </c>
      <c r="C3705" s="29">
        <v>1</v>
      </c>
      <c r="D3705">
        <v>16.899999999999999</v>
      </c>
      <c r="E3705" s="23" t="s">
        <v>973</v>
      </c>
      <c r="F3705">
        <v>1</v>
      </c>
      <c r="K3705" t="s">
        <v>555</v>
      </c>
      <c r="L3705" s="23" t="s">
        <v>2385</v>
      </c>
      <c r="M3705" s="23" t="s">
        <v>2713</v>
      </c>
    </row>
    <row r="3706" spans="1:13" x14ac:dyDescent="0.3">
      <c r="A3706" s="11">
        <v>39317</v>
      </c>
      <c r="B3706" s="29" t="s">
        <v>881</v>
      </c>
      <c r="C3706" s="29">
        <v>2</v>
      </c>
      <c r="D3706">
        <v>47.6</v>
      </c>
      <c r="E3706" s="23" t="s">
        <v>973</v>
      </c>
      <c r="F3706">
        <v>1</v>
      </c>
      <c r="K3706" t="s">
        <v>351</v>
      </c>
      <c r="L3706" s="23" t="s">
        <v>2385</v>
      </c>
      <c r="M3706" s="23" t="s">
        <v>2713</v>
      </c>
    </row>
    <row r="3707" spans="1:13" x14ac:dyDescent="0.3">
      <c r="A3707" s="11">
        <v>39317</v>
      </c>
      <c r="B3707" s="29" t="s">
        <v>881</v>
      </c>
      <c r="C3707" s="29">
        <v>2</v>
      </c>
      <c r="D3707">
        <v>36</v>
      </c>
      <c r="E3707" s="23" t="s">
        <v>973</v>
      </c>
      <c r="F3707">
        <v>1</v>
      </c>
      <c r="K3707" t="s">
        <v>351</v>
      </c>
      <c r="L3707" s="23" t="s">
        <v>2385</v>
      </c>
      <c r="M3707" s="23" t="s">
        <v>2713</v>
      </c>
    </row>
    <row r="3708" spans="1:13" x14ac:dyDescent="0.3">
      <c r="A3708" s="11">
        <v>39317</v>
      </c>
      <c r="B3708" s="29" t="s">
        <v>881</v>
      </c>
      <c r="C3708" s="29">
        <v>2</v>
      </c>
      <c r="D3708">
        <v>32.6</v>
      </c>
      <c r="E3708" s="23" t="s">
        <v>973</v>
      </c>
      <c r="F3708">
        <v>1</v>
      </c>
      <c r="K3708" t="s">
        <v>609</v>
      </c>
      <c r="L3708" s="23" t="s">
        <v>2385</v>
      </c>
      <c r="M3708" s="23" t="s">
        <v>2713</v>
      </c>
    </row>
    <row r="3709" spans="1:13" x14ac:dyDescent="0.3">
      <c r="A3709" s="11">
        <v>39317</v>
      </c>
      <c r="B3709" s="29" t="s">
        <v>881</v>
      </c>
      <c r="C3709" s="29">
        <v>2</v>
      </c>
      <c r="D3709">
        <v>31.1</v>
      </c>
      <c r="E3709" s="23" t="s">
        <v>973</v>
      </c>
      <c r="F3709">
        <v>1</v>
      </c>
      <c r="K3709" t="s">
        <v>1155</v>
      </c>
      <c r="L3709" s="23" t="s">
        <v>2385</v>
      </c>
      <c r="M3709" s="23" t="s">
        <v>2713</v>
      </c>
    </row>
    <row r="3710" spans="1:13" x14ac:dyDescent="0.3">
      <c r="A3710" s="11">
        <v>39317</v>
      </c>
      <c r="B3710" s="29" t="s">
        <v>881</v>
      </c>
      <c r="C3710" s="29">
        <v>2</v>
      </c>
      <c r="D3710">
        <v>30.1</v>
      </c>
      <c r="E3710" s="23" t="s">
        <v>973</v>
      </c>
      <c r="H3710">
        <v>1</v>
      </c>
      <c r="J3710" s="23"/>
      <c r="L3710" s="23" t="s">
        <v>2385</v>
      </c>
      <c r="M3710" s="23" t="s">
        <v>2713</v>
      </c>
    </row>
    <row r="3711" spans="1:13" x14ac:dyDescent="0.3">
      <c r="A3711" s="11">
        <v>39317</v>
      </c>
      <c r="B3711" s="29" t="s">
        <v>881</v>
      </c>
      <c r="C3711" s="29">
        <v>2</v>
      </c>
      <c r="D3711">
        <v>28.5</v>
      </c>
      <c r="E3711" s="23" t="s">
        <v>973</v>
      </c>
      <c r="F3711">
        <v>1</v>
      </c>
      <c r="K3711" t="s">
        <v>351</v>
      </c>
      <c r="L3711" s="23" t="s">
        <v>2385</v>
      </c>
      <c r="M3711" s="23" t="s">
        <v>2713</v>
      </c>
    </row>
    <row r="3712" spans="1:13" x14ac:dyDescent="0.3">
      <c r="A3712" s="11">
        <v>39317</v>
      </c>
      <c r="B3712" s="29" t="s">
        <v>881</v>
      </c>
      <c r="C3712" s="29">
        <v>2</v>
      </c>
      <c r="D3712">
        <v>18.5</v>
      </c>
      <c r="E3712" s="23" t="s">
        <v>2148</v>
      </c>
      <c r="F3712">
        <v>1</v>
      </c>
      <c r="K3712" t="s">
        <v>2327</v>
      </c>
      <c r="L3712" s="23" t="s">
        <v>2385</v>
      </c>
      <c r="M3712" s="23" t="s">
        <v>2713</v>
      </c>
    </row>
    <row r="3713" spans="1:13" x14ac:dyDescent="0.3">
      <c r="A3713" s="11">
        <v>39317</v>
      </c>
      <c r="B3713" s="29" t="s">
        <v>881</v>
      </c>
      <c r="C3713" s="29">
        <v>1</v>
      </c>
      <c r="D3713">
        <v>48.1</v>
      </c>
      <c r="E3713" s="23" t="s">
        <v>443</v>
      </c>
      <c r="F3713">
        <v>0.1</v>
      </c>
      <c r="I3713" t="s">
        <v>620</v>
      </c>
      <c r="L3713" s="23" t="s">
        <v>2698</v>
      </c>
      <c r="M3713" s="23" t="s">
        <v>2545</v>
      </c>
    </row>
    <row r="3714" spans="1:13" x14ac:dyDescent="0.3">
      <c r="A3714" s="11">
        <v>39317</v>
      </c>
      <c r="B3714" s="29" t="s">
        <v>881</v>
      </c>
      <c r="C3714" s="29">
        <v>1</v>
      </c>
      <c r="D3714">
        <v>46.5</v>
      </c>
      <c r="E3714" s="23" t="s">
        <v>621</v>
      </c>
      <c r="H3714">
        <v>1</v>
      </c>
      <c r="L3714" s="23" t="s">
        <v>2698</v>
      </c>
      <c r="M3714" s="23" t="s">
        <v>2545</v>
      </c>
    </row>
    <row r="3715" spans="1:13" x14ac:dyDescent="0.3">
      <c r="A3715" s="11">
        <v>39317</v>
      </c>
      <c r="B3715" s="29" t="s">
        <v>881</v>
      </c>
      <c r="C3715" s="29">
        <v>1</v>
      </c>
      <c r="D3715">
        <v>30</v>
      </c>
      <c r="E3715" s="23" t="s">
        <v>621</v>
      </c>
      <c r="H3715">
        <v>1</v>
      </c>
      <c r="L3715" s="23" t="s">
        <v>2698</v>
      </c>
      <c r="M3715" s="23" t="s">
        <v>2545</v>
      </c>
    </row>
    <row r="3716" spans="1:13" x14ac:dyDescent="0.3">
      <c r="A3716" s="11">
        <v>39317</v>
      </c>
      <c r="B3716" s="29" t="s">
        <v>881</v>
      </c>
      <c r="C3716" s="29">
        <v>1</v>
      </c>
      <c r="D3716">
        <v>19</v>
      </c>
      <c r="E3716" s="23" t="s">
        <v>621</v>
      </c>
      <c r="H3716">
        <v>2</v>
      </c>
      <c r="J3716" s="23"/>
      <c r="L3716" s="23" t="s">
        <v>2698</v>
      </c>
      <c r="M3716" s="23" t="s">
        <v>2545</v>
      </c>
    </row>
    <row r="3717" spans="1:13" x14ac:dyDescent="0.3">
      <c r="A3717" s="11">
        <v>39317</v>
      </c>
      <c r="B3717" s="29" t="s">
        <v>881</v>
      </c>
      <c r="C3717" s="29">
        <v>1</v>
      </c>
      <c r="D3717">
        <v>19</v>
      </c>
      <c r="E3717" s="23" t="s">
        <v>621</v>
      </c>
      <c r="H3717">
        <v>3</v>
      </c>
      <c r="L3717" s="23" t="s">
        <v>2698</v>
      </c>
      <c r="M3717" s="23" t="s">
        <v>2545</v>
      </c>
    </row>
    <row r="3718" spans="1:13" x14ac:dyDescent="0.3">
      <c r="A3718" s="11">
        <v>39317</v>
      </c>
      <c r="B3718" s="29" t="s">
        <v>881</v>
      </c>
      <c r="C3718" s="29">
        <v>1</v>
      </c>
      <c r="D3718">
        <v>18</v>
      </c>
      <c r="E3718" s="23" t="s">
        <v>621</v>
      </c>
      <c r="H3718">
        <v>2</v>
      </c>
      <c r="J3718" s="23"/>
      <c r="L3718" s="23" t="s">
        <v>2698</v>
      </c>
      <c r="M3718" s="23" t="s">
        <v>2545</v>
      </c>
    </row>
    <row r="3719" spans="1:13" x14ac:dyDescent="0.3">
      <c r="A3719" s="11">
        <v>39317</v>
      </c>
      <c r="B3719" s="29" t="s">
        <v>881</v>
      </c>
      <c r="C3719" s="29">
        <v>1</v>
      </c>
      <c r="D3719">
        <v>17.5</v>
      </c>
      <c r="E3719" s="23" t="s">
        <v>621</v>
      </c>
      <c r="H3719">
        <v>1</v>
      </c>
      <c r="K3719" s="23"/>
      <c r="L3719" s="23" t="s">
        <v>2698</v>
      </c>
      <c r="M3719" s="23" t="s">
        <v>2545</v>
      </c>
    </row>
    <row r="3720" spans="1:13" x14ac:dyDescent="0.3">
      <c r="A3720" s="11">
        <v>39317</v>
      </c>
      <c r="B3720" s="29" t="s">
        <v>881</v>
      </c>
      <c r="C3720" s="29">
        <v>1</v>
      </c>
      <c r="D3720">
        <v>16.2</v>
      </c>
      <c r="E3720" s="23" t="s">
        <v>621</v>
      </c>
      <c r="F3720">
        <v>0.4</v>
      </c>
      <c r="L3720" s="23" t="s">
        <v>2698</v>
      </c>
      <c r="M3720" s="23" t="s">
        <v>2545</v>
      </c>
    </row>
    <row r="3721" spans="1:13" x14ac:dyDescent="0.3">
      <c r="A3721" s="11">
        <v>39317</v>
      </c>
      <c r="B3721" s="29" t="s">
        <v>881</v>
      </c>
      <c r="C3721" s="29">
        <v>1</v>
      </c>
      <c r="D3721">
        <v>15.9</v>
      </c>
      <c r="E3721" s="23" t="s">
        <v>621</v>
      </c>
      <c r="H3721">
        <v>1</v>
      </c>
      <c r="L3721" s="23" t="s">
        <v>2698</v>
      </c>
      <c r="M3721" s="23" t="s">
        <v>2545</v>
      </c>
    </row>
    <row r="3722" spans="1:13" x14ac:dyDescent="0.3">
      <c r="A3722" s="11">
        <v>39317</v>
      </c>
      <c r="B3722" s="29" t="s">
        <v>881</v>
      </c>
      <c r="C3722" s="29">
        <v>1</v>
      </c>
      <c r="D3722">
        <v>15.9</v>
      </c>
      <c r="E3722" s="23" t="s">
        <v>621</v>
      </c>
      <c r="F3722">
        <v>0.5</v>
      </c>
      <c r="L3722" s="23" t="s">
        <v>2698</v>
      </c>
      <c r="M3722" s="23" t="s">
        <v>2545</v>
      </c>
    </row>
    <row r="3723" spans="1:13" x14ac:dyDescent="0.3">
      <c r="A3723" s="11">
        <v>39317</v>
      </c>
      <c r="B3723" s="29" t="s">
        <v>881</v>
      </c>
      <c r="C3723" s="29">
        <v>1</v>
      </c>
      <c r="D3723">
        <v>15.3</v>
      </c>
      <c r="E3723" s="23" t="s">
        <v>621</v>
      </c>
      <c r="H3723">
        <v>1</v>
      </c>
      <c r="L3723" s="23" t="s">
        <v>2698</v>
      </c>
      <c r="M3723" s="23" t="s">
        <v>2545</v>
      </c>
    </row>
    <row r="3724" spans="1:13" x14ac:dyDescent="0.3">
      <c r="A3724" s="11">
        <v>39317</v>
      </c>
      <c r="B3724" s="29" t="s">
        <v>881</v>
      </c>
      <c r="C3724" s="29">
        <v>1</v>
      </c>
      <c r="D3724">
        <v>14.8</v>
      </c>
      <c r="E3724" s="23" t="s">
        <v>621</v>
      </c>
      <c r="H3724">
        <v>2</v>
      </c>
      <c r="K3724" s="23"/>
      <c r="L3724" s="23" t="s">
        <v>2698</v>
      </c>
      <c r="M3724" s="23" t="s">
        <v>2545</v>
      </c>
    </row>
    <row r="3725" spans="1:13" x14ac:dyDescent="0.3">
      <c r="A3725" s="11">
        <v>39317</v>
      </c>
      <c r="B3725" s="29" t="s">
        <v>881</v>
      </c>
      <c r="C3725" s="29">
        <v>1</v>
      </c>
      <c r="D3725">
        <v>14.8</v>
      </c>
      <c r="E3725" s="23" t="s">
        <v>621</v>
      </c>
      <c r="H3725">
        <v>1</v>
      </c>
      <c r="L3725" s="23" t="s">
        <v>2698</v>
      </c>
      <c r="M3725" s="23" t="s">
        <v>2545</v>
      </c>
    </row>
    <row r="3726" spans="1:13" x14ac:dyDescent="0.3">
      <c r="A3726" s="11">
        <v>39317</v>
      </c>
      <c r="B3726" s="29" t="s">
        <v>881</v>
      </c>
      <c r="C3726" s="29">
        <v>1</v>
      </c>
      <c r="D3726">
        <v>13.6</v>
      </c>
      <c r="E3726" s="23" t="s">
        <v>621</v>
      </c>
      <c r="H3726">
        <v>2</v>
      </c>
      <c r="L3726" s="23" t="s">
        <v>2698</v>
      </c>
      <c r="M3726" s="23" t="s">
        <v>2545</v>
      </c>
    </row>
    <row r="3727" spans="1:13" x14ac:dyDescent="0.3">
      <c r="A3727" s="11">
        <v>39317</v>
      </c>
      <c r="B3727" s="29" t="s">
        <v>881</v>
      </c>
      <c r="C3727" s="29">
        <v>1</v>
      </c>
      <c r="D3727">
        <v>13.1</v>
      </c>
      <c r="E3727" s="23" t="s">
        <v>621</v>
      </c>
      <c r="H3727">
        <v>4</v>
      </c>
      <c r="L3727" s="23" t="s">
        <v>2698</v>
      </c>
      <c r="M3727" s="23" t="s">
        <v>2545</v>
      </c>
    </row>
    <row r="3728" spans="1:13" x14ac:dyDescent="0.3">
      <c r="A3728" s="11">
        <v>39317</v>
      </c>
      <c r="B3728" s="29" t="s">
        <v>881</v>
      </c>
      <c r="C3728" s="29">
        <v>1</v>
      </c>
      <c r="D3728">
        <v>13</v>
      </c>
      <c r="E3728" s="23" t="s">
        <v>621</v>
      </c>
      <c r="H3728">
        <v>3</v>
      </c>
      <c r="L3728" s="23" t="s">
        <v>2698</v>
      </c>
      <c r="M3728" s="23" t="s">
        <v>2545</v>
      </c>
    </row>
    <row r="3729" spans="1:13" x14ac:dyDescent="0.3">
      <c r="A3729" s="11">
        <v>39317</v>
      </c>
      <c r="B3729" s="29" t="s">
        <v>881</v>
      </c>
      <c r="C3729" s="29">
        <v>1</v>
      </c>
      <c r="D3729">
        <v>12</v>
      </c>
      <c r="E3729" s="23" t="s">
        <v>621</v>
      </c>
      <c r="H3729" s="23">
        <v>3</v>
      </c>
      <c r="L3729" s="23" t="s">
        <v>2698</v>
      </c>
      <c r="M3729" s="23" t="s">
        <v>2545</v>
      </c>
    </row>
    <row r="3730" spans="1:13" x14ac:dyDescent="0.3">
      <c r="A3730" s="11">
        <v>39317</v>
      </c>
      <c r="B3730" s="29" t="s">
        <v>881</v>
      </c>
      <c r="C3730" s="29">
        <v>1</v>
      </c>
      <c r="D3730">
        <v>12</v>
      </c>
      <c r="E3730" s="23" t="s">
        <v>621</v>
      </c>
      <c r="F3730" s="23"/>
      <c r="H3730">
        <v>2</v>
      </c>
      <c r="J3730" s="23"/>
      <c r="K3730" s="23"/>
      <c r="L3730" s="23" t="s">
        <v>2698</v>
      </c>
      <c r="M3730" s="23" t="s">
        <v>2545</v>
      </c>
    </row>
    <row r="3731" spans="1:13" x14ac:dyDescent="0.3">
      <c r="A3731" s="11">
        <v>39317</v>
      </c>
      <c r="B3731" s="29" t="s">
        <v>881</v>
      </c>
      <c r="C3731" s="29">
        <v>1</v>
      </c>
      <c r="D3731">
        <v>11</v>
      </c>
      <c r="E3731" s="23" t="s">
        <v>621</v>
      </c>
      <c r="H3731">
        <v>3</v>
      </c>
      <c r="L3731" s="23" t="s">
        <v>2698</v>
      </c>
      <c r="M3731" s="23" t="s">
        <v>2545</v>
      </c>
    </row>
    <row r="3732" spans="1:13" x14ac:dyDescent="0.3">
      <c r="A3732" s="11">
        <v>39317</v>
      </c>
      <c r="B3732" s="29" t="s">
        <v>881</v>
      </c>
      <c r="C3732" s="29">
        <v>1</v>
      </c>
      <c r="D3732">
        <v>10.1</v>
      </c>
      <c r="E3732" s="23" t="s">
        <v>621</v>
      </c>
      <c r="H3732">
        <v>2</v>
      </c>
      <c r="L3732" s="23" t="s">
        <v>2698</v>
      </c>
      <c r="M3732" s="23" t="s">
        <v>2545</v>
      </c>
    </row>
    <row r="3733" spans="1:13" x14ac:dyDescent="0.3">
      <c r="A3733" s="11">
        <v>39317</v>
      </c>
      <c r="B3733" s="29" t="s">
        <v>881</v>
      </c>
      <c r="C3733" s="29">
        <v>1</v>
      </c>
      <c r="D3733">
        <v>7.7</v>
      </c>
      <c r="E3733" s="23" t="s">
        <v>621</v>
      </c>
      <c r="H3733">
        <v>4</v>
      </c>
      <c r="L3733" s="23" t="s">
        <v>2698</v>
      </c>
      <c r="M3733" s="23" t="s">
        <v>2545</v>
      </c>
    </row>
    <row r="3734" spans="1:13" x14ac:dyDescent="0.3">
      <c r="A3734" s="11">
        <v>39317</v>
      </c>
      <c r="B3734" s="29" t="s">
        <v>881</v>
      </c>
      <c r="C3734" s="29">
        <v>1</v>
      </c>
      <c r="D3734">
        <v>6.3</v>
      </c>
      <c r="E3734" s="23" t="s">
        <v>621</v>
      </c>
      <c r="H3734">
        <v>1</v>
      </c>
      <c r="L3734" s="23" t="s">
        <v>2698</v>
      </c>
      <c r="M3734" s="23" t="s">
        <v>2545</v>
      </c>
    </row>
    <row r="3735" spans="1:13" x14ac:dyDescent="0.3">
      <c r="A3735" s="11">
        <v>39317</v>
      </c>
      <c r="B3735" s="29" t="s">
        <v>881</v>
      </c>
      <c r="C3735" s="29">
        <v>1</v>
      </c>
      <c r="D3735">
        <v>5.6</v>
      </c>
      <c r="E3735" s="23" t="s">
        <v>621</v>
      </c>
      <c r="H3735">
        <v>1</v>
      </c>
      <c r="L3735" s="23" t="s">
        <v>2698</v>
      </c>
      <c r="M3735" s="23" t="s">
        <v>2545</v>
      </c>
    </row>
    <row r="3736" spans="1:13" x14ac:dyDescent="0.3">
      <c r="A3736" s="11">
        <v>39317</v>
      </c>
      <c r="B3736" s="29" t="s">
        <v>881</v>
      </c>
      <c r="C3736" s="29">
        <v>1</v>
      </c>
      <c r="D3736">
        <v>4.0999999999999996</v>
      </c>
      <c r="E3736" s="23" t="s">
        <v>621</v>
      </c>
      <c r="F3736">
        <v>1</v>
      </c>
      <c r="K3736" t="s">
        <v>40</v>
      </c>
      <c r="L3736" s="23" t="s">
        <v>2698</v>
      </c>
      <c r="M3736" s="23" t="s">
        <v>2545</v>
      </c>
    </row>
    <row r="3737" spans="1:13" x14ac:dyDescent="0.3">
      <c r="A3737" s="11">
        <v>39317</v>
      </c>
      <c r="B3737" s="29" t="s">
        <v>881</v>
      </c>
      <c r="C3737" s="29">
        <v>1</v>
      </c>
      <c r="D3737">
        <v>3.6</v>
      </c>
      <c r="E3737" s="23" t="s">
        <v>621</v>
      </c>
      <c r="H3737">
        <v>4</v>
      </c>
      <c r="L3737" s="23" t="s">
        <v>2698</v>
      </c>
      <c r="M3737" s="23" t="s">
        <v>2545</v>
      </c>
    </row>
    <row r="3738" spans="1:13" x14ac:dyDescent="0.3">
      <c r="A3738" s="11">
        <v>39317</v>
      </c>
      <c r="B3738" s="29" t="s">
        <v>881</v>
      </c>
      <c r="C3738" s="29">
        <v>1</v>
      </c>
      <c r="D3738">
        <v>2.1</v>
      </c>
      <c r="E3738" s="23" t="s">
        <v>621</v>
      </c>
      <c r="H3738">
        <v>3</v>
      </c>
      <c r="L3738" s="23" t="s">
        <v>2698</v>
      </c>
      <c r="M3738" s="23" t="s">
        <v>2545</v>
      </c>
    </row>
    <row r="3739" spans="1:13" x14ac:dyDescent="0.3">
      <c r="A3739" s="11">
        <v>39317</v>
      </c>
      <c r="B3739" s="29" t="s">
        <v>881</v>
      </c>
      <c r="C3739" s="29">
        <v>1</v>
      </c>
      <c r="D3739">
        <v>2</v>
      </c>
      <c r="E3739" s="23" t="s">
        <v>621</v>
      </c>
      <c r="H3739">
        <v>4</v>
      </c>
      <c r="L3739" s="23" t="s">
        <v>2698</v>
      </c>
      <c r="M3739" s="23" t="s">
        <v>2545</v>
      </c>
    </row>
    <row r="3740" spans="1:13" x14ac:dyDescent="0.3">
      <c r="A3740" s="11">
        <v>39317</v>
      </c>
      <c r="B3740" s="29" t="s">
        <v>881</v>
      </c>
      <c r="C3740" s="29">
        <v>1</v>
      </c>
      <c r="D3740">
        <v>1</v>
      </c>
      <c r="E3740" s="23" t="s">
        <v>621</v>
      </c>
      <c r="H3740">
        <v>4</v>
      </c>
      <c r="K3740" s="23"/>
      <c r="L3740" s="23" t="s">
        <v>2698</v>
      </c>
      <c r="M3740" s="23" t="s">
        <v>2545</v>
      </c>
    </row>
    <row r="3741" spans="1:13" x14ac:dyDescent="0.3">
      <c r="A3741" s="11">
        <v>39317</v>
      </c>
      <c r="B3741" s="29" t="s">
        <v>881</v>
      </c>
      <c r="C3741" s="29">
        <v>1</v>
      </c>
      <c r="D3741">
        <v>1</v>
      </c>
      <c r="E3741" s="23" t="s">
        <v>621</v>
      </c>
      <c r="H3741">
        <v>3</v>
      </c>
      <c r="L3741" s="23" t="s">
        <v>2698</v>
      </c>
      <c r="M3741" s="23" t="s">
        <v>2545</v>
      </c>
    </row>
    <row r="3742" spans="1:13" x14ac:dyDescent="0.3">
      <c r="A3742" s="11">
        <v>39317</v>
      </c>
      <c r="B3742" s="29" t="s">
        <v>881</v>
      </c>
      <c r="C3742" s="29">
        <v>1</v>
      </c>
      <c r="D3742">
        <v>0</v>
      </c>
      <c r="E3742" s="23" t="s">
        <v>621</v>
      </c>
      <c r="H3742">
        <v>2</v>
      </c>
      <c r="L3742" s="23" t="s">
        <v>2698</v>
      </c>
      <c r="M3742" s="23" t="s">
        <v>2545</v>
      </c>
    </row>
    <row r="3743" spans="1:13" x14ac:dyDescent="0.3">
      <c r="A3743" s="11">
        <v>39317</v>
      </c>
      <c r="B3743" s="29" t="s">
        <v>881</v>
      </c>
      <c r="C3743" s="29">
        <v>2</v>
      </c>
      <c r="D3743">
        <v>45.6</v>
      </c>
      <c r="E3743" s="23" t="s">
        <v>621</v>
      </c>
      <c r="F3743">
        <v>0.3</v>
      </c>
      <c r="L3743" s="23" t="s">
        <v>2698</v>
      </c>
      <c r="M3743" s="23" t="s">
        <v>2545</v>
      </c>
    </row>
    <row r="3744" spans="1:13" x14ac:dyDescent="0.3">
      <c r="A3744" s="11">
        <v>39317</v>
      </c>
      <c r="B3744" s="29" t="s">
        <v>881</v>
      </c>
      <c r="C3744" s="29">
        <v>2</v>
      </c>
      <c r="D3744">
        <v>39.799999999999997</v>
      </c>
      <c r="E3744" s="23" t="s">
        <v>621</v>
      </c>
      <c r="F3744">
        <v>0.2</v>
      </c>
      <c r="L3744" s="23" t="s">
        <v>2698</v>
      </c>
      <c r="M3744" s="23" t="s">
        <v>2545</v>
      </c>
    </row>
    <row r="3745" spans="1:13" x14ac:dyDescent="0.3">
      <c r="A3745" s="11">
        <v>39317</v>
      </c>
      <c r="B3745" s="29" t="s">
        <v>881</v>
      </c>
      <c r="C3745" s="29">
        <v>2</v>
      </c>
      <c r="D3745">
        <v>38.200000000000003</v>
      </c>
      <c r="E3745" s="23" t="s">
        <v>621</v>
      </c>
      <c r="H3745">
        <v>1</v>
      </c>
      <c r="L3745" s="23" t="s">
        <v>2698</v>
      </c>
      <c r="M3745" s="23" t="s">
        <v>2545</v>
      </c>
    </row>
    <row r="3746" spans="1:13" x14ac:dyDescent="0.3">
      <c r="A3746" s="11">
        <v>39317</v>
      </c>
      <c r="B3746" s="29" t="s">
        <v>881</v>
      </c>
      <c r="C3746" s="29">
        <v>2</v>
      </c>
      <c r="D3746">
        <v>35.200000000000003</v>
      </c>
      <c r="E3746" s="30" t="s">
        <v>621</v>
      </c>
      <c r="H3746">
        <v>1</v>
      </c>
      <c r="L3746" s="23" t="s">
        <v>2698</v>
      </c>
      <c r="M3746" s="23" t="s">
        <v>2545</v>
      </c>
    </row>
    <row r="3747" spans="1:13" x14ac:dyDescent="0.3">
      <c r="A3747" s="11">
        <v>39317</v>
      </c>
      <c r="B3747" s="23" t="s">
        <v>881</v>
      </c>
      <c r="C3747" s="29">
        <v>2</v>
      </c>
      <c r="D3747">
        <v>34.700000000000003</v>
      </c>
      <c r="E3747" s="23" t="s">
        <v>621</v>
      </c>
      <c r="F3747">
        <v>0.3</v>
      </c>
      <c r="L3747" s="23" t="s">
        <v>2698</v>
      </c>
      <c r="M3747" s="23" t="s">
        <v>2545</v>
      </c>
    </row>
    <row r="3748" spans="1:13" x14ac:dyDescent="0.3">
      <c r="A3748" s="11">
        <v>39317</v>
      </c>
      <c r="B3748" s="23" t="s">
        <v>881</v>
      </c>
      <c r="C3748" s="29">
        <v>2</v>
      </c>
      <c r="D3748">
        <v>33.1</v>
      </c>
      <c r="E3748" s="23" t="s">
        <v>435</v>
      </c>
      <c r="F3748">
        <v>0.3</v>
      </c>
      <c r="I3748" s="29"/>
      <c r="L3748" s="23" t="s">
        <v>2698</v>
      </c>
      <c r="M3748" s="23" t="s">
        <v>2545</v>
      </c>
    </row>
    <row r="3749" spans="1:13" x14ac:dyDescent="0.3">
      <c r="A3749" s="11">
        <v>39317</v>
      </c>
      <c r="B3749" s="23" t="s">
        <v>881</v>
      </c>
      <c r="C3749" s="29">
        <v>2</v>
      </c>
      <c r="D3749">
        <v>32.200000000000003</v>
      </c>
      <c r="E3749" s="23" t="s">
        <v>610</v>
      </c>
      <c r="H3749">
        <v>1</v>
      </c>
      <c r="I3749" s="29"/>
      <c r="L3749" s="23" t="s">
        <v>2698</v>
      </c>
      <c r="M3749" s="23" t="s">
        <v>2545</v>
      </c>
    </row>
    <row r="3750" spans="1:13" x14ac:dyDescent="0.3">
      <c r="A3750" s="11">
        <v>39317</v>
      </c>
      <c r="B3750" s="23" t="s">
        <v>881</v>
      </c>
      <c r="C3750" s="29">
        <v>2</v>
      </c>
      <c r="D3750">
        <v>31.9</v>
      </c>
      <c r="E3750" s="23" t="s">
        <v>621</v>
      </c>
      <c r="F3750">
        <v>0.3</v>
      </c>
      <c r="I3750" s="29"/>
      <c r="L3750" s="23" t="s">
        <v>2698</v>
      </c>
      <c r="M3750" s="23" t="s">
        <v>2545</v>
      </c>
    </row>
    <row r="3751" spans="1:13" x14ac:dyDescent="0.3">
      <c r="A3751" s="11">
        <v>39317</v>
      </c>
      <c r="B3751" s="23" t="s">
        <v>881</v>
      </c>
      <c r="C3751" s="29">
        <v>2</v>
      </c>
      <c r="D3751">
        <v>30.3</v>
      </c>
      <c r="E3751" s="23" t="s">
        <v>621</v>
      </c>
      <c r="H3751">
        <v>1</v>
      </c>
      <c r="I3751" s="29"/>
      <c r="L3751" s="23" t="s">
        <v>2698</v>
      </c>
      <c r="M3751" s="23" t="s">
        <v>2545</v>
      </c>
    </row>
    <row r="3752" spans="1:13" x14ac:dyDescent="0.3">
      <c r="A3752" s="11">
        <v>39317</v>
      </c>
      <c r="B3752" s="23" t="s">
        <v>881</v>
      </c>
      <c r="C3752" s="29">
        <v>2</v>
      </c>
      <c r="D3752">
        <v>29.5</v>
      </c>
      <c r="E3752" s="23" t="s">
        <v>621</v>
      </c>
      <c r="H3752">
        <v>1</v>
      </c>
      <c r="I3752" s="29"/>
      <c r="L3752" s="23" t="s">
        <v>2698</v>
      </c>
      <c r="M3752" s="23" t="s">
        <v>2545</v>
      </c>
    </row>
    <row r="3753" spans="1:13" x14ac:dyDescent="0.3">
      <c r="A3753" s="11">
        <v>39317</v>
      </c>
      <c r="B3753" s="23" t="s">
        <v>881</v>
      </c>
      <c r="C3753" s="29">
        <v>2</v>
      </c>
      <c r="D3753">
        <v>28.5</v>
      </c>
      <c r="E3753" s="23" t="s">
        <v>621</v>
      </c>
      <c r="H3753">
        <v>2</v>
      </c>
      <c r="I3753" s="29"/>
      <c r="L3753" s="23" t="s">
        <v>2698</v>
      </c>
      <c r="M3753" s="23" t="s">
        <v>2545</v>
      </c>
    </row>
    <row r="3754" spans="1:13" x14ac:dyDescent="0.3">
      <c r="A3754" s="11">
        <v>39317</v>
      </c>
      <c r="B3754" s="23" t="s">
        <v>881</v>
      </c>
      <c r="C3754" s="29">
        <v>2</v>
      </c>
      <c r="D3754">
        <v>28.3</v>
      </c>
      <c r="E3754" s="23" t="s">
        <v>621</v>
      </c>
      <c r="F3754">
        <v>0.3</v>
      </c>
      <c r="L3754" s="23" t="s">
        <v>2698</v>
      </c>
      <c r="M3754" s="23" t="s">
        <v>2545</v>
      </c>
    </row>
    <row r="3755" spans="1:13" x14ac:dyDescent="0.3">
      <c r="A3755" s="11">
        <v>39317</v>
      </c>
      <c r="B3755" s="23" t="s">
        <v>881</v>
      </c>
      <c r="C3755" s="29">
        <v>2</v>
      </c>
      <c r="D3755">
        <v>28.3</v>
      </c>
      <c r="E3755" s="23" t="s">
        <v>621</v>
      </c>
      <c r="H3755">
        <v>1</v>
      </c>
      <c r="L3755" s="23" t="s">
        <v>2698</v>
      </c>
      <c r="M3755" s="23" t="s">
        <v>2545</v>
      </c>
    </row>
    <row r="3756" spans="1:13" x14ac:dyDescent="0.3">
      <c r="A3756" s="11">
        <v>39317</v>
      </c>
      <c r="B3756" s="23" t="s">
        <v>881</v>
      </c>
      <c r="C3756" s="29">
        <v>2</v>
      </c>
      <c r="D3756">
        <v>27.5</v>
      </c>
      <c r="E3756" s="23" t="s">
        <v>621</v>
      </c>
      <c r="H3756">
        <v>1</v>
      </c>
      <c r="J3756" s="23"/>
      <c r="K3756" s="23"/>
      <c r="L3756" s="23" t="s">
        <v>2698</v>
      </c>
      <c r="M3756" s="23" t="s">
        <v>2545</v>
      </c>
    </row>
    <row r="3757" spans="1:13" x14ac:dyDescent="0.3">
      <c r="A3757" s="11">
        <v>39317</v>
      </c>
      <c r="B3757" s="23" t="s">
        <v>881</v>
      </c>
      <c r="C3757" s="29">
        <v>2</v>
      </c>
      <c r="D3757">
        <v>27</v>
      </c>
      <c r="E3757" s="23" t="s">
        <v>621</v>
      </c>
      <c r="F3757">
        <v>1</v>
      </c>
      <c r="K3757" t="s">
        <v>613</v>
      </c>
      <c r="L3757" s="23" t="s">
        <v>2698</v>
      </c>
      <c r="M3757" s="23" t="s">
        <v>2545</v>
      </c>
    </row>
    <row r="3758" spans="1:13" x14ac:dyDescent="0.3">
      <c r="A3758" s="11">
        <v>39317</v>
      </c>
      <c r="B3758" s="23" t="s">
        <v>881</v>
      </c>
      <c r="C3758" s="29">
        <v>2</v>
      </c>
      <c r="D3758">
        <v>26.7</v>
      </c>
      <c r="E3758" s="23" t="s">
        <v>621</v>
      </c>
      <c r="F3758">
        <v>0.3</v>
      </c>
      <c r="L3758" s="23" t="s">
        <v>2698</v>
      </c>
      <c r="M3758" s="23" t="s">
        <v>2545</v>
      </c>
    </row>
    <row r="3759" spans="1:13" x14ac:dyDescent="0.3">
      <c r="A3759" s="11">
        <v>39317</v>
      </c>
      <c r="B3759" s="23" t="s">
        <v>881</v>
      </c>
      <c r="C3759" s="29">
        <v>2</v>
      </c>
      <c r="D3759">
        <v>26.7</v>
      </c>
      <c r="E3759" s="23" t="s">
        <v>621</v>
      </c>
      <c r="F3759">
        <v>0.3</v>
      </c>
      <c r="L3759" s="23" t="s">
        <v>2698</v>
      </c>
      <c r="M3759" s="23" t="s">
        <v>2545</v>
      </c>
    </row>
    <row r="3760" spans="1:13" x14ac:dyDescent="0.3">
      <c r="A3760" s="11">
        <v>39317</v>
      </c>
      <c r="B3760" s="23" t="s">
        <v>881</v>
      </c>
      <c r="C3760" s="29">
        <v>2</v>
      </c>
      <c r="D3760">
        <v>26.7</v>
      </c>
      <c r="E3760" s="23" t="s">
        <v>621</v>
      </c>
      <c r="F3760">
        <v>0.3</v>
      </c>
      <c r="K3760" s="23"/>
      <c r="L3760" s="23" t="s">
        <v>2698</v>
      </c>
      <c r="M3760" s="23" t="s">
        <v>2545</v>
      </c>
    </row>
    <row r="3761" spans="1:13" x14ac:dyDescent="0.3">
      <c r="A3761" s="11">
        <v>39317</v>
      </c>
      <c r="B3761" s="23" t="s">
        <v>881</v>
      </c>
      <c r="C3761" s="29">
        <v>2</v>
      </c>
      <c r="D3761">
        <v>26</v>
      </c>
      <c r="E3761" s="23" t="s">
        <v>621</v>
      </c>
      <c r="F3761">
        <v>0.2</v>
      </c>
      <c r="K3761" s="23"/>
      <c r="L3761" s="23" t="s">
        <v>2698</v>
      </c>
      <c r="M3761" s="23" t="s">
        <v>2545</v>
      </c>
    </row>
    <row r="3762" spans="1:13" x14ac:dyDescent="0.3">
      <c r="A3762" s="11">
        <v>39317</v>
      </c>
      <c r="B3762" s="23" t="s">
        <v>881</v>
      </c>
      <c r="C3762" s="29">
        <v>2</v>
      </c>
      <c r="D3762">
        <v>25.3</v>
      </c>
      <c r="E3762" s="23" t="s">
        <v>621</v>
      </c>
      <c r="F3762">
        <v>1</v>
      </c>
      <c r="J3762" s="23"/>
      <c r="K3762" t="s">
        <v>787</v>
      </c>
      <c r="L3762" s="23" t="s">
        <v>2698</v>
      </c>
      <c r="M3762" s="23" t="s">
        <v>2545</v>
      </c>
    </row>
    <row r="3763" spans="1:13" x14ac:dyDescent="0.3">
      <c r="A3763" s="11">
        <v>39317</v>
      </c>
      <c r="B3763" s="23" t="s">
        <v>881</v>
      </c>
      <c r="C3763" s="29">
        <v>2</v>
      </c>
      <c r="D3763">
        <v>24.4</v>
      </c>
      <c r="E3763" s="23" t="s">
        <v>621</v>
      </c>
      <c r="F3763">
        <v>0.6</v>
      </c>
      <c r="I3763" t="s">
        <v>963</v>
      </c>
      <c r="L3763" s="23" t="s">
        <v>2698</v>
      </c>
      <c r="M3763" s="23" t="s">
        <v>2545</v>
      </c>
    </row>
    <row r="3764" spans="1:13" x14ac:dyDescent="0.3">
      <c r="A3764" s="11">
        <v>39317</v>
      </c>
      <c r="B3764" s="23" t="s">
        <v>881</v>
      </c>
      <c r="C3764" s="29">
        <v>2</v>
      </c>
      <c r="D3764">
        <v>24.4</v>
      </c>
      <c r="E3764" s="23" t="s">
        <v>621</v>
      </c>
      <c r="H3764">
        <v>1</v>
      </c>
      <c r="L3764" s="23" t="s">
        <v>2698</v>
      </c>
      <c r="M3764" s="23" t="s">
        <v>2545</v>
      </c>
    </row>
    <row r="3765" spans="1:13" x14ac:dyDescent="0.3">
      <c r="A3765" s="11">
        <v>39317</v>
      </c>
      <c r="B3765" s="23" t="s">
        <v>881</v>
      </c>
      <c r="C3765" s="29">
        <v>2</v>
      </c>
      <c r="D3765">
        <v>23.2</v>
      </c>
      <c r="E3765" s="23" t="s">
        <v>621</v>
      </c>
      <c r="F3765">
        <v>1</v>
      </c>
      <c r="K3765" t="s">
        <v>555</v>
      </c>
      <c r="L3765" s="23" t="s">
        <v>2698</v>
      </c>
      <c r="M3765" s="23" t="s">
        <v>2545</v>
      </c>
    </row>
    <row r="3766" spans="1:13" x14ac:dyDescent="0.3">
      <c r="A3766" s="11">
        <v>39317</v>
      </c>
      <c r="B3766" s="23" t="s">
        <v>881</v>
      </c>
      <c r="C3766" s="29">
        <v>2</v>
      </c>
      <c r="D3766">
        <v>22.6</v>
      </c>
      <c r="E3766" s="23" t="s">
        <v>621</v>
      </c>
      <c r="H3766">
        <v>3</v>
      </c>
      <c r="L3766" s="23" t="s">
        <v>2698</v>
      </c>
      <c r="M3766" s="23" t="s">
        <v>2545</v>
      </c>
    </row>
    <row r="3767" spans="1:13" x14ac:dyDescent="0.3">
      <c r="A3767" s="11">
        <v>39317</v>
      </c>
      <c r="B3767" s="23" t="s">
        <v>881</v>
      </c>
      <c r="C3767" s="29">
        <v>2</v>
      </c>
      <c r="D3767">
        <v>22.3</v>
      </c>
      <c r="E3767" s="23" t="s">
        <v>621</v>
      </c>
      <c r="F3767">
        <v>0.3</v>
      </c>
      <c r="K3767" s="23"/>
      <c r="L3767" s="23" t="s">
        <v>2698</v>
      </c>
      <c r="M3767" s="23" t="s">
        <v>2545</v>
      </c>
    </row>
    <row r="3768" spans="1:13" x14ac:dyDescent="0.3">
      <c r="A3768" s="11">
        <v>39317</v>
      </c>
      <c r="B3768" s="23" t="s">
        <v>881</v>
      </c>
      <c r="C3768" s="29">
        <v>2</v>
      </c>
      <c r="D3768">
        <v>21.4</v>
      </c>
      <c r="E3768" s="23" t="s">
        <v>621</v>
      </c>
      <c r="F3768">
        <v>0.3</v>
      </c>
      <c r="L3768" s="23" t="s">
        <v>2698</v>
      </c>
      <c r="M3768" s="23" t="s">
        <v>2545</v>
      </c>
    </row>
    <row r="3769" spans="1:13" x14ac:dyDescent="0.3">
      <c r="A3769" s="11">
        <v>39317</v>
      </c>
      <c r="B3769" s="23" t="s">
        <v>881</v>
      </c>
      <c r="C3769" s="29">
        <v>2</v>
      </c>
      <c r="D3769">
        <v>20.6</v>
      </c>
      <c r="E3769" s="23" t="s">
        <v>621</v>
      </c>
      <c r="H3769">
        <v>1</v>
      </c>
      <c r="L3769" s="23" t="s">
        <v>2698</v>
      </c>
      <c r="M3769" s="23" t="s">
        <v>2545</v>
      </c>
    </row>
    <row r="3770" spans="1:13" x14ac:dyDescent="0.3">
      <c r="A3770" s="11">
        <v>39317</v>
      </c>
      <c r="B3770" s="23" t="s">
        <v>881</v>
      </c>
      <c r="C3770" s="29">
        <v>2</v>
      </c>
      <c r="D3770">
        <v>20.2</v>
      </c>
      <c r="E3770" s="23" t="s">
        <v>621</v>
      </c>
      <c r="F3770">
        <v>0.2</v>
      </c>
      <c r="K3770" s="23"/>
      <c r="L3770" s="23" t="s">
        <v>2698</v>
      </c>
      <c r="M3770" s="23" t="s">
        <v>2545</v>
      </c>
    </row>
    <row r="3771" spans="1:13" x14ac:dyDescent="0.3">
      <c r="A3771" s="11">
        <v>39317</v>
      </c>
      <c r="B3771" s="23" t="s">
        <v>881</v>
      </c>
      <c r="C3771" s="29">
        <v>2</v>
      </c>
      <c r="D3771">
        <v>17.600000000000001</v>
      </c>
      <c r="E3771" s="23" t="s">
        <v>1883</v>
      </c>
      <c r="F3771">
        <v>0.2</v>
      </c>
      <c r="L3771" s="23" t="s">
        <v>2698</v>
      </c>
      <c r="M3771" s="23" t="s">
        <v>2545</v>
      </c>
    </row>
    <row r="3772" spans="1:13" x14ac:dyDescent="0.3">
      <c r="A3772" s="11">
        <v>39317</v>
      </c>
      <c r="B3772" s="23" t="s">
        <v>881</v>
      </c>
      <c r="C3772" s="29">
        <v>2</v>
      </c>
      <c r="D3772">
        <v>14.4</v>
      </c>
      <c r="E3772" s="23" t="s">
        <v>1883</v>
      </c>
      <c r="H3772">
        <v>1</v>
      </c>
      <c r="L3772" s="23" t="s">
        <v>2698</v>
      </c>
      <c r="M3772" s="23" t="s">
        <v>2545</v>
      </c>
    </row>
    <row r="3773" spans="1:13" x14ac:dyDescent="0.3">
      <c r="A3773" s="11">
        <v>39317</v>
      </c>
      <c r="B3773" s="23" t="s">
        <v>881</v>
      </c>
      <c r="C3773" s="29">
        <v>2</v>
      </c>
      <c r="D3773">
        <v>13.6</v>
      </c>
      <c r="E3773" s="23" t="s">
        <v>1883</v>
      </c>
      <c r="F3773">
        <v>0.8</v>
      </c>
      <c r="L3773" s="23" t="s">
        <v>2698</v>
      </c>
      <c r="M3773" s="23" t="s">
        <v>2545</v>
      </c>
    </row>
    <row r="3774" spans="1:13" x14ac:dyDescent="0.3">
      <c r="A3774" s="11">
        <v>39317</v>
      </c>
      <c r="B3774" s="23" t="s">
        <v>881</v>
      </c>
      <c r="C3774" s="29">
        <v>2</v>
      </c>
      <c r="D3774">
        <v>13.6</v>
      </c>
      <c r="E3774" s="23" t="s">
        <v>1883</v>
      </c>
      <c r="F3774">
        <v>0.8</v>
      </c>
      <c r="L3774" s="23" t="s">
        <v>2698</v>
      </c>
      <c r="M3774" s="23" t="s">
        <v>2545</v>
      </c>
    </row>
    <row r="3775" spans="1:13" x14ac:dyDescent="0.3">
      <c r="A3775" s="11">
        <v>39317</v>
      </c>
      <c r="B3775" s="23" t="s">
        <v>881</v>
      </c>
      <c r="C3775" s="29">
        <v>2</v>
      </c>
      <c r="D3775">
        <v>13.1</v>
      </c>
      <c r="E3775" s="23" t="s">
        <v>1883</v>
      </c>
      <c r="F3775">
        <v>1.2</v>
      </c>
      <c r="L3775" s="23" t="s">
        <v>2698</v>
      </c>
      <c r="M3775" s="23" t="s">
        <v>2545</v>
      </c>
    </row>
    <row r="3776" spans="1:13" x14ac:dyDescent="0.3">
      <c r="A3776" s="11">
        <v>39317</v>
      </c>
      <c r="B3776" s="23" t="s">
        <v>881</v>
      </c>
      <c r="C3776" s="29">
        <v>2</v>
      </c>
      <c r="D3776">
        <v>13.1</v>
      </c>
      <c r="E3776" s="23" t="s">
        <v>1883</v>
      </c>
      <c r="H3776">
        <v>1</v>
      </c>
      <c r="L3776" s="23" t="s">
        <v>2698</v>
      </c>
      <c r="M3776" s="23" t="s">
        <v>2545</v>
      </c>
    </row>
    <row r="3777" spans="1:13" x14ac:dyDescent="0.3">
      <c r="A3777" s="11">
        <v>39317</v>
      </c>
      <c r="B3777" s="23" t="s">
        <v>881</v>
      </c>
      <c r="C3777" s="29">
        <v>2</v>
      </c>
      <c r="D3777">
        <v>11</v>
      </c>
      <c r="E3777" s="23" t="s">
        <v>1883</v>
      </c>
      <c r="H3777">
        <v>1</v>
      </c>
      <c r="L3777" s="23" t="s">
        <v>2698</v>
      </c>
      <c r="M3777" s="23" t="s">
        <v>2545</v>
      </c>
    </row>
    <row r="3778" spans="1:13" x14ac:dyDescent="0.3">
      <c r="A3778" s="11">
        <v>39317</v>
      </c>
      <c r="B3778" s="23" t="s">
        <v>881</v>
      </c>
      <c r="C3778" s="29">
        <v>2</v>
      </c>
      <c r="D3778">
        <v>10.3</v>
      </c>
      <c r="E3778" s="23" t="s">
        <v>1883</v>
      </c>
      <c r="H3778">
        <v>1</v>
      </c>
      <c r="L3778" s="23" t="s">
        <v>2698</v>
      </c>
      <c r="M3778" s="23" t="s">
        <v>2545</v>
      </c>
    </row>
    <row r="3779" spans="1:13" x14ac:dyDescent="0.3">
      <c r="A3779" s="11">
        <v>39317</v>
      </c>
      <c r="B3779" s="23" t="s">
        <v>881</v>
      </c>
      <c r="C3779" s="29">
        <v>2</v>
      </c>
      <c r="D3779">
        <v>9.6999999999999993</v>
      </c>
      <c r="E3779" s="23" t="s">
        <v>1883</v>
      </c>
      <c r="H3779">
        <v>1</v>
      </c>
      <c r="L3779" s="23" t="s">
        <v>2698</v>
      </c>
      <c r="M3779" s="23" t="s">
        <v>2545</v>
      </c>
    </row>
    <row r="3780" spans="1:13" x14ac:dyDescent="0.3">
      <c r="A3780" s="11">
        <v>39317</v>
      </c>
      <c r="B3780" s="23" t="s">
        <v>881</v>
      </c>
      <c r="C3780" s="29">
        <v>2</v>
      </c>
      <c r="D3780">
        <v>4.5</v>
      </c>
      <c r="E3780" s="23" t="s">
        <v>1883</v>
      </c>
      <c r="H3780">
        <v>1</v>
      </c>
      <c r="J3780" s="23"/>
      <c r="K3780" s="23"/>
      <c r="L3780" s="23" t="s">
        <v>2698</v>
      </c>
      <c r="M3780" s="23" t="s">
        <v>2545</v>
      </c>
    </row>
    <row r="3781" spans="1:13" x14ac:dyDescent="0.3">
      <c r="A3781" s="11">
        <v>39317</v>
      </c>
      <c r="B3781" s="23" t="s">
        <v>881</v>
      </c>
      <c r="C3781" s="29">
        <v>2</v>
      </c>
      <c r="D3781">
        <v>4.3</v>
      </c>
      <c r="E3781" s="23" t="s">
        <v>1883</v>
      </c>
      <c r="F3781">
        <v>0.4</v>
      </c>
      <c r="L3781" s="23" t="s">
        <v>2698</v>
      </c>
      <c r="M3781" s="23" t="s">
        <v>2545</v>
      </c>
    </row>
    <row r="3782" spans="1:13" x14ac:dyDescent="0.3">
      <c r="A3782" s="11">
        <v>39317</v>
      </c>
      <c r="B3782" s="23" t="s">
        <v>881</v>
      </c>
      <c r="C3782" s="29">
        <v>2</v>
      </c>
      <c r="D3782">
        <v>3.5</v>
      </c>
      <c r="E3782" s="23" t="s">
        <v>1883</v>
      </c>
      <c r="F3782">
        <v>0.3</v>
      </c>
      <c r="L3782" s="23" t="s">
        <v>2698</v>
      </c>
      <c r="M3782" s="23" t="s">
        <v>2545</v>
      </c>
    </row>
    <row r="3783" spans="1:13" x14ac:dyDescent="0.3">
      <c r="A3783" s="11">
        <v>39317</v>
      </c>
      <c r="B3783" s="23" t="s">
        <v>881</v>
      </c>
      <c r="C3783" s="29">
        <v>2</v>
      </c>
      <c r="D3783">
        <v>11.3</v>
      </c>
      <c r="E3783" s="23" t="s">
        <v>2674</v>
      </c>
      <c r="H3783">
        <v>1</v>
      </c>
      <c r="J3783" s="23"/>
      <c r="K3783" s="23"/>
      <c r="L3783" s="23" t="s">
        <v>2698</v>
      </c>
      <c r="M3783" s="23" t="s">
        <v>220</v>
      </c>
    </row>
    <row r="3784" spans="1:13" x14ac:dyDescent="0.3">
      <c r="A3784" s="11">
        <v>39317</v>
      </c>
      <c r="B3784" s="23" t="s">
        <v>881</v>
      </c>
      <c r="C3784" s="29">
        <v>2</v>
      </c>
      <c r="D3784">
        <v>6.6</v>
      </c>
      <c r="E3784" s="23" t="s">
        <v>2674</v>
      </c>
      <c r="H3784">
        <v>1</v>
      </c>
      <c r="K3784" s="23"/>
      <c r="L3784" s="23" t="s">
        <v>2698</v>
      </c>
      <c r="M3784" s="23" t="s">
        <v>220</v>
      </c>
    </row>
    <row r="3785" spans="1:13" x14ac:dyDescent="0.3">
      <c r="A3785" s="11">
        <v>39317</v>
      </c>
      <c r="B3785" s="23" t="s">
        <v>881</v>
      </c>
      <c r="C3785" s="29">
        <v>2</v>
      </c>
      <c r="D3785">
        <v>5.8</v>
      </c>
      <c r="E3785" s="23" t="s">
        <v>2674</v>
      </c>
      <c r="H3785">
        <v>1</v>
      </c>
      <c r="K3785" s="23"/>
      <c r="L3785" s="23" t="s">
        <v>2698</v>
      </c>
      <c r="M3785" s="23" t="s">
        <v>220</v>
      </c>
    </row>
    <row r="3786" spans="1:13" x14ac:dyDescent="0.3">
      <c r="A3786" s="11">
        <v>39317</v>
      </c>
      <c r="B3786" s="23" t="s">
        <v>881</v>
      </c>
      <c r="C3786" s="29">
        <v>2</v>
      </c>
      <c r="D3786">
        <v>4.5</v>
      </c>
      <c r="E3786" s="23" t="s">
        <v>2674</v>
      </c>
      <c r="H3786">
        <v>2</v>
      </c>
      <c r="L3786" s="23" t="s">
        <v>2698</v>
      </c>
      <c r="M3786" s="23" t="s">
        <v>220</v>
      </c>
    </row>
    <row r="3787" spans="1:13" x14ac:dyDescent="0.3">
      <c r="A3787" s="11">
        <v>39317</v>
      </c>
      <c r="B3787" s="23" t="s">
        <v>881</v>
      </c>
      <c r="C3787" s="29">
        <v>2</v>
      </c>
      <c r="D3787">
        <v>2.2999999999999998</v>
      </c>
      <c r="E3787" s="23" t="s">
        <v>2674</v>
      </c>
      <c r="H3787">
        <v>1</v>
      </c>
      <c r="L3787" s="23" t="s">
        <v>2698</v>
      </c>
      <c r="M3787" s="23" t="s">
        <v>220</v>
      </c>
    </row>
    <row r="3788" spans="1:13" x14ac:dyDescent="0.3">
      <c r="A3788" s="11">
        <v>39317</v>
      </c>
      <c r="B3788" s="23" t="s">
        <v>881</v>
      </c>
      <c r="C3788" s="29">
        <v>1</v>
      </c>
      <c r="D3788">
        <v>49.8</v>
      </c>
      <c r="E3788" s="23" t="s">
        <v>882</v>
      </c>
      <c r="F3788">
        <v>1</v>
      </c>
      <c r="K3788" t="s">
        <v>883</v>
      </c>
      <c r="L3788" s="23" t="s">
        <v>2385</v>
      </c>
      <c r="M3788" s="23" t="s">
        <v>1241</v>
      </c>
    </row>
    <row r="3789" spans="1:13" x14ac:dyDescent="0.3">
      <c r="A3789" s="11">
        <v>39317</v>
      </c>
      <c r="B3789" s="23" t="s">
        <v>881</v>
      </c>
      <c r="C3789" s="29">
        <v>1</v>
      </c>
      <c r="D3789">
        <v>49.5</v>
      </c>
      <c r="E3789" s="23" t="s">
        <v>882</v>
      </c>
      <c r="F3789">
        <v>1</v>
      </c>
      <c r="J3789" s="23"/>
      <c r="K3789" t="s">
        <v>883</v>
      </c>
      <c r="L3789" s="23" t="s">
        <v>2385</v>
      </c>
      <c r="M3789" s="23" t="s">
        <v>1241</v>
      </c>
    </row>
    <row r="3790" spans="1:13" x14ac:dyDescent="0.3">
      <c r="A3790" s="11">
        <v>39317</v>
      </c>
      <c r="B3790" s="23" t="s">
        <v>881</v>
      </c>
      <c r="C3790" s="29">
        <v>1</v>
      </c>
      <c r="D3790">
        <v>48.9</v>
      </c>
      <c r="E3790" s="23" t="s">
        <v>882</v>
      </c>
      <c r="H3790">
        <v>1</v>
      </c>
      <c r="L3790" s="23" t="s">
        <v>2385</v>
      </c>
      <c r="M3790" s="23" t="s">
        <v>1241</v>
      </c>
    </row>
    <row r="3791" spans="1:13" x14ac:dyDescent="0.3">
      <c r="A3791" s="11">
        <v>39317</v>
      </c>
      <c r="B3791" s="23" t="s">
        <v>881</v>
      </c>
      <c r="C3791" s="29">
        <v>1</v>
      </c>
      <c r="D3791">
        <v>48.1</v>
      </c>
      <c r="E3791" s="23" t="s">
        <v>882</v>
      </c>
      <c r="K3791" t="s">
        <v>174</v>
      </c>
      <c r="L3791" s="23" t="s">
        <v>2385</v>
      </c>
      <c r="M3791" s="23" t="s">
        <v>1241</v>
      </c>
    </row>
    <row r="3792" spans="1:13" x14ac:dyDescent="0.3">
      <c r="A3792" s="11">
        <v>39317</v>
      </c>
      <c r="B3792" s="23" t="s">
        <v>881</v>
      </c>
      <c r="C3792" s="29">
        <v>1</v>
      </c>
      <c r="D3792">
        <v>46.7</v>
      </c>
      <c r="E3792" s="23" t="s">
        <v>882</v>
      </c>
      <c r="H3792">
        <v>1</v>
      </c>
      <c r="K3792" s="23"/>
      <c r="L3792" s="23" t="s">
        <v>2385</v>
      </c>
      <c r="M3792" s="23" t="s">
        <v>1241</v>
      </c>
    </row>
    <row r="3793" spans="1:13" x14ac:dyDescent="0.3">
      <c r="A3793" s="11">
        <v>39317</v>
      </c>
      <c r="B3793" s="23" t="s">
        <v>881</v>
      </c>
      <c r="C3793" s="29">
        <v>1</v>
      </c>
      <c r="D3793">
        <v>45.1</v>
      </c>
      <c r="E3793" s="23" t="s">
        <v>882</v>
      </c>
      <c r="J3793" s="23"/>
      <c r="K3793" s="23" t="s">
        <v>174</v>
      </c>
      <c r="L3793" s="23" t="s">
        <v>2385</v>
      </c>
      <c r="M3793" s="23" t="s">
        <v>1241</v>
      </c>
    </row>
    <row r="3794" spans="1:13" x14ac:dyDescent="0.3">
      <c r="A3794" s="11">
        <v>39317</v>
      </c>
      <c r="B3794" s="23" t="s">
        <v>881</v>
      </c>
      <c r="C3794" s="29">
        <v>2</v>
      </c>
      <c r="D3794">
        <v>23.4</v>
      </c>
      <c r="E3794" s="23" t="s">
        <v>882</v>
      </c>
      <c r="K3794" t="s">
        <v>889</v>
      </c>
      <c r="L3794" s="23" t="s">
        <v>2385</v>
      </c>
      <c r="M3794" s="23" t="s">
        <v>1241</v>
      </c>
    </row>
    <row r="3795" spans="1:13" x14ac:dyDescent="0.3">
      <c r="A3795" s="11">
        <v>39317</v>
      </c>
      <c r="B3795" s="23" t="s">
        <v>881</v>
      </c>
      <c r="C3795" s="29">
        <v>2</v>
      </c>
      <c r="D3795">
        <v>25.5</v>
      </c>
      <c r="E3795" s="23" t="s">
        <v>614</v>
      </c>
      <c r="K3795" t="s">
        <v>615</v>
      </c>
      <c r="L3795" s="23" t="s">
        <v>2698</v>
      </c>
      <c r="M3795" s="23" t="s">
        <v>2713</v>
      </c>
    </row>
    <row r="3796" spans="1:13" x14ac:dyDescent="0.3">
      <c r="A3796" s="11">
        <v>39317</v>
      </c>
      <c r="B3796" s="23" t="s">
        <v>881</v>
      </c>
      <c r="C3796" s="29">
        <v>2</v>
      </c>
      <c r="D3796">
        <v>11.3</v>
      </c>
      <c r="E3796" s="23" t="s">
        <v>2675</v>
      </c>
      <c r="H3796">
        <v>1</v>
      </c>
      <c r="L3796" s="23" t="s">
        <v>2698</v>
      </c>
      <c r="M3796" s="23" t="s">
        <v>2713</v>
      </c>
    </row>
    <row r="3797" spans="1:13" x14ac:dyDescent="0.3">
      <c r="A3797" s="11">
        <v>39289</v>
      </c>
      <c r="B3797" s="23" t="s">
        <v>2598</v>
      </c>
      <c r="C3797" s="29">
        <v>2</v>
      </c>
      <c r="D3797">
        <v>49.9</v>
      </c>
      <c r="E3797" s="23" t="s">
        <v>278</v>
      </c>
      <c r="H3797">
        <v>1</v>
      </c>
      <c r="L3797" s="23" t="s">
        <v>2385</v>
      </c>
      <c r="M3797" s="23" t="s">
        <v>2713</v>
      </c>
    </row>
    <row r="3798" spans="1:13" x14ac:dyDescent="0.3">
      <c r="A3798" s="11">
        <v>39289</v>
      </c>
      <c r="B3798" s="23" t="s">
        <v>2598</v>
      </c>
      <c r="C3798" s="29">
        <v>2</v>
      </c>
      <c r="D3798">
        <v>44</v>
      </c>
      <c r="E3798" s="23" t="s">
        <v>278</v>
      </c>
      <c r="H3798">
        <v>1</v>
      </c>
      <c r="L3798" s="23" t="s">
        <v>2385</v>
      </c>
      <c r="M3798" s="23" t="s">
        <v>2713</v>
      </c>
    </row>
    <row r="3799" spans="1:13" x14ac:dyDescent="0.3">
      <c r="A3799" s="11">
        <v>39289</v>
      </c>
      <c r="B3799" s="23" t="s">
        <v>2598</v>
      </c>
      <c r="C3799" s="29">
        <v>1</v>
      </c>
      <c r="D3799">
        <v>34.1</v>
      </c>
      <c r="E3799" s="23" t="s">
        <v>1450</v>
      </c>
      <c r="F3799">
        <v>0.2</v>
      </c>
      <c r="L3799" s="23" t="s">
        <v>2698</v>
      </c>
      <c r="M3799" s="23" t="s">
        <v>2545</v>
      </c>
    </row>
    <row r="3800" spans="1:13" x14ac:dyDescent="0.3">
      <c r="A3800" s="11">
        <v>39289</v>
      </c>
      <c r="B3800" s="23" t="s">
        <v>2598</v>
      </c>
      <c r="C3800" s="29">
        <v>1</v>
      </c>
      <c r="D3800">
        <v>34.1</v>
      </c>
      <c r="E3800" s="23" t="s">
        <v>1450</v>
      </c>
      <c r="F3800">
        <v>0.2</v>
      </c>
      <c r="L3800" s="23" t="s">
        <v>2698</v>
      </c>
      <c r="M3800" s="23" t="s">
        <v>2545</v>
      </c>
    </row>
    <row r="3801" spans="1:13" x14ac:dyDescent="0.3">
      <c r="A3801" s="11">
        <v>39289</v>
      </c>
      <c r="B3801" s="23" t="s">
        <v>2598</v>
      </c>
      <c r="C3801" s="29">
        <v>1</v>
      </c>
      <c r="D3801">
        <v>12</v>
      </c>
      <c r="E3801" s="23" t="s">
        <v>1450</v>
      </c>
      <c r="F3801">
        <v>0.2</v>
      </c>
      <c r="L3801" s="23" t="s">
        <v>2698</v>
      </c>
      <c r="M3801" s="23" t="s">
        <v>2545</v>
      </c>
    </row>
    <row r="3802" spans="1:13" x14ac:dyDescent="0.3">
      <c r="A3802" s="11">
        <v>39289</v>
      </c>
      <c r="B3802" s="23" t="s">
        <v>2598</v>
      </c>
      <c r="C3802" s="29">
        <v>1</v>
      </c>
      <c r="D3802">
        <v>9.1</v>
      </c>
      <c r="E3802" s="23" t="s">
        <v>1450</v>
      </c>
      <c r="F3802">
        <v>0.2</v>
      </c>
      <c r="I3802" t="s">
        <v>1534</v>
      </c>
      <c r="L3802" s="23" t="s">
        <v>2698</v>
      </c>
      <c r="M3802" s="23" t="s">
        <v>2545</v>
      </c>
    </row>
    <row r="3803" spans="1:13" x14ac:dyDescent="0.3">
      <c r="A3803" s="11">
        <v>39289</v>
      </c>
      <c r="B3803" s="23" t="s">
        <v>2598</v>
      </c>
      <c r="C3803" s="29">
        <v>1</v>
      </c>
      <c r="D3803">
        <v>8.4</v>
      </c>
      <c r="E3803" s="23" t="s">
        <v>1450</v>
      </c>
      <c r="H3803">
        <v>1</v>
      </c>
      <c r="L3803" s="23" t="s">
        <v>2698</v>
      </c>
      <c r="M3803" s="23" t="s">
        <v>2545</v>
      </c>
    </row>
    <row r="3804" spans="1:13" x14ac:dyDescent="0.3">
      <c r="A3804" s="11">
        <v>39289</v>
      </c>
      <c r="B3804" s="23" t="s">
        <v>2598</v>
      </c>
      <c r="C3804" s="29">
        <v>1</v>
      </c>
      <c r="D3804">
        <v>7.2</v>
      </c>
      <c r="E3804" s="23" t="s">
        <v>1450</v>
      </c>
      <c r="H3804">
        <v>1</v>
      </c>
      <c r="L3804" s="23" t="s">
        <v>2698</v>
      </c>
      <c r="M3804" s="23" t="s">
        <v>2545</v>
      </c>
    </row>
    <row r="3805" spans="1:13" x14ac:dyDescent="0.3">
      <c r="A3805" s="11">
        <v>39289</v>
      </c>
      <c r="B3805" s="23" t="s">
        <v>2598</v>
      </c>
      <c r="C3805" s="29">
        <v>1</v>
      </c>
      <c r="D3805">
        <v>6.1</v>
      </c>
      <c r="E3805" s="23" t="s">
        <v>1450</v>
      </c>
      <c r="F3805">
        <v>0.2</v>
      </c>
      <c r="L3805" s="23" t="s">
        <v>2698</v>
      </c>
      <c r="M3805" s="23" t="s">
        <v>2545</v>
      </c>
    </row>
    <row r="3806" spans="1:13" x14ac:dyDescent="0.3">
      <c r="A3806" s="11">
        <v>39289</v>
      </c>
      <c r="B3806" s="23" t="s">
        <v>2598</v>
      </c>
      <c r="C3806" s="29">
        <v>1</v>
      </c>
      <c r="D3806">
        <v>6</v>
      </c>
      <c r="E3806" s="23" t="s">
        <v>1450</v>
      </c>
      <c r="F3806">
        <v>0.2</v>
      </c>
      <c r="L3806" s="23" t="s">
        <v>2698</v>
      </c>
      <c r="M3806" s="23" t="s">
        <v>2545</v>
      </c>
    </row>
    <row r="3807" spans="1:13" x14ac:dyDescent="0.3">
      <c r="A3807" s="11">
        <v>39289</v>
      </c>
      <c r="B3807" s="23" t="s">
        <v>2598</v>
      </c>
      <c r="C3807" s="29">
        <v>1</v>
      </c>
      <c r="D3807">
        <v>6.1</v>
      </c>
      <c r="E3807" s="23" t="s">
        <v>1450</v>
      </c>
      <c r="H3807">
        <v>1</v>
      </c>
      <c r="L3807" s="23" t="s">
        <v>2698</v>
      </c>
      <c r="M3807" s="23" t="s">
        <v>2545</v>
      </c>
    </row>
    <row r="3808" spans="1:13" x14ac:dyDescent="0.3">
      <c r="A3808" s="11">
        <v>39289</v>
      </c>
      <c r="B3808" s="23" t="s">
        <v>2598</v>
      </c>
      <c r="C3808" s="29">
        <v>1</v>
      </c>
      <c r="D3808">
        <v>6</v>
      </c>
      <c r="E3808" s="23" t="s">
        <v>1450</v>
      </c>
      <c r="H3808">
        <v>4</v>
      </c>
      <c r="L3808" s="23" t="s">
        <v>2698</v>
      </c>
      <c r="M3808" s="23" t="s">
        <v>2545</v>
      </c>
    </row>
    <row r="3809" spans="1:13" x14ac:dyDescent="0.3">
      <c r="A3809" s="11">
        <v>39289</v>
      </c>
      <c r="B3809" s="23" t="s">
        <v>2598</v>
      </c>
      <c r="C3809" s="29">
        <v>1</v>
      </c>
      <c r="D3809" s="23">
        <v>5</v>
      </c>
      <c r="E3809" s="23" t="s">
        <v>1450</v>
      </c>
      <c r="F3809" s="23"/>
      <c r="H3809">
        <v>4</v>
      </c>
      <c r="L3809" s="23" t="s">
        <v>2698</v>
      </c>
      <c r="M3809" s="23" t="s">
        <v>2545</v>
      </c>
    </row>
    <row r="3810" spans="1:13" x14ac:dyDescent="0.3">
      <c r="A3810" s="11">
        <v>39289</v>
      </c>
      <c r="B3810" s="23" t="s">
        <v>2598</v>
      </c>
      <c r="C3810" s="29">
        <v>1</v>
      </c>
      <c r="D3810" s="23">
        <v>5</v>
      </c>
      <c r="E3810" s="23" t="s">
        <v>1450</v>
      </c>
      <c r="F3810" s="23"/>
      <c r="H3810">
        <v>16</v>
      </c>
      <c r="L3810" s="23" t="s">
        <v>2698</v>
      </c>
      <c r="M3810" s="23" t="s">
        <v>2545</v>
      </c>
    </row>
    <row r="3811" spans="1:13" x14ac:dyDescent="0.3">
      <c r="A3811" s="11">
        <v>39289</v>
      </c>
      <c r="B3811" s="23" t="s">
        <v>2598</v>
      </c>
      <c r="C3811" s="29">
        <v>1</v>
      </c>
      <c r="D3811">
        <v>4</v>
      </c>
      <c r="E3811" s="23" t="s">
        <v>1450</v>
      </c>
      <c r="H3811">
        <v>15</v>
      </c>
      <c r="L3811" s="23" t="s">
        <v>2698</v>
      </c>
      <c r="M3811" s="23" t="s">
        <v>2545</v>
      </c>
    </row>
    <row r="3812" spans="1:13" x14ac:dyDescent="0.3">
      <c r="A3812" s="11">
        <v>39289</v>
      </c>
      <c r="B3812" s="23" t="s">
        <v>2598</v>
      </c>
      <c r="C3812" s="29">
        <v>1</v>
      </c>
      <c r="D3812">
        <v>4</v>
      </c>
      <c r="E3812" s="23" t="s">
        <v>1450</v>
      </c>
      <c r="H3812">
        <v>9</v>
      </c>
      <c r="L3812" s="23" t="s">
        <v>2698</v>
      </c>
      <c r="M3812" s="23" t="s">
        <v>2545</v>
      </c>
    </row>
    <row r="3813" spans="1:13" x14ac:dyDescent="0.3">
      <c r="A3813" s="11">
        <v>39289</v>
      </c>
      <c r="B3813" s="23" t="s">
        <v>2598</v>
      </c>
      <c r="C3813" s="29">
        <v>1</v>
      </c>
      <c r="D3813">
        <v>3</v>
      </c>
      <c r="E3813" s="23" t="s">
        <v>1450</v>
      </c>
      <c r="H3813">
        <v>10</v>
      </c>
      <c r="L3813" s="23" t="s">
        <v>2698</v>
      </c>
      <c r="M3813" s="23" t="s">
        <v>2545</v>
      </c>
    </row>
    <row r="3814" spans="1:13" x14ac:dyDescent="0.3">
      <c r="A3814" s="11">
        <v>39289</v>
      </c>
      <c r="B3814" s="23" t="s">
        <v>2598</v>
      </c>
      <c r="C3814" s="29">
        <v>1</v>
      </c>
      <c r="D3814">
        <v>3</v>
      </c>
      <c r="E3814" s="23" t="s">
        <v>1450</v>
      </c>
      <c r="H3814">
        <v>9</v>
      </c>
      <c r="L3814" s="23" t="s">
        <v>2698</v>
      </c>
      <c r="M3814" s="23" t="s">
        <v>2545</v>
      </c>
    </row>
    <row r="3815" spans="1:13" x14ac:dyDescent="0.3">
      <c r="A3815" s="11">
        <v>39289</v>
      </c>
      <c r="B3815" s="23" t="s">
        <v>2598</v>
      </c>
      <c r="C3815" s="29">
        <v>1</v>
      </c>
      <c r="D3815">
        <v>2</v>
      </c>
      <c r="E3815" s="23" t="s">
        <v>1450</v>
      </c>
      <c r="H3815">
        <v>9</v>
      </c>
      <c r="L3815" s="23" t="s">
        <v>2698</v>
      </c>
      <c r="M3815" s="23" t="s">
        <v>2545</v>
      </c>
    </row>
    <row r="3816" spans="1:13" x14ac:dyDescent="0.3">
      <c r="A3816" s="11">
        <v>39289</v>
      </c>
      <c r="B3816" s="23" t="s">
        <v>2598</v>
      </c>
      <c r="C3816" s="29">
        <v>1</v>
      </c>
      <c r="D3816">
        <v>2</v>
      </c>
      <c r="E3816" s="23" t="s">
        <v>1450</v>
      </c>
      <c r="H3816">
        <v>5</v>
      </c>
      <c r="L3816" s="23" t="s">
        <v>2698</v>
      </c>
      <c r="M3816" s="23" t="s">
        <v>2545</v>
      </c>
    </row>
    <row r="3817" spans="1:13" x14ac:dyDescent="0.3">
      <c r="A3817" s="11">
        <v>39289</v>
      </c>
      <c r="B3817" s="23" t="s">
        <v>2598</v>
      </c>
      <c r="C3817" s="29">
        <v>1</v>
      </c>
      <c r="D3817">
        <v>1</v>
      </c>
      <c r="E3817" s="23" t="s">
        <v>1450</v>
      </c>
      <c r="H3817">
        <v>4</v>
      </c>
      <c r="L3817" s="23" t="s">
        <v>2698</v>
      </c>
      <c r="M3817" s="23" t="s">
        <v>2545</v>
      </c>
    </row>
    <row r="3818" spans="1:13" x14ac:dyDescent="0.3">
      <c r="A3818" s="11">
        <v>39289</v>
      </c>
      <c r="B3818" s="23" t="s">
        <v>2598</v>
      </c>
      <c r="C3818" s="29">
        <v>1</v>
      </c>
      <c r="D3818">
        <v>1</v>
      </c>
      <c r="E3818" s="23" t="s">
        <v>1450</v>
      </c>
      <c r="H3818">
        <v>4</v>
      </c>
      <c r="L3818" s="23" t="s">
        <v>2698</v>
      </c>
      <c r="M3818" s="23" t="s">
        <v>2545</v>
      </c>
    </row>
    <row r="3819" spans="1:13" x14ac:dyDescent="0.3">
      <c r="A3819" s="11">
        <v>39289</v>
      </c>
      <c r="B3819" s="23" t="s">
        <v>2598</v>
      </c>
      <c r="C3819" s="29">
        <v>1</v>
      </c>
      <c r="D3819">
        <v>0</v>
      </c>
      <c r="E3819" s="23" t="s">
        <v>1450</v>
      </c>
      <c r="H3819">
        <v>5</v>
      </c>
      <c r="L3819" s="23" t="s">
        <v>2698</v>
      </c>
      <c r="M3819" s="23" t="s">
        <v>2545</v>
      </c>
    </row>
    <row r="3820" spans="1:13" x14ac:dyDescent="0.3">
      <c r="A3820" s="11">
        <v>39289</v>
      </c>
      <c r="B3820" s="23" t="s">
        <v>2598</v>
      </c>
      <c r="C3820" s="29">
        <v>2</v>
      </c>
      <c r="D3820">
        <v>43.8</v>
      </c>
      <c r="E3820" s="23" t="s">
        <v>79</v>
      </c>
      <c r="H3820">
        <v>1</v>
      </c>
      <c r="L3820" s="23" t="s">
        <v>2698</v>
      </c>
      <c r="M3820" s="23" t="s">
        <v>2545</v>
      </c>
    </row>
    <row r="3821" spans="1:13" x14ac:dyDescent="0.3">
      <c r="A3821" s="11">
        <v>39289</v>
      </c>
      <c r="B3821" s="23" t="s">
        <v>2598</v>
      </c>
      <c r="C3821" s="29">
        <v>2</v>
      </c>
      <c r="D3821">
        <v>43.4</v>
      </c>
      <c r="E3821" s="23" t="s">
        <v>79</v>
      </c>
      <c r="F3821">
        <v>0.2</v>
      </c>
      <c r="L3821" s="23" t="s">
        <v>2698</v>
      </c>
      <c r="M3821" s="23" t="s">
        <v>2545</v>
      </c>
    </row>
    <row r="3822" spans="1:13" x14ac:dyDescent="0.3">
      <c r="A3822" s="11">
        <v>39289</v>
      </c>
      <c r="B3822" s="23" t="s">
        <v>2598</v>
      </c>
      <c r="C3822" s="29">
        <v>2</v>
      </c>
      <c r="D3822">
        <v>43.2</v>
      </c>
      <c r="E3822" s="23" t="s">
        <v>79</v>
      </c>
      <c r="F3822">
        <v>0.2</v>
      </c>
      <c r="L3822" s="23" t="s">
        <v>2698</v>
      </c>
      <c r="M3822" s="23" t="s">
        <v>2545</v>
      </c>
    </row>
    <row r="3823" spans="1:13" x14ac:dyDescent="0.3">
      <c r="A3823" s="11">
        <v>39289</v>
      </c>
      <c r="B3823" s="23" t="s">
        <v>2598</v>
      </c>
      <c r="C3823" s="29">
        <v>2</v>
      </c>
      <c r="D3823">
        <v>43.2</v>
      </c>
      <c r="E3823" s="23" t="s">
        <v>79</v>
      </c>
      <c r="F3823">
        <v>0.2</v>
      </c>
      <c r="L3823" s="23" t="s">
        <v>2698</v>
      </c>
      <c r="M3823" s="23" t="s">
        <v>2545</v>
      </c>
    </row>
    <row r="3824" spans="1:13" x14ac:dyDescent="0.3">
      <c r="A3824" s="11">
        <v>39289</v>
      </c>
      <c r="B3824" s="23" t="s">
        <v>2598</v>
      </c>
      <c r="C3824" s="29">
        <v>2</v>
      </c>
      <c r="D3824">
        <v>42.9</v>
      </c>
      <c r="E3824" s="23" t="s">
        <v>79</v>
      </c>
      <c r="H3824">
        <v>1</v>
      </c>
      <c r="L3824" s="23" t="s">
        <v>2698</v>
      </c>
      <c r="M3824" s="23" t="s">
        <v>2545</v>
      </c>
    </row>
    <row r="3825" spans="1:13" x14ac:dyDescent="0.3">
      <c r="A3825" s="11">
        <v>39289</v>
      </c>
      <c r="B3825" s="23" t="s">
        <v>2598</v>
      </c>
      <c r="C3825" s="29">
        <v>2</v>
      </c>
      <c r="D3825">
        <v>42.5</v>
      </c>
      <c r="E3825" s="23" t="s">
        <v>79</v>
      </c>
      <c r="F3825">
        <v>0.1</v>
      </c>
      <c r="I3825" t="s">
        <v>348</v>
      </c>
      <c r="L3825" s="23" t="s">
        <v>2698</v>
      </c>
      <c r="M3825" s="23" t="s">
        <v>2545</v>
      </c>
    </row>
    <row r="3826" spans="1:13" x14ac:dyDescent="0.3">
      <c r="A3826" s="11">
        <v>39289</v>
      </c>
      <c r="B3826" s="23" t="s">
        <v>2598</v>
      </c>
      <c r="C3826" s="29">
        <v>2</v>
      </c>
      <c r="D3826">
        <v>42.3</v>
      </c>
      <c r="E3826" s="23" t="s">
        <v>79</v>
      </c>
      <c r="H3826">
        <v>2</v>
      </c>
      <c r="L3826" s="23" t="s">
        <v>2698</v>
      </c>
      <c r="M3826" s="23" t="s">
        <v>2545</v>
      </c>
    </row>
    <row r="3827" spans="1:13" x14ac:dyDescent="0.3">
      <c r="A3827" s="11">
        <v>39289</v>
      </c>
      <c r="B3827" s="23" t="s">
        <v>2598</v>
      </c>
      <c r="C3827" s="29">
        <v>2</v>
      </c>
      <c r="D3827">
        <v>42.2</v>
      </c>
      <c r="E3827" s="23" t="s">
        <v>79</v>
      </c>
      <c r="F3827">
        <v>0.2</v>
      </c>
      <c r="I3827" t="s">
        <v>349</v>
      </c>
      <c r="K3827" s="23"/>
      <c r="L3827" s="23" t="s">
        <v>2698</v>
      </c>
      <c r="M3827" s="23" t="s">
        <v>2545</v>
      </c>
    </row>
    <row r="3828" spans="1:13" x14ac:dyDescent="0.3">
      <c r="A3828" s="11">
        <v>39289</v>
      </c>
      <c r="B3828" s="23" t="s">
        <v>2598</v>
      </c>
      <c r="C3828" s="29">
        <v>2</v>
      </c>
      <c r="D3828">
        <v>42.5</v>
      </c>
      <c r="E3828" s="23" t="s">
        <v>79</v>
      </c>
      <c r="H3828">
        <v>3</v>
      </c>
      <c r="L3828" s="23" t="s">
        <v>2698</v>
      </c>
      <c r="M3828" s="23" t="s">
        <v>2545</v>
      </c>
    </row>
    <row r="3829" spans="1:13" x14ac:dyDescent="0.3">
      <c r="A3829" s="11">
        <v>39289</v>
      </c>
      <c r="B3829" s="23" t="s">
        <v>2598</v>
      </c>
      <c r="C3829" s="29">
        <v>2</v>
      </c>
      <c r="D3829">
        <v>42</v>
      </c>
      <c r="E3829" s="23" t="s">
        <v>79</v>
      </c>
      <c r="H3829">
        <v>3</v>
      </c>
      <c r="L3829" s="23" t="s">
        <v>2698</v>
      </c>
      <c r="M3829" s="23" t="s">
        <v>2545</v>
      </c>
    </row>
    <row r="3830" spans="1:13" x14ac:dyDescent="0.3">
      <c r="A3830" s="11">
        <v>39289</v>
      </c>
      <c r="B3830" s="23" t="s">
        <v>2598</v>
      </c>
      <c r="C3830" s="29">
        <v>2</v>
      </c>
      <c r="D3830" s="23">
        <v>42</v>
      </c>
      <c r="E3830" s="23" t="s">
        <v>79</v>
      </c>
      <c r="F3830" s="23"/>
      <c r="H3830">
        <v>2</v>
      </c>
      <c r="L3830" s="23" t="s">
        <v>2698</v>
      </c>
      <c r="M3830" s="23" t="s">
        <v>2545</v>
      </c>
    </row>
    <row r="3831" spans="1:13" x14ac:dyDescent="0.3">
      <c r="A3831" s="11">
        <v>39289</v>
      </c>
      <c r="B3831" s="23" t="s">
        <v>2598</v>
      </c>
      <c r="C3831" s="29">
        <v>2</v>
      </c>
      <c r="D3831" s="23">
        <v>41.5</v>
      </c>
      <c r="E3831" s="23" t="s">
        <v>79</v>
      </c>
      <c r="F3831" s="23"/>
      <c r="H3831">
        <v>3</v>
      </c>
      <c r="L3831" s="23" t="s">
        <v>2698</v>
      </c>
      <c r="M3831" s="23" t="s">
        <v>2545</v>
      </c>
    </row>
    <row r="3832" spans="1:13" x14ac:dyDescent="0.3">
      <c r="A3832" s="11">
        <v>39289</v>
      </c>
      <c r="B3832" s="23" t="s">
        <v>2598</v>
      </c>
      <c r="C3832" s="29">
        <v>2</v>
      </c>
      <c r="D3832">
        <v>41.4</v>
      </c>
      <c r="E3832" s="23" t="s">
        <v>79</v>
      </c>
      <c r="F3832">
        <v>0.4</v>
      </c>
      <c r="K3832" t="s">
        <v>350</v>
      </c>
      <c r="L3832" s="23" t="s">
        <v>2698</v>
      </c>
      <c r="M3832" s="23" t="s">
        <v>2545</v>
      </c>
    </row>
    <row r="3833" spans="1:13" x14ac:dyDescent="0.3">
      <c r="A3833" s="11">
        <v>39289</v>
      </c>
      <c r="B3833" s="23" t="s">
        <v>2598</v>
      </c>
      <c r="C3833" s="29">
        <v>2</v>
      </c>
      <c r="D3833">
        <v>41</v>
      </c>
      <c r="E3833" s="23" t="s">
        <v>79</v>
      </c>
      <c r="H3833">
        <v>5</v>
      </c>
      <c r="L3833" s="23" t="s">
        <v>2698</v>
      </c>
      <c r="M3833" s="23" t="s">
        <v>2545</v>
      </c>
    </row>
    <row r="3834" spans="1:13" x14ac:dyDescent="0.3">
      <c r="A3834" s="11">
        <v>39289</v>
      </c>
      <c r="B3834" s="23" t="s">
        <v>2598</v>
      </c>
      <c r="C3834" s="29">
        <v>2</v>
      </c>
      <c r="D3834">
        <v>40</v>
      </c>
      <c r="E3834" s="23" t="s">
        <v>79</v>
      </c>
      <c r="H3834">
        <v>5</v>
      </c>
      <c r="L3834" s="23" t="s">
        <v>2698</v>
      </c>
      <c r="M3834" s="23" t="s">
        <v>2545</v>
      </c>
    </row>
    <row r="3835" spans="1:13" x14ac:dyDescent="0.3">
      <c r="A3835" s="11">
        <v>39289</v>
      </c>
      <c r="B3835" s="23" t="s">
        <v>2598</v>
      </c>
      <c r="C3835" s="29">
        <v>2</v>
      </c>
      <c r="D3835">
        <v>39.1</v>
      </c>
      <c r="E3835" s="23" t="s">
        <v>79</v>
      </c>
      <c r="H3835">
        <v>2</v>
      </c>
      <c r="L3835" s="23" t="s">
        <v>2698</v>
      </c>
      <c r="M3835" s="23" t="s">
        <v>2545</v>
      </c>
    </row>
    <row r="3836" spans="1:13" x14ac:dyDescent="0.3">
      <c r="A3836" s="11">
        <v>39289</v>
      </c>
      <c r="B3836" s="23" t="s">
        <v>2598</v>
      </c>
      <c r="C3836" s="29">
        <v>2</v>
      </c>
      <c r="D3836">
        <v>32.299999999999997</v>
      </c>
      <c r="E3836" s="23" t="s">
        <v>2337</v>
      </c>
      <c r="F3836">
        <v>0.3</v>
      </c>
      <c r="L3836" s="23" t="s">
        <v>2698</v>
      </c>
      <c r="M3836" s="23" t="s">
        <v>2545</v>
      </c>
    </row>
    <row r="3837" spans="1:13" x14ac:dyDescent="0.3">
      <c r="A3837" s="11">
        <v>39289</v>
      </c>
      <c r="B3837" s="23" t="s">
        <v>2598</v>
      </c>
      <c r="C3837" s="29">
        <v>2</v>
      </c>
      <c r="D3837">
        <v>32.1</v>
      </c>
      <c r="E3837" s="23" t="s">
        <v>2337</v>
      </c>
      <c r="F3837">
        <v>0.3</v>
      </c>
      <c r="L3837" s="23" t="s">
        <v>2698</v>
      </c>
      <c r="M3837" s="23" t="s">
        <v>2545</v>
      </c>
    </row>
    <row r="3838" spans="1:13" x14ac:dyDescent="0.3">
      <c r="A3838" s="11">
        <v>39289</v>
      </c>
      <c r="B3838" s="23" t="s">
        <v>2598</v>
      </c>
      <c r="C3838" s="29">
        <v>2</v>
      </c>
      <c r="D3838">
        <v>31.7</v>
      </c>
      <c r="E3838" s="23" t="s">
        <v>2337</v>
      </c>
      <c r="F3838">
        <v>0.3</v>
      </c>
      <c r="L3838" s="23" t="s">
        <v>2698</v>
      </c>
      <c r="M3838" s="23" t="s">
        <v>2545</v>
      </c>
    </row>
    <row r="3839" spans="1:13" x14ac:dyDescent="0.3">
      <c r="A3839" s="11">
        <v>39289</v>
      </c>
      <c r="B3839" s="23" t="s">
        <v>2598</v>
      </c>
      <c r="C3839" s="29">
        <v>2</v>
      </c>
      <c r="D3839">
        <v>31.7</v>
      </c>
      <c r="E3839" s="23" t="s">
        <v>2337</v>
      </c>
      <c r="F3839">
        <v>0.4</v>
      </c>
      <c r="L3839" s="23" t="s">
        <v>2698</v>
      </c>
      <c r="M3839" s="23" t="s">
        <v>2545</v>
      </c>
    </row>
    <row r="3840" spans="1:13" x14ac:dyDescent="0.3">
      <c r="A3840" s="11">
        <v>39289</v>
      </c>
      <c r="B3840" s="23" t="s">
        <v>2598</v>
      </c>
      <c r="C3840" s="29">
        <v>2</v>
      </c>
      <c r="D3840">
        <v>31.5</v>
      </c>
      <c r="E3840" s="23" t="s">
        <v>2337</v>
      </c>
      <c r="F3840">
        <v>0.5</v>
      </c>
      <c r="L3840" s="23" t="s">
        <v>2698</v>
      </c>
      <c r="M3840" s="23" t="s">
        <v>2545</v>
      </c>
    </row>
    <row r="3841" spans="1:13" x14ac:dyDescent="0.3">
      <c r="A3841" s="11">
        <v>39289</v>
      </c>
      <c r="B3841" s="23" t="s">
        <v>2598</v>
      </c>
      <c r="C3841" s="29">
        <v>2</v>
      </c>
      <c r="D3841">
        <v>31.2</v>
      </c>
      <c r="E3841" s="23" t="s">
        <v>2337</v>
      </c>
      <c r="F3841">
        <v>0.2</v>
      </c>
      <c r="L3841" s="23" t="s">
        <v>2698</v>
      </c>
      <c r="M3841" s="23" t="s">
        <v>2545</v>
      </c>
    </row>
    <row r="3842" spans="1:13" x14ac:dyDescent="0.3">
      <c r="A3842" s="11">
        <v>39289</v>
      </c>
      <c r="B3842" s="23" t="s">
        <v>2598</v>
      </c>
      <c r="C3842" s="29">
        <v>2</v>
      </c>
      <c r="D3842">
        <v>30.4</v>
      </c>
      <c r="E3842" s="23" t="s">
        <v>2337</v>
      </c>
      <c r="F3842">
        <v>1</v>
      </c>
      <c r="K3842" t="s">
        <v>1959</v>
      </c>
      <c r="L3842" s="23" t="s">
        <v>2698</v>
      </c>
      <c r="M3842" s="23" t="s">
        <v>2545</v>
      </c>
    </row>
    <row r="3843" spans="1:13" x14ac:dyDescent="0.3">
      <c r="A3843" s="11">
        <v>39289</v>
      </c>
      <c r="B3843" s="23" t="s">
        <v>2598</v>
      </c>
      <c r="C3843" s="29">
        <v>2</v>
      </c>
      <c r="D3843">
        <v>27.9</v>
      </c>
      <c r="E3843" s="23" t="s">
        <v>2513</v>
      </c>
      <c r="H3843">
        <v>1</v>
      </c>
      <c r="L3843" s="23" t="s">
        <v>2698</v>
      </c>
      <c r="M3843" s="23" t="s">
        <v>2545</v>
      </c>
    </row>
    <row r="3844" spans="1:13" x14ac:dyDescent="0.3">
      <c r="A3844" s="11">
        <v>39289</v>
      </c>
      <c r="B3844" s="23" t="s">
        <v>2598</v>
      </c>
      <c r="C3844" s="29">
        <v>2</v>
      </c>
      <c r="D3844">
        <v>27.5</v>
      </c>
      <c r="E3844" s="23" t="s">
        <v>2337</v>
      </c>
      <c r="F3844">
        <v>0.4</v>
      </c>
      <c r="L3844" s="23" t="s">
        <v>2698</v>
      </c>
      <c r="M3844" s="23" t="s">
        <v>2545</v>
      </c>
    </row>
    <row r="3845" spans="1:13" x14ac:dyDescent="0.3">
      <c r="A3845" s="11">
        <v>39289</v>
      </c>
      <c r="B3845" s="23" t="s">
        <v>2598</v>
      </c>
      <c r="C3845" s="29">
        <v>2</v>
      </c>
      <c r="D3845">
        <v>26.8</v>
      </c>
      <c r="E3845" s="23" t="s">
        <v>2337</v>
      </c>
      <c r="F3845">
        <v>0.3</v>
      </c>
      <c r="L3845" s="23" t="s">
        <v>2698</v>
      </c>
      <c r="M3845" s="23" t="s">
        <v>2545</v>
      </c>
    </row>
    <row r="3846" spans="1:13" x14ac:dyDescent="0.3">
      <c r="A3846" s="11">
        <v>39289</v>
      </c>
      <c r="B3846" s="23" t="s">
        <v>2598</v>
      </c>
      <c r="C3846" s="29">
        <v>2</v>
      </c>
      <c r="D3846">
        <v>26.5</v>
      </c>
      <c r="E3846" s="23" t="s">
        <v>2337</v>
      </c>
      <c r="F3846">
        <v>1.2</v>
      </c>
      <c r="K3846" t="s">
        <v>2136</v>
      </c>
      <c r="L3846" s="23" t="s">
        <v>2698</v>
      </c>
      <c r="M3846" s="23" t="s">
        <v>2545</v>
      </c>
    </row>
    <row r="3847" spans="1:13" x14ac:dyDescent="0.3">
      <c r="A3847" s="11">
        <v>39289</v>
      </c>
      <c r="B3847" s="23" t="s">
        <v>2598</v>
      </c>
      <c r="C3847" s="29">
        <v>2</v>
      </c>
      <c r="D3847">
        <v>23.2</v>
      </c>
      <c r="E3847" s="23" t="s">
        <v>2337</v>
      </c>
      <c r="H3847">
        <v>2</v>
      </c>
      <c r="L3847" s="23" t="s">
        <v>2698</v>
      </c>
      <c r="M3847" s="23" t="s">
        <v>2545</v>
      </c>
    </row>
    <row r="3848" spans="1:13" x14ac:dyDescent="0.3">
      <c r="A3848" s="11">
        <v>39289</v>
      </c>
      <c r="B3848" s="23" t="s">
        <v>2598</v>
      </c>
      <c r="C3848" s="29">
        <v>1</v>
      </c>
      <c r="D3848">
        <v>45.1</v>
      </c>
      <c r="E3848" s="23" t="s">
        <v>2139</v>
      </c>
      <c r="H3848">
        <v>1</v>
      </c>
      <c r="L3848" s="23" t="s">
        <v>2698</v>
      </c>
      <c r="M3848" s="23" t="s">
        <v>2713</v>
      </c>
    </row>
    <row r="3849" spans="1:13" x14ac:dyDescent="0.3">
      <c r="A3849" s="11">
        <v>39289</v>
      </c>
      <c r="B3849" s="23" t="s">
        <v>2598</v>
      </c>
      <c r="C3849" s="29">
        <v>1</v>
      </c>
      <c r="D3849">
        <v>31.5</v>
      </c>
      <c r="E3849" s="23" t="s">
        <v>2139</v>
      </c>
      <c r="H3849">
        <v>1</v>
      </c>
      <c r="L3849" s="23" t="s">
        <v>2698</v>
      </c>
      <c r="M3849" s="23" t="s">
        <v>2713</v>
      </c>
    </row>
    <row r="3850" spans="1:13" x14ac:dyDescent="0.3">
      <c r="A3850" s="11">
        <v>39289</v>
      </c>
      <c r="B3850" s="23" t="s">
        <v>2598</v>
      </c>
      <c r="C3850" s="29">
        <v>1</v>
      </c>
      <c r="D3850">
        <v>26.3</v>
      </c>
      <c r="E3850" s="23" t="s">
        <v>2139</v>
      </c>
      <c r="H3850">
        <v>1</v>
      </c>
      <c r="L3850" s="23" t="s">
        <v>2698</v>
      </c>
      <c r="M3850" s="23" t="s">
        <v>2713</v>
      </c>
    </row>
    <row r="3851" spans="1:13" x14ac:dyDescent="0.3">
      <c r="A3851" s="11">
        <v>39289</v>
      </c>
      <c r="B3851" s="23" t="s">
        <v>2598</v>
      </c>
      <c r="C3851" s="29">
        <v>2</v>
      </c>
      <c r="D3851">
        <v>50</v>
      </c>
      <c r="E3851" s="23" t="s">
        <v>630</v>
      </c>
      <c r="F3851">
        <v>1</v>
      </c>
      <c r="K3851" t="s">
        <v>631</v>
      </c>
      <c r="L3851" s="23" t="s">
        <v>2698</v>
      </c>
      <c r="M3851" s="23" t="s">
        <v>2713</v>
      </c>
    </row>
    <row r="3852" spans="1:13" x14ac:dyDescent="0.3">
      <c r="A3852" s="11">
        <v>39289</v>
      </c>
      <c r="B3852" s="23" t="s">
        <v>2598</v>
      </c>
      <c r="C3852" s="29">
        <v>2</v>
      </c>
      <c r="D3852">
        <v>49.8</v>
      </c>
      <c r="E3852" s="23" t="s">
        <v>279</v>
      </c>
      <c r="H3852">
        <v>1</v>
      </c>
      <c r="L3852" s="23" t="s">
        <v>2698</v>
      </c>
      <c r="M3852" s="23" t="s">
        <v>2713</v>
      </c>
    </row>
    <row r="3853" spans="1:13" s="23" customFormat="1" x14ac:dyDescent="0.3">
      <c r="A3853" s="11">
        <v>39289</v>
      </c>
      <c r="B3853" s="23" t="s">
        <v>2598</v>
      </c>
      <c r="C3853" s="29">
        <v>2</v>
      </c>
      <c r="D3853" s="23">
        <v>49.6</v>
      </c>
      <c r="E3853" s="23" t="s">
        <v>279</v>
      </c>
      <c r="H3853" s="23">
        <v>1</v>
      </c>
      <c r="L3853" s="23" t="s">
        <v>2698</v>
      </c>
      <c r="M3853" s="23" t="s">
        <v>2713</v>
      </c>
    </row>
    <row r="3854" spans="1:13" x14ac:dyDescent="0.3">
      <c r="A3854" s="11">
        <v>39289</v>
      </c>
      <c r="B3854" s="23" t="s">
        <v>2598</v>
      </c>
      <c r="C3854" s="29">
        <v>2</v>
      </c>
      <c r="D3854">
        <v>49</v>
      </c>
      <c r="E3854" s="23" t="s">
        <v>279</v>
      </c>
      <c r="H3854">
        <v>1</v>
      </c>
      <c r="L3854" s="23" t="s">
        <v>2698</v>
      </c>
      <c r="M3854" s="23" t="s">
        <v>2713</v>
      </c>
    </row>
    <row r="3855" spans="1:13" x14ac:dyDescent="0.3">
      <c r="A3855" s="11">
        <v>39289</v>
      </c>
      <c r="B3855" s="23" t="s">
        <v>2598</v>
      </c>
      <c r="C3855" s="29">
        <v>2</v>
      </c>
      <c r="D3855">
        <v>43.7</v>
      </c>
      <c r="E3855" s="23" t="s">
        <v>279</v>
      </c>
      <c r="H3855">
        <v>1</v>
      </c>
      <c r="L3855" s="23" t="s">
        <v>2698</v>
      </c>
      <c r="M3855" s="23" t="s">
        <v>2713</v>
      </c>
    </row>
    <row r="3856" spans="1:13" x14ac:dyDescent="0.3">
      <c r="A3856" s="11">
        <v>39289</v>
      </c>
      <c r="B3856" s="23" t="s">
        <v>2598</v>
      </c>
      <c r="C3856" s="29">
        <v>2</v>
      </c>
      <c r="D3856">
        <v>43.4</v>
      </c>
      <c r="E3856" s="23" t="s">
        <v>279</v>
      </c>
      <c r="K3856" s="23" t="s">
        <v>1144</v>
      </c>
      <c r="L3856" s="23" t="s">
        <v>2698</v>
      </c>
      <c r="M3856" s="23" t="s">
        <v>2713</v>
      </c>
    </row>
    <row r="3857" spans="1:13" x14ac:dyDescent="0.3">
      <c r="A3857" s="11">
        <v>39289</v>
      </c>
      <c r="B3857" s="29" t="s">
        <v>2598</v>
      </c>
      <c r="C3857" s="29">
        <v>2</v>
      </c>
      <c r="D3857">
        <v>42.7</v>
      </c>
      <c r="E3857" s="23" t="s">
        <v>279</v>
      </c>
      <c r="K3857" t="s">
        <v>1144</v>
      </c>
      <c r="L3857" s="23" t="s">
        <v>2698</v>
      </c>
      <c r="M3857" s="23" t="s">
        <v>2713</v>
      </c>
    </row>
    <row r="3858" spans="1:13" x14ac:dyDescent="0.3">
      <c r="A3858" s="11">
        <v>39289</v>
      </c>
      <c r="B3858" s="29" t="s">
        <v>2598</v>
      </c>
      <c r="C3858" s="29">
        <v>2</v>
      </c>
      <c r="D3858">
        <v>36.4</v>
      </c>
      <c r="E3858" s="23" t="s">
        <v>279</v>
      </c>
      <c r="H3858">
        <v>1</v>
      </c>
      <c r="I3858" s="29"/>
      <c r="L3858" s="23" t="s">
        <v>2698</v>
      </c>
      <c r="M3858" s="23" t="s">
        <v>2713</v>
      </c>
    </row>
    <row r="3859" spans="1:13" x14ac:dyDescent="0.3">
      <c r="A3859" s="11">
        <v>39288</v>
      </c>
      <c r="B3859" s="29" t="s">
        <v>720</v>
      </c>
      <c r="C3859" s="29">
        <v>1</v>
      </c>
      <c r="D3859">
        <v>1.5</v>
      </c>
      <c r="E3859" s="23" t="s">
        <v>2180</v>
      </c>
      <c r="F3859">
        <v>0.6</v>
      </c>
      <c r="I3859" s="29"/>
      <c r="L3859" s="23" t="s">
        <v>2385</v>
      </c>
      <c r="M3859" s="23" t="s">
        <v>2713</v>
      </c>
    </row>
    <row r="3860" spans="1:13" x14ac:dyDescent="0.3">
      <c r="A3860" s="11">
        <v>39288</v>
      </c>
      <c r="B3860" s="29" t="s">
        <v>720</v>
      </c>
      <c r="C3860" s="29">
        <v>1</v>
      </c>
      <c r="D3860">
        <v>0.9</v>
      </c>
      <c r="E3860" s="23" t="s">
        <v>2180</v>
      </c>
      <c r="I3860" s="29"/>
      <c r="K3860" t="s">
        <v>1717</v>
      </c>
      <c r="L3860" s="23" t="s">
        <v>2385</v>
      </c>
      <c r="M3860" s="23" t="s">
        <v>2713</v>
      </c>
    </row>
    <row r="3861" spans="1:13" x14ac:dyDescent="0.3">
      <c r="A3861" s="11">
        <v>39288</v>
      </c>
      <c r="B3861" s="29" t="s">
        <v>720</v>
      </c>
      <c r="C3861" s="29">
        <v>1</v>
      </c>
      <c r="D3861">
        <v>1.2</v>
      </c>
      <c r="E3861" s="23" t="s">
        <v>1285</v>
      </c>
      <c r="F3861">
        <v>0.7</v>
      </c>
      <c r="I3861" s="29"/>
      <c r="J3861" t="s">
        <v>2180</v>
      </c>
      <c r="L3861" s="23" t="s">
        <v>2698</v>
      </c>
      <c r="M3861" s="23" t="s">
        <v>2545</v>
      </c>
    </row>
    <row r="3862" spans="1:13" x14ac:dyDescent="0.3">
      <c r="A3862" s="11">
        <v>39288</v>
      </c>
      <c r="B3862" s="29" t="s">
        <v>720</v>
      </c>
      <c r="C3862" s="29">
        <v>1</v>
      </c>
      <c r="D3862">
        <v>49.3</v>
      </c>
      <c r="E3862" s="23" t="s">
        <v>1285</v>
      </c>
      <c r="I3862" s="29"/>
      <c r="K3862" t="s">
        <v>2478</v>
      </c>
      <c r="L3862" s="23" t="s">
        <v>2698</v>
      </c>
      <c r="M3862" s="23" t="s">
        <v>2545</v>
      </c>
    </row>
    <row r="3863" spans="1:13" x14ac:dyDescent="0.3">
      <c r="A3863" s="11">
        <v>39288</v>
      </c>
      <c r="B3863" s="29" t="s">
        <v>720</v>
      </c>
      <c r="C3863" s="29">
        <v>1</v>
      </c>
      <c r="D3863">
        <v>48.5</v>
      </c>
      <c r="E3863" s="23" t="s">
        <v>1285</v>
      </c>
      <c r="I3863" s="29"/>
      <c r="K3863" t="s">
        <v>1455</v>
      </c>
      <c r="L3863" s="23" t="s">
        <v>2698</v>
      </c>
      <c r="M3863" s="23" t="s">
        <v>2545</v>
      </c>
    </row>
    <row r="3864" spans="1:13" x14ac:dyDescent="0.3">
      <c r="A3864" s="11">
        <v>39288</v>
      </c>
      <c r="B3864" s="29" t="s">
        <v>720</v>
      </c>
      <c r="C3864" s="29">
        <v>1</v>
      </c>
      <c r="D3864">
        <v>47.8</v>
      </c>
      <c r="E3864" s="23" t="s">
        <v>1285</v>
      </c>
      <c r="I3864" s="29"/>
      <c r="J3864" s="29"/>
      <c r="K3864" t="s">
        <v>2517</v>
      </c>
      <c r="L3864" s="23" t="s">
        <v>2698</v>
      </c>
      <c r="M3864" s="23" t="s">
        <v>2545</v>
      </c>
    </row>
    <row r="3865" spans="1:13" x14ac:dyDescent="0.3">
      <c r="A3865" s="11">
        <v>39288</v>
      </c>
      <c r="B3865" s="29" t="s">
        <v>720</v>
      </c>
      <c r="C3865" s="29">
        <v>1</v>
      </c>
      <c r="D3865">
        <v>47.8</v>
      </c>
      <c r="E3865" s="23" t="s">
        <v>1285</v>
      </c>
      <c r="I3865" s="29"/>
      <c r="K3865" t="s">
        <v>2517</v>
      </c>
      <c r="L3865" s="23" t="s">
        <v>2698</v>
      </c>
      <c r="M3865" s="23" t="s">
        <v>2545</v>
      </c>
    </row>
    <row r="3866" spans="1:13" x14ac:dyDescent="0.3">
      <c r="A3866" s="11">
        <v>39288</v>
      </c>
      <c r="B3866" s="29" t="s">
        <v>720</v>
      </c>
      <c r="C3866" s="29">
        <v>1</v>
      </c>
      <c r="D3866">
        <v>47.1</v>
      </c>
      <c r="E3866" s="23" t="s">
        <v>1285</v>
      </c>
      <c r="H3866">
        <v>5</v>
      </c>
      <c r="I3866" s="29"/>
      <c r="L3866" s="23" t="s">
        <v>2698</v>
      </c>
      <c r="M3866" s="23" t="s">
        <v>2545</v>
      </c>
    </row>
    <row r="3867" spans="1:13" x14ac:dyDescent="0.3">
      <c r="A3867" s="11">
        <v>39288</v>
      </c>
      <c r="B3867" s="29" t="s">
        <v>720</v>
      </c>
      <c r="C3867" s="29">
        <v>1</v>
      </c>
      <c r="D3867">
        <v>47</v>
      </c>
      <c r="E3867" s="23" t="s">
        <v>1285</v>
      </c>
      <c r="H3867">
        <v>2</v>
      </c>
      <c r="I3867" s="29"/>
      <c r="L3867" s="23" t="s">
        <v>2698</v>
      </c>
      <c r="M3867" s="23" t="s">
        <v>2545</v>
      </c>
    </row>
    <row r="3868" spans="1:13" x14ac:dyDescent="0.3">
      <c r="A3868" s="11">
        <v>39288</v>
      </c>
      <c r="B3868" s="29" t="s">
        <v>720</v>
      </c>
      <c r="C3868" s="29">
        <v>1</v>
      </c>
      <c r="D3868">
        <v>46.3</v>
      </c>
      <c r="E3868" s="23" t="s">
        <v>1285</v>
      </c>
      <c r="H3868">
        <v>3</v>
      </c>
      <c r="L3868" s="23" t="s">
        <v>2698</v>
      </c>
      <c r="M3868" s="23" t="s">
        <v>2545</v>
      </c>
    </row>
    <row r="3869" spans="1:13" x14ac:dyDescent="0.3">
      <c r="A3869" s="11">
        <v>39288</v>
      </c>
      <c r="B3869" s="29" t="s">
        <v>720</v>
      </c>
      <c r="C3869" s="29">
        <v>1</v>
      </c>
      <c r="D3869">
        <v>46</v>
      </c>
      <c r="E3869" s="23" t="s">
        <v>1285</v>
      </c>
      <c r="H3869">
        <v>2</v>
      </c>
      <c r="L3869" s="23" t="s">
        <v>2698</v>
      </c>
      <c r="M3869" s="23" t="s">
        <v>2545</v>
      </c>
    </row>
    <row r="3870" spans="1:13" x14ac:dyDescent="0.3">
      <c r="A3870" s="11">
        <v>39288</v>
      </c>
      <c r="B3870" s="29" t="s">
        <v>720</v>
      </c>
      <c r="C3870" s="29">
        <v>1</v>
      </c>
      <c r="D3870">
        <v>45.3</v>
      </c>
      <c r="E3870" s="23" t="s">
        <v>1285</v>
      </c>
      <c r="H3870">
        <v>1</v>
      </c>
      <c r="L3870" s="23" t="s">
        <v>2698</v>
      </c>
      <c r="M3870" s="23" t="s">
        <v>2545</v>
      </c>
    </row>
    <row r="3871" spans="1:13" x14ac:dyDescent="0.3">
      <c r="A3871" s="11">
        <v>39288</v>
      </c>
      <c r="B3871" s="29" t="s">
        <v>720</v>
      </c>
      <c r="C3871" s="29">
        <v>1</v>
      </c>
      <c r="D3871">
        <v>44.3</v>
      </c>
      <c r="E3871" s="23" t="s">
        <v>1285</v>
      </c>
      <c r="K3871" t="s">
        <v>1455</v>
      </c>
      <c r="L3871" s="23" t="s">
        <v>2698</v>
      </c>
      <c r="M3871" s="23" t="s">
        <v>2545</v>
      </c>
    </row>
    <row r="3872" spans="1:13" x14ac:dyDescent="0.3">
      <c r="A3872" s="11">
        <v>39288</v>
      </c>
      <c r="B3872" s="29" t="s">
        <v>720</v>
      </c>
      <c r="C3872" s="29">
        <v>1</v>
      </c>
      <c r="D3872">
        <v>43.5</v>
      </c>
      <c r="E3872" s="23" t="s">
        <v>1285</v>
      </c>
      <c r="H3872">
        <v>1</v>
      </c>
      <c r="K3872" s="23"/>
      <c r="L3872" s="23" t="s">
        <v>2698</v>
      </c>
      <c r="M3872" s="23" t="s">
        <v>2545</v>
      </c>
    </row>
    <row r="3873" spans="1:13" x14ac:dyDescent="0.3">
      <c r="A3873" s="11">
        <v>39288</v>
      </c>
      <c r="B3873" s="29" t="s">
        <v>720</v>
      </c>
      <c r="C3873" s="29">
        <v>1</v>
      </c>
      <c r="D3873">
        <v>43.1</v>
      </c>
      <c r="E3873" s="23" t="s">
        <v>1285</v>
      </c>
      <c r="K3873" t="s">
        <v>2517</v>
      </c>
      <c r="L3873" s="23" t="s">
        <v>2698</v>
      </c>
      <c r="M3873" s="23" t="s">
        <v>2545</v>
      </c>
    </row>
    <row r="3874" spans="1:13" x14ac:dyDescent="0.3">
      <c r="A3874" s="11">
        <v>39288</v>
      </c>
      <c r="B3874" s="29" t="s">
        <v>720</v>
      </c>
      <c r="C3874" s="29">
        <v>1</v>
      </c>
      <c r="D3874">
        <v>42.9</v>
      </c>
      <c r="E3874" s="23" t="s">
        <v>1285</v>
      </c>
      <c r="F3874">
        <v>0.3</v>
      </c>
      <c r="L3874" s="23" t="s">
        <v>2698</v>
      </c>
      <c r="M3874" s="23" t="s">
        <v>2545</v>
      </c>
    </row>
    <row r="3875" spans="1:13" x14ac:dyDescent="0.3">
      <c r="A3875" s="11">
        <v>39288</v>
      </c>
      <c r="B3875" s="29" t="s">
        <v>720</v>
      </c>
      <c r="C3875" s="29">
        <v>1</v>
      </c>
      <c r="D3875">
        <v>42.6</v>
      </c>
      <c r="E3875" s="23" t="s">
        <v>1285</v>
      </c>
      <c r="H3875">
        <v>2</v>
      </c>
      <c r="L3875" s="23" t="s">
        <v>2698</v>
      </c>
      <c r="M3875" s="23" t="s">
        <v>2545</v>
      </c>
    </row>
    <row r="3876" spans="1:13" x14ac:dyDescent="0.3">
      <c r="A3876" s="11">
        <v>39288</v>
      </c>
      <c r="B3876" s="29" t="s">
        <v>720</v>
      </c>
      <c r="C3876" s="29">
        <v>1</v>
      </c>
      <c r="D3876">
        <v>42.4</v>
      </c>
      <c r="E3876" s="23" t="s">
        <v>1285</v>
      </c>
      <c r="H3876">
        <v>2</v>
      </c>
      <c r="K3876" s="23"/>
      <c r="L3876" s="23" t="s">
        <v>2698</v>
      </c>
      <c r="M3876" s="23" t="s">
        <v>2545</v>
      </c>
    </row>
    <row r="3877" spans="1:13" x14ac:dyDescent="0.3">
      <c r="A3877" s="11">
        <v>39288</v>
      </c>
      <c r="B3877" s="29" t="s">
        <v>720</v>
      </c>
      <c r="C3877" s="29">
        <v>1</v>
      </c>
      <c r="D3877">
        <v>42</v>
      </c>
      <c r="E3877" s="23" t="s">
        <v>1285</v>
      </c>
      <c r="H3877">
        <v>1</v>
      </c>
      <c r="L3877" s="23" t="s">
        <v>2698</v>
      </c>
      <c r="M3877" s="23" t="s">
        <v>2545</v>
      </c>
    </row>
    <row r="3878" spans="1:13" x14ac:dyDescent="0.3">
      <c r="A3878" s="11">
        <v>39288</v>
      </c>
      <c r="B3878" s="29" t="s">
        <v>720</v>
      </c>
      <c r="C3878" s="29">
        <v>1</v>
      </c>
      <c r="D3878">
        <v>39.799999999999997</v>
      </c>
      <c r="E3878" s="23" t="s">
        <v>1285</v>
      </c>
      <c r="H3878">
        <v>1</v>
      </c>
      <c r="L3878" s="23" t="s">
        <v>2698</v>
      </c>
      <c r="M3878" s="23" t="s">
        <v>2545</v>
      </c>
    </row>
    <row r="3879" spans="1:13" x14ac:dyDescent="0.3">
      <c r="A3879" s="11">
        <v>39288</v>
      </c>
      <c r="B3879" s="29" t="s">
        <v>720</v>
      </c>
      <c r="C3879" s="29">
        <v>1</v>
      </c>
      <c r="D3879">
        <v>36</v>
      </c>
      <c r="E3879" s="23" t="s">
        <v>1285</v>
      </c>
      <c r="H3879">
        <v>3</v>
      </c>
      <c r="L3879" s="23" t="s">
        <v>2698</v>
      </c>
      <c r="M3879" s="23" t="s">
        <v>2545</v>
      </c>
    </row>
    <row r="3880" spans="1:13" x14ac:dyDescent="0.3">
      <c r="A3880" s="11">
        <v>39288</v>
      </c>
      <c r="B3880" s="29" t="s">
        <v>720</v>
      </c>
      <c r="C3880" s="29">
        <v>1</v>
      </c>
      <c r="D3880">
        <v>36</v>
      </c>
      <c r="E3880" s="23" t="s">
        <v>1285</v>
      </c>
      <c r="H3880">
        <v>4</v>
      </c>
      <c r="L3880" s="23" t="s">
        <v>2698</v>
      </c>
      <c r="M3880" s="23" t="s">
        <v>2545</v>
      </c>
    </row>
    <row r="3881" spans="1:13" x14ac:dyDescent="0.3">
      <c r="A3881" s="11">
        <v>39288</v>
      </c>
      <c r="B3881" s="29" t="s">
        <v>720</v>
      </c>
      <c r="C3881" s="29">
        <v>1</v>
      </c>
      <c r="D3881">
        <v>35</v>
      </c>
      <c r="E3881" s="23" t="s">
        <v>1285</v>
      </c>
      <c r="H3881">
        <v>3</v>
      </c>
      <c r="L3881" s="23" t="s">
        <v>2698</v>
      </c>
      <c r="M3881" s="23" t="s">
        <v>2545</v>
      </c>
    </row>
    <row r="3882" spans="1:13" x14ac:dyDescent="0.3">
      <c r="A3882" s="11">
        <v>39288</v>
      </c>
      <c r="B3882" s="29" t="s">
        <v>720</v>
      </c>
      <c r="C3882" s="29">
        <v>1</v>
      </c>
      <c r="D3882">
        <v>34.700000000000003</v>
      </c>
      <c r="E3882" s="23" t="s">
        <v>1285</v>
      </c>
      <c r="H3882">
        <v>2</v>
      </c>
      <c r="L3882" s="23" t="s">
        <v>2698</v>
      </c>
      <c r="M3882" s="23" t="s">
        <v>2545</v>
      </c>
    </row>
    <row r="3883" spans="1:13" x14ac:dyDescent="0.3">
      <c r="A3883" s="11">
        <v>39288</v>
      </c>
      <c r="B3883" s="29" t="s">
        <v>720</v>
      </c>
      <c r="C3883" s="29">
        <v>1</v>
      </c>
      <c r="D3883">
        <v>34.6</v>
      </c>
      <c r="E3883" s="23" t="s">
        <v>1285</v>
      </c>
      <c r="H3883">
        <v>2</v>
      </c>
      <c r="L3883" s="23" t="s">
        <v>2698</v>
      </c>
      <c r="M3883" s="23" t="s">
        <v>2545</v>
      </c>
    </row>
    <row r="3884" spans="1:13" x14ac:dyDescent="0.3">
      <c r="A3884" s="11">
        <v>39288</v>
      </c>
      <c r="B3884" s="29" t="s">
        <v>720</v>
      </c>
      <c r="C3884" s="29">
        <v>1</v>
      </c>
      <c r="D3884">
        <v>34.200000000000003</v>
      </c>
      <c r="E3884" s="23" t="s">
        <v>1285</v>
      </c>
      <c r="H3884">
        <v>1</v>
      </c>
      <c r="L3884" s="23" t="s">
        <v>2698</v>
      </c>
      <c r="M3884" s="23" t="s">
        <v>2545</v>
      </c>
    </row>
    <row r="3885" spans="1:13" x14ac:dyDescent="0.3">
      <c r="A3885" s="11">
        <v>39288</v>
      </c>
      <c r="B3885" s="29" t="s">
        <v>720</v>
      </c>
      <c r="C3885" s="29">
        <v>1</v>
      </c>
      <c r="D3885">
        <v>33.5</v>
      </c>
      <c r="E3885" s="23" t="s">
        <v>2128</v>
      </c>
      <c r="H3885">
        <v>1</v>
      </c>
      <c r="L3885" s="23" t="s">
        <v>2698</v>
      </c>
      <c r="M3885" s="23" t="s">
        <v>2545</v>
      </c>
    </row>
    <row r="3886" spans="1:13" x14ac:dyDescent="0.3">
      <c r="A3886" s="11">
        <v>39288</v>
      </c>
      <c r="B3886" s="29" t="s">
        <v>720</v>
      </c>
      <c r="C3886" s="29">
        <v>1</v>
      </c>
      <c r="D3886">
        <v>33.1</v>
      </c>
      <c r="E3886" s="23" t="s">
        <v>2129</v>
      </c>
      <c r="H3886">
        <v>1</v>
      </c>
      <c r="L3886" s="23" t="s">
        <v>2698</v>
      </c>
      <c r="M3886" s="23" t="s">
        <v>2545</v>
      </c>
    </row>
    <row r="3887" spans="1:13" x14ac:dyDescent="0.3">
      <c r="A3887" s="11">
        <v>39288</v>
      </c>
      <c r="B3887" s="29" t="s">
        <v>720</v>
      </c>
      <c r="C3887" s="29">
        <v>1</v>
      </c>
      <c r="D3887">
        <v>32.700000000000003</v>
      </c>
      <c r="E3887" s="23" t="s">
        <v>1285</v>
      </c>
      <c r="H3887">
        <v>1</v>
      </c>
      <c r="L3887" s="23" t="s">
        <v>2698</v>
      </c>
      <c r="M3887" s="23" t="s">
        <v>2545</v>
      </c>
    </row>
    <row r="3888" spans="1:13" x14ac:dyDescent="0.3">
      <c r="A3888" s="11">
        <v>39288</v>
      </c>
      <c r="B3888" s="29" t="s">
        <v>720</v>
      </c>
      <c r="C3888" s="29">
        <v>1</v>
      </c>
      <c r="D3888">
        <v>32.1</v>
      </c>
      <c r="E3888" s="23" t="s">
        <v>1285</v>
      </c>
      <c r="H3888">
        <v>2</v>
      </c>
      <c r="L3888" s="23" t="s">
        <v>2698</v>
      </c>
      <c r="M3888" s="23" t="s">
        <v>2545</v>
      </c>
    </row>
    <row r="3889" spans="1:13" x14ac:dyDescent="0.3">
      <c r="A3889" s="11">
        <v>39288</v>
      </c>
      <c r="B3889" s="29" t="s">
        <v>720</v>
      </c>
      <c r="C3889" s="29">
        <v>1</v>
      </c>
      <c r="D3889">
        <v>30.4</v>
      </c>
      <c r="E3889" s="23" t="s">
        <v>1285</v>
      </c>
      <c r="H3889">
        <v>1</v>
      </c>
      <c r="J3889" s="23"/>
      <c r="L3889" s="23" t="s">
        <v>2698</v>
      </c>
      <c r="M3889" s="23" t="s">
        <v>2545</v>
      </c>
    </row>
    <row r="3890" spans="1:13" x14ac:dyDescent="0.3">
      <c r="A3890" s="11">
        <v>39288</v>
      </c>
      <c r="B3890" s="29" t="s">
        <v>720</v>
      </c>
      <c r="C3890" s="29">
        <v>1</v>
      </c>
      <c r="D3890">
        <v>30</v>
      </c>
      <c r="E3890" s="23" t="s">
        <v>1285</v>
      </c>
      <c r="K3890" t="s">
        <v>1455</v>
      </c>
      <c r="L3890" s="23" t="s">
        <v>2698</v>
      </c>
      <c r="M3890" s="23" t="s">
        <v>2545</v>
      </c>
    </row>
    <row r="3891" spans="1:13" x14ac:dyDescent="0.3">
      <c r="A3891" s="11">
        <v>39288</v>
      </c>
      <c r="B3891" s="29" t="s">
        <v>720</v>
      </c>
      <c r="C3891" s="29">
        <v>1</v>
      </c>
      <c r="D3891">
        <v>29.2</v>
      </c>
      <c r="E3891" s="23" t="s">
        <v>1285</v>
      </c>
      <c r="K3891" t="s">
        <v>1455</v>
      </c>
      <c r="L3891" s="23" t="s">
        <v>2698</v>
      </c>
      <c r="M3891" s="23" t="s">
        <v>2545</v>
      </c>
    </row>
    <row r="3892" spans="1:13" x14ac:dyDescent="0.3">
      <c r="A3892" s="11">
        <v>39288</v>
      </c>
      <c r="B3892" s="29" t="s">
        <v>720</v>
      </c>
      <c r="C3892" s="29">
        <v>1</v>
      </c>
      <c r="D3892">
        <v>28.5</v>
      </c>
      <c r="E3892" s="23" t="s">
        <v>1285</v>
      </c>
      <c r="K3892" t="s">
        <v>1455</v>
      </c>
      <c r="L3892" s="23" t="s">
        <v>2698</v>
      </c>
      <c r="M3892" s="23" t="s">
        <v>2545</v>
      </c>
    </row>
    <row r="3893" spans="1:13" x14ac:dyDescent="0.3">
      <c r="A3893" s="11">
        <v>39288</v>
      </c>
      <c r="B3893" s="29" t="s">
        <v>720</v>
      </c>
      <c r="C3893" s="29">
        <v>1</v>
      </c>
      <c r="D3893" s="23">
        <v>27.7</v>
      </c>
      <c r="E3893" s="23" t="s">
        <v>1285</v>
      </c>
      <c r="F3893" s="23"/>
      <c r="H3893">
        <v>3</v>
      </c>
      <c r="L3893" s="23" t="s">
        <v>2698</v>
      </c>
      <c r="M3893" s="23" t="s">
        <v>2545</v>
      </c>
    </row>
    <row r="3894" spans="1:13" x14ac:dyDescent="0.3">
      <c r="A3894" s="11">
        <v>39288</v>
      </c>
      <c r="B3894" s="29" t="s">
        <v>720</v>
      </c>
      <c r="C3894" s="29">
        <v>1</v>
      </c>
      <c r="D3894" s="23">
        <v>27</v>
      </c>
      <c r="E3894" s="23" t="s">
        <v>1285</v>
      </c>
      <c r="F3894" s="23"/>
      <c r="K3894" t="s">
        <v>1539</v>
      </c>
      <c r="L3894" s="23" t="s">
        <v>2698</v>
      </c>
      <c r="M3894" s="23" t="s">
        <v>2545</v>
      </c>
    </row>
    <row r="3895" spans="1:13" x14ac:dyDescent="0.3">
      <c r="A3895" s="11">
        <v>39288</v>
      </c>
      <c r="B3895" s="29" t="s">
        <v>720</v>
      </c>
      <c r="C3895" s="29">
        <v>1</v>
      </c>
      <c r="D3895">
        <v>26.3</v>
      </c>
      <c r="E3895" s="23" t="s">
        <v>1285</v>
      </c>
      <c r="H3895">
        <v>1</v>
      </c>
      <c r="L3895" s="23" t="s">
        <v>2698</v>
      </c>
      <c r="M3895" s="23" t="s">
        <v>2545</v>
      </c>
    </row>
    <row r="3896" spans="1:13" x14ac:dyDescent="0.3">
      <c r="A3896" s="11">
        <v>39288</v>
      </c>
      <c r="B3896" s="29" t="s">
        <v>720</v>
      </c>
      <c r="C3896" s="29">
        <v>1</v>
      </c>
      <c r="D3896">
        <v>24.9</v>
      </c>
      <c r="E3896" s="23" t="s">
        <v>1285</v>
      </c>
      <c r="K3896" t="s">
        <v>2240</v>
      </c>
      <c r="L3896" s="23" t="s">
        <v>2698</v>
      </c>
      <c r="M3896" s="23" t="s">
        <v>2545</v>
      </c>
    </row>
    <row r="3897" spans="1:13" x14ac:dyDescent="0.3">
      <c r="A3897" s="11">
        <v>39288</v>
      </c>
      <c r="B3897" s="29" t="s">
        <v>720</v>
      </c>
      <c r="C3897" s="29">
        <v>1</v>
      </c>
      <c r="D3897">
        <v>24.7</v>
      </c>
      <c r="E3897" s="23" t="s">
        <v>1285</v>
      </c>
      <c r="K3897" s="23" t="s">
        <v>1455</v>
      </c>
      <c r="L3897" s="23" t="s">
        <v>2698</v>
      </c>
      <c r="M3897" s="23" t="s">
        <v>2545</v>
      </c>
    </row>
    <row r="3898" spans="1:13" x14ac:dyDescent="0.3">
      <c r="A3898" s="11">
        <v>39288</v>
      </c>
      <c r="B3898" s="29" t="s">
        <v>720</v>
      </c>
      <c r="C3898" s="29">
        <v>1</v>
      </c>
      <c r="D3898">
        <v>23</v>
      </c>
      <c r="E3898" s="23" t="s">
        <v>1285</v>
      </c>
      <c r="K3898" t="s">
        <v>2240</v>
      </c>
      <c r="L3898" s="23" t="s">
        <v>2698</v>
      </c>
      <c r="M3898" s="23" t="s">
        <v>2545</v>
      </c>
    </row>
    <row r="3899" spans="1:13" x14ac:dyDescent="0.3">
      <c r="A3899" s="11">
        <v>39288</v>
      </c>
      <c r="B3899" s="29" t="s">
        <v>720</v>
      </c>
      <c r="C3899" s="29">
        <v>1</v>
      </c>
      <c r="D3899">
        <v>23</v>
      </c>
      <c r="E3899" s="23" t="s">
        <v>1285</v>
      </c>
      <c r="H3899">
        <v>4</v>
      </c>
      <c r="I3899" s="23"/>
      <c r="L3899" s="23" t="s">
        <v>2698</v>
      </c>
      <c r="M3899" s="23" t="s">
        <v>2545</v>
      </c>
    </row>
    <row r="3900" spans="1:13" x14ac:dyDescent="0.3">
      <c r="A3900" s="11">
        <v>39288</v>
      </c>
      <c r="B3900" s="29" t="s">
        <v>720</v>
      </c>
      <c r="C3900" s="29">
        <v>1</v>
      </c>
      <c r="D3900">
        <v>22</v>
      </c>
      <c r="E3900" s="23" t="s">
        <v>1285</v>
      </c>
      <c r="H3900">
        <v>3</v>
      </c>
      <c r="L3900" s="23" t="s">
        <v>2698</v>
      </c>
      <c r="M3900" s="23" t="s">
        <v>2545</v>
      </c>
    </row>
    <row r="3901" spans="1:13" x14ac:dyDescent="0.3">
      <c r="A3901" s="11">
        <v>39288</v>
      </c>
      <c r="B3901" s="29" t="s">
        <v>720</v>
      </c>
      <c r="C3901" s="29">
        <v>1</v>
      </c>
      <c r="D3901">
        <v>20.8</v>
      </c>
      <c r="E3901" s="23" t="s">
        <v>1285</v>
      </c>
      <c r="K3901" t="s">
        <v>2517</v>
      </c>
      <c r="L3901" s="23" t="s">
        <v>2698</v>
      </c>
      <c r="M3901" s="23" t="s">
        <v>2545</v>
      </c>
    </row>
    <row r="3902" spans="1:13" x14ac:dyDescent="0.3">
      <c r="A3902" s="11">
        <v>39288</v>
      </c>
      <c r="B3902" s="29" t="s">
        <v>720</v>
      </c>
      <c r="C3902" s="29">
        <v>1</v>
      </c>
      <c r="D3902">
        <v>20</v>
      </c>
      <c r="E3902" s="23" t="s">
        <v>1285</v>
      </c>
      <c r="H3902">
        <v>4</v>
      </c>
      <c r="L3902" s="23" t="s">
        <v>2698</v>
      </c>
      <c r="M3902" s="23" t="s">
        <v>2545</v>
      </c>
    </row>
    <row r="3903" spans="1:13" x14ac:dyDescent="0.3">
      <c r="A3903" s="11">
        <v>39288</v>
      </c>
      <c r="B3903" s="29" t="s">
        <v>720</v>
      </c>
      <c r="C3903" s="29">
        <v>1</v>
      </c>
      <c r="D3903">
        <v>19</v>
      </c>
      <c r="E3903" s="23" t="s">
        <v>1285</v>
      </c>
      <c r="H3903">
        <v>4</v>
      </c>
      <c r="L3903" s="23" t="s">
        <v>2698</v>
      </c>
      <c r="M3903" s="23" t="s">
        <v>2545</v>
      </c>
    </row>
    <row r="3904" spans="1:13" x14ac:dyDescent="0.3">
      <c r="A3904" s="11">
        <v>39288</v>
      </c>
      <c r="B3904" s="29" t="s">
        <v>720</v>
      </c>
      <c r="C3904" s="29">
        <v>1</v>
      </c>
      <c r="D3904">
        <v>19</v>
      </c>
      <c r="E3904" s="23" t="s">
        <v>1285</v>
      </c>
      <c r="H3904">
        <v>5</v>
      </c>
      <c r="L3904" s="23" t="s">
        <v>2698</v>
      </c>
      <c r="M3904" s="23" t="s">
        <v>2545</v>
      </c>
    </row>
    <row r="3905" spans="1:13" x14ac:dyDescent="0.3">
      <c r="A3905" s="11">
        <v>39288</v>
      </c>
      <c r="B3905" s="29" t="s">
        <v>720</v>
      </c>
      <c r="C3905" s="29">
        <v>1</v>
      </c>
      <c r="D3905">
        <v>18</v>
      </c>
      <c r="E3905" s="23" t="s">
        <v>1285</v>
      </c>
      <c r="H3905">
        <v>5</v>
      </c>
      <c r="L3905" s="23" t="s">
        <v>2698</v>
      </c>
      <c r="M3905" s="23" t="s">
        <v>2545</v>
      </c>
    </row>
    <row r="3906" spans="1:13" x14ac:dyDescent="0.3">
      <c r="A3906" s="11">
        <v>39288</v>
      </c>
      <c r="B3906" s="29" t="s">
        <v>720</v>
      </c>
      <c r="C3906" s="29">
        <v>1</v>
      </c>
      <c r="D3906">
        <v>17.8</v>
      </c>
      <c r="E3906" s="23" t="s">
        <v>1285</v>
      </c>
      <c r="H3906">
        <v>3</v>
      </c>
      <c r="L3906" s="23" t="s">
        <v>2698</v>
      </c>
      <c r="M3906" s="23" t="s">
        <v>2545</v>
      </c>
    </row>
    <row r="3907" spans="1:13" x14ac:dyDescent="0.3">
      <c r="A3907" s="11">
        <v>39288</v>
      </c>
      <c r="B3907" s="29" t="s">
        <v>720</v>
      </c>
      <c r="C3907" s="29">
        <v>1</v>
      </c>
      <c r="D3907">
        <v>17.3</v>
      </c>
      <c r="E3907" s="23" t="s">
        <v>1285</v>
      </c>
      <c r="H3907">
        <v>2</v>
      </c>
      <c r="L3907" s="23" t="s">
        <v>2698</v>
      </c>
      <c r="M3907" s="23" t="s">
        <v>2545</v>
      </c>
    </row>
    <row r="3908" spans="1:13" x14ac:dyDescent="0.3">
      <c r="A3908" s="11">
        <v>39288</v>
      </c>
      <c r="B3908" s="29" t="s">
        <v>720</v>
      </c>
      <c r="C3908" s="29">
        <v>1</v>
      </c>
      <c r="D3908">
        <v>16.5</v>
      </c>
      <c r="E3908" s="23" t="s">
        <v>1285</v>
      </c>
      <c r="H3908">
        <v>1</v>
      </c>
      <c r="L3908" s="23" t="s">
        <v>2698</v>
      </c>
      <c r="M3908" s="23" t="s">
        <v>2545</v>
      </c>
    </row>
    <row r="3909" spans="1:13" x14ac:dyDescent="0.3">
      <c r="A3909" s="11">
        <v>39288</v>
      </c>
      <c r="B3909" s="29" t="s">
        <v>720</v>
      </c>
      <c r="C3909" s="29">
        <v>1</v>
      </c>
      <c r="D3909">
        <v>16.2</v>
      </c>
      <c r="E3909" s="23" t="s">
        <v>1285</v>
      </c>
      <c r="H3909">
        <v>2</v>
      </c>
      <c r="L3909" s="23" t="s">
        <v>2698</v>
      </c>
      <c r="M3909" s="23" t="s">
        <v>2545</v>
      </c>
    </row>
    <row r="3910" spans="1:13" x14ac:dyDescent="0.3">
      <c r="A3910" s="11">
        <v>39288</v>
      </c>
      <c r="B3910" s="29" t="s">
        <v>720</v>
      </c>
      <c r="C3910" s="29">
        <v>1</v>
      </c>
      <c r="D3910">
        <v>16</v>
      </c>
      <c r="E3910" s="23" t="s">
        <v>1285</v>
      </c>
      <c r="H3910">
        <v>2</v>
      </c>
      <c r="J3910" s="23"/>
      <c r="L3910" s="23" t="s">
        <v>2698</v>
      </c>
      <c r="M3910" s="23" t="s">
        <v>2545</v>
      </c>
    </row>
    <row r="3911" spans="1:13" x14ac:dyDescent="0.3">
      <c r="A3911" s="11">
        <v>39288</v>
      </c>
      <c r="B3911" s="29" t="s">
        <v>720</v>
      </c>
      <c r="C3911" s="29">
        <v>1</v>
      </c>
      <c r="D3911">
        <v>15.5</v>
      </c>
      <c r="E3911" s="23" t="s">
        <v>1285</v>
      </c>
      <c r="H3911">
        <v>3</v>
      </c>
      <c r="L3911" s="23" t="s">
        <v>2698</v>
      </c>
      <c r="M3911" s="23" t="s">
        <v>2545</v>
      </c>
    </row>
    <row r="3912" spans="1:13" x14ac:dyDescent="0.3">
      <c r="A3912" s="11">
        <v>39288</v>
      </c>
      <c r="B3912" s="29" t="s">
        <v>720</v>
      </c>
      <c r="C3912" s="29">
        <v>1</v>
      </c>
      <c r="D3912">
        <v>15</v>
      </c>
      <c r="E3912" s="23" t="s">
        <v>1285</v>
      </c>
      <c r="H3912">
        <v>3</v>
      </c>
      <c r="L3912" s="23" t="s">
        <v>2698</v>
      </c>
      <c r="M3912" s="23" t="s">
        <v>2545</v>
      </c>
    </row>
    <row r="3913" spans="1:13" x14ac:dyDescent="0.3">
      <c r="A3913" s="11">
        <v>39288</v>
      </c>
      <c r="B3913" s="29" t="s">
        <v>720</v>
      </c>
      <c r="C3913" s="29">
        <v>1</v>
      </c>
      <c r="D3913">
        <v>14.5</v>
      </c>
      <c r="E3913" s="23" t="s">
        <v>1285</v>
      </c>
      <c r="H3913">
        <v>2</v>
      </c>
      <c r="L3913" s="23" t="s">
        <v>2698</v>
      </c>
      <c r="M3913" s="23" t="s">
        <v>2545</v>
      </c>
    </row>
    <row r="3914" spans="1:13" x14ac:dyDescent="0.3">
      <c r="A3914" s="11">
        <v>39288</v>
      </c>
      <c r="B3914" s="29" t="s">
        <v>720</v>
      </c>
      <c r="C3914" s="29">
        <v>1</v>
      </c>
      <c r="D3914">
        <v>14.2</v>
      </c>
      <c r="E3914" s="23" t="s">
        <v>1285</v>
      </c>
      <c r="H3914">
        <v>1</v>
      </c>
      <c r="L3914" s="23" t="s">
        <v>2698</v>
      </c>
      <c r="M3914" s="23" t="s">
        <v>2545</v>
      </c>
    </row>
    <row r="3915" spans="1:13" x14ac:dyDescent="0.3">
      <c r="A3915" s="11">
        <v>39288</v>
      </c>
      <c r="B3915" s="29" t="s">
        <v>720</v>
      </c>
      <c r="C3915" s="29">
        <v>1</v>
      </c>
      <c r="D3915">
        <v>13.5</v>
      </c>
      <c r="E3915" s="23" t="s">
        <v>1285</v>
      </c>
      <c r="H3915">
        <v>1</v>
      </c>
      <c r="L3915" s="23" t="s">
        <v>2698</v>
      </c>
      <c r="M3915" s="23" t="s">
        <v>2545</v>
      </c>
    </row>
    <row r="3916" spans="1:13" x14ac:dyDescent="0.3">
      <c r="A3916" s="11">
        <v>39288</v>
      </c>
      <c r="B3916" s="29" t="s">
        <v>720</v>
      </c>
      <c r="C3916" s="29">
        <v>1</v>
      </c>
      <c r="D3916">
        <v>12</v>
      </c>
      <c r="E3916" s="23" t="s">
        <v>1285</v>
      </c>
      <c r="H3916">
        <v>4</v>
      </c>
      <c r="L3916" s="23" t="s">
        <v>2698</v>
      </c>
      <c r="M3916" s="23" t="s">
        <v>2545</v>
      </c>
    </row>
    <row r="3917" spans="1:13" x14ac:dyDescent="0.3">
      <c r="A3917" s="11">
        <v>39288</v>
      </c>
      <c r="B3917" s="29" t="s">
        <v>720</v>
      </c>
      <c r="C3917" s="29">
        <v>1</v>
      </c>
      <c r="D3917">
        <v>11.6</v>
      </c>
      <c r="E3917" s="23" t="s">
        <v>1285</v>
      </c>
      <c r="K3917" t="s">
        <v>2517</v>
      </c>
      <c r="L3917" s="23" t="s">
        <v>2698</v>
      </c>
      <c r="M3917" s="23" t="s">
        <v>2545</v>
      </c>
    </row>
    <row r="3918" spans="1:13" x14ac:dyDescent="0.3">
      <c r="A3918" s="11">
        <v>39288</v>
      </c>
      <c r="B3918" s="29" t="s">
        <v>720</v>
      </c>
      <c r="C3918" s="29">
        <v>1</v>
      </c>
      <c r="D3918">
        <v>10.9</v>
      </c>
      <c r="E3918" s="23" t="s">
        <v>1285</v>
      </c>
      <c r="H3918">
        <v>2</v>
      </c>
      <c r="L3918" s="23" t="s">
        <v>2698</v>
      </c>
      <c r="M3918" s="23" t="s">
        <v>2545</v>
      </c>
    </row>
    <row r="3919" spans="1:13" x14ac:dyDescent="0.3">
      <c r="A3919" s="11">
        <v>39288</v>
      </c>
      <c r="B3919" s="29" t="s">
        <v>720</v>
      </c>
      <c r="C3919" s="29">
        <v>1</v>
      </c>
      <c r="D3919">
        <v>10.3</v>
      </c>
      <c r="E3919" s="23" t="s">
        <v>1285</v>
      </c>
      <c r="K3919" t="s">
        <v>2517</v>
      </c>
      <c r="L3919" s="23" t="s">
        <v>2698</v>
      </c>
      <c r="M3919" s="23" t="s">
        <v>2545</v>
      </c>
    </row>
    <row r="3920" spans="1:13" x14ac:dyDescent="0.3">
      <c r="A3920" s="11">
        <v>39288</v>
      </c>
      <c r="B3920" s="29" t="s">
        <v>720</v>
      </c>
      <c r="C3920" s="29">
        <v>1</v>
      </c>
      <c r="D3920">
        <v>9</v>
      </c>
      <c r="E3920" s="23" t="s">
        <v>1285</v>
      </c>
      <c r="H3920">
        <v>5</v>
      </c>
      <c r="L3920" s="23" t="s">
        <v>2698</v>
      </c>
      <c r="M3920" s="23" t="s">
        <v>2545</v>
      </c>
    </row>
    <row r="3921" spans="1:13" x14ac:dyDescent="0.3">
      <c r="A3921" s="11">
        <v>39288</v>
      </c>
      <c r="B3921" s="29" t="s">
        <v>720</v>
      </c>
      <c r="C3921" s="29">
        <v>1</v>
      </c>
      <c r="D3921">
        <v>8</v>
      </c>
      <c r="E3921" s="23" t="s">
        <v>1285</v>
      </c>
      <c r="H3921">
        <v>4</v>
      </c>
      <c r="L3921" s="23" t="s">
        <v>2698</v>
      </c>
      <c r="M3921" s="23" t="s">
        <v>2545</v>
      </c>
    </row>
    <row r="3922" spans="1:13" x14ac:dyDescent="0.3">
      <c r="A3922" s="11">
        <v>39288</v>
      </c>
      <c r="B3922" s="29" t="s">
        <v>720</v>
      </c>
      <c r="C3922" s="29">
        <v>1</v>
      </c>
      <c r="D3922">
        <v>8</v>
      </c>
      <c r="E3922" s="23" t="s">
        <v>1285</v>
      </c>
      <c r="K3922" t="s">
        <v>2517</v>
      </c>
      <c r="L3922" s="23" t="s">
        <v>2698</v>
      </c>
      <c r="M3922" s="23" t="s">
        <v>2545</v>
      </c>
    </row>
    <row r="3923" spans="1:13" x14ac:dyDescent="0.3">
      <c r="A3923" s="11">
        <v>39288</v>
      </c>
      <c r="B3923" s="29" t="s">
        <v>720</v>
      </c>
      <c r="C3923" s="29">
        <v>1</v>
      </c>
      <c r="D3923">
        <v>7.3</v>
      </c>
      <c r="E3923" s="23" t="s">
        <v>1285</v>
      </c>
      <c r="H3923">
        <v>1</v>
      </c>
      <c r="L3923" s="23" t="s">
        <v>2698</v>
      </c>
      <c r="M3923" s="23" t="s">
        <v>2545</v>
      </c>
    </row>
    <row r="3924" spans="1:13" x14ac:dyDescent="0.3">
      <c r="A3924" s="11">
        <v>39288</v>
      </c>
      <c r="B3924" s="29" t="s">
        <v>720</v>
      </c>
      <c r="C3924" s="29">
        <v>1</v>
      </c>
      <c r="D3924">
        <v>7.2</v>
      </c>
      <c r="E3924" s="23" t="s">
        <v>1285</v>
      </c>
      <c r="F3924">
        <v>0.3</v>
      </c>
      <c r="L3924" s="23" t="s">
        <v>2698</v>
      </c>
      <c r="M3924" s="23" t="s">
        <v>2545</v>
      </c>
    </row>
    <row r="3925" spans="1:13" x14ac:dyDescent="0.3">
      <c r="A3925" s="11">
        <v>39288</v>
      </c>
      <c r="B3925" s="29" t="s">
        <v>720</v>
      </c>
      <c r="C3925" s="29">
        <v>1</v>
      </c>
      <c r="D3925">
        <v>7</v>
      </c>
      <c r="E3925" s="23" t="s">
        <v>1285</v>
      </c>
      <c r="H3925">
        <v>4</v>
      </c>
      <c r="L3925" s="23" t="s">
        <v>2698</v>
      </c>
      <c r="M3925" s="23" t="s">
        <v>2545</v>
      </c>
    </row>
    <row r="3926" spans="1:13" x14ac:dyDescent="0.3">
      <c r="A3926" s="11">
        <v>39288</v>
      </c>
      <c r="B3926" s="29" t="s">
        <v>720</v>
      </c>
      <c r="C3926" s="29">
        <v>1</v>
      </c>
      <c r="D3926">
        <v>6</v>
      </c>
      <c r="E3926" s="23" t="s">
        <v>1285</v>
      </c>
      <c r="H3926">
        <v>3</v>
      </c>
      <c r="L3926" s="23" t="s">
        <v>2698</v>
      </c>
      <c r="M3926" s="23" t="s">
        <v>2545</v>
      </c>
    </row>
    <row r="3927" spans="1:13" x14ac:dyDescent="0.3">
      <c r="A3927" s="11">
        <v>39288</v>
      </c>
      <c r="B3927" s="29" t="s">
        <v>720</v>
      </c>
      <c r="C3927" s="29">
        <v>1</v>
      </c>
      <c r="D3927">
        <v>6.3</v>
      </c>
      <c r="E3927" s="23" t="s">
        <v>1285</v>
      </c>
      <c r="K3927" t="s">
        <v>2517</v>
      </c>
      <c r="L3927" s="23" t="s">
        <v>2698</v>
      </c>
      <c r="M3927" s="23" t="s">
        <v>2545</v>
      </c>
    </row>
    <row r="3928" spans="1:13" x14ac:dyDescent="0.3">
      <c r="A3928" s="11">
        <v>39288</v>
      </c>
      <c r="B3928" s="29" t="s">
        <v>720</v>
      </c>
      <c r="C3928" s="29">
        <v>1</v>
      </c>
      <c r="D3928">
        <v>5.9</v>
      </c>
      <c r="E3928" s="23" t="s">
        <v>1285</v>
      </c>
      <c r="F3928">
        <v>0.9</v>
      </c>
      <c r="L3928" s="23" t="s">
        <v>2698</v>
      </c>
      <c r="M3928" s="23" t="s">
        <v>2545</v>
      </c>
    </row>
    <row r="3929" spans="1:13" x14ac:dyDescent="0.3">
      <c r="A3929" s="11">
        <v>39288</v>
      </c>
      <c r="B3929" s="29" t="s">
        <v>720</v>
      </c>
      <c r="C3929" s="29">
        <v>1</v>
      </c>
      <c r="D3929">
        <v>5.6</v>
      </c>
      <c r="E3929" s="23" t="s">
        <v>1285</v>
      </c>
      <c r="H3929">
        <v>1</v>
      </c>
      <c r="J3929" s="23"/>
      <c r="K3929" s="23"/>
      <c r="L3929" s="23" t="s">
        <v>2698</v>
      </c>
      <c r="M3929" s="23" t="s">
        <v>2545</v>
      </c>
    </row>
    <row r="3930" spans="1:13" x14ac:dyDescent="0.3">
      <c r="A3930" s="11">
        <v>39288</v>
      </c>
      <c r="B3930" s="29" t="s">
        <v>720</v>
      </c>
      <c r="C3930" s="29">
        <v>1</v>
      </c>
      <c r="D3930">
        <v>4.4000000000000004</v>
      </c>
      <c r="E3930" s="23" t="s">
        <v>1285</v>
      </c>
      <c r="K3930" t="s">
        <v>2240</v>
      </c>
      <c r="L3930" s="23" t="s">
        <v>2698</v>
      </c>
      <c r="M3930" s="23" t="s">
        <v>2545</v>
      </c>
    </row>
    <row r="3931" spans="1:13" x14ac:dyDescent="0.3">
      <c r="A3931" s="11">
        <v>39288</v>
      </c>
      <c r="B3931" s="29" t="s">
        <v>720</v>
      </c>
      <c r="C3931" s="29">
        <v>1</v>
      </c>
      <c r="D3931">
        <v>3.5</v>
      </c>
      <c r="E3931" s="23" t="s">
        <v>1285</v>
      </c>
      <c r="F3931">
        <v>0.6</v>
      </c>
      <c r="L3931" s="23" t="s">
        <v>2698</v>
      </c>
      <c r="M3931" s="23" t="s">
        <v>2545</v>
      </c>
    </row>
    <row r="3932" spans="1:13" x14ac:dyDescent="0.3">
      <c r="A3932" s="11">
        <v>39288</v>
      </c>
      <c r="B3932" s="29" t="s">
        <v>720</v>
      </c>
      <c r="C3932" s="29">
        <v>1</v>
      </c>
      <c r="D3932">
        <v>2.9</v>
      </c>
      <c r="E3932" s="23" t="s">
        <v>1285</v>
      </c>
      <c r="K3932" t="s">
        <v>2240</v>
      </c>
      <c r="L3932" s="23" t="s">
        <v>2698</v>
      </c>
      <c r="M3932" s="23" t="s">
        <v>2545</v>
      </c>
    </row>
    <row r="3933" spans="1:13" x14ac:dyDescent="0.3">
      <c r="A3933" s="11">
        <v>39288</v>
      </c>
      <c r="B3933" s="29" t="s">
        <v>720</v>
      </c>
      <c r="C3933" s="29">
        <v>1</v>
      </c>
      <c r="D3933">
        <v>0.5</v>
      </c>
      <c r="E3933" s="23" t="s">
        <v>2395</v>
      </c>
      <c r="F3933">
        <v>0.3</v>
      </c>
      <c r="L3933" s="23" t="s">
        <v>2698</v>
      </c>
      <c r="M3933" s="23" t="s">
        <v>2545</v>
      </c>
    </row>
    <row r="3934" spans="1:13" x14ac:dyDescent="0.3">
      <c r="A3934" s="11">
        <v>39295</v>
      </c>
      <c r="B3934" s="29" t="s">
        <v>720</v>
      </c>
      <c r="C3934" s="29">
        <v>2</v>
      </c>
      <c r="D3934">
        <v>50</v>
      </c>
      <c r="E3934" s="23" t="s">
        <v>2337</v>
      </c>
      <c r="H3934">
        <v>5</v>
      </c>
      <c r="L3934" s="23" t="s">
        <v>2698</v>
      </c>
      <c r="M3934" s="23" t="s">
        <v>2545</v>
      </c>
    </row>
    <row r="3935" spans="1:13" x14ac:dyDescent="0.3">
      <c r="A3935" s="11">
        <v>39295</v>
      </c>
      <c r="B3935" s="29" t="s">
        <v>720</v>
      </c>
      <c r="C3935" s="29">
        <v>2</v>
      </c>
      <c r="D3935">
        <v>49</v>
      </c>
      <c r="E3935" s="23" t="s">
        <v>2337</v>
      </c>
      <c r="H3935">
        <v>6</v>
      </c>
      <c r="L3935" s="23" t="s">
        <v>2698</v>
      </c>
      <c r="M3935" s="23" t="s">
        <v>2545</v>
      </c>
    </row>
    <row r="3936" spans="1:13" x14ac:dyDescent="0.3">
      <c r="A3936" s="11">
        <v>39295</v>
      </c>
      <c r="B3936" s="29" t="s">
        <v>720</v>
      </c>
      <c r="C3936" s="29">
        <v>2</v>
      </c>
      <c r="D3936">
        <v>49</v>
      </c>
      <c r="E3936" s="23" t="s">
        <v>2337</v>
      </c>
      <c r="H3936">
        <v>8</v>
      </c>
      <c r="L3936" s="23" t="s">
        <v>2698</v>
      </c>
      <c r="M3936" s="23" t="s">
        <v>2545</v>
      </c>
    </row>
    <row r="3937" spans="1:13" x14ac:dyDescent="0.3">
      <c r="A3937" s="11">
        <v>39295</v>
      </c>
      <c r="B3937" s="29" t="s">
        <v>720</v>
      </c>
      <c r="C3937" s="29">
        <v>2</v>
      </c>
      <c r="D3937">
        <v>48</v>
      </c>
      <c r="E3937" s="23" t="s">
        <v>2337</v>
      </c>
      <c r="H3937">
        <v>9</v>
      </c>
      <c r="J3937" s="23"/>
      <c r="L3937" s="23" t="s">
        <v>2698</v>
      </c>
      <c r="M3937" s="23" t="s">
        <v>2545</v>
      </c>
    </row>
    <row r="3938" spans="1:13" x14ac:dyDescent="0.3">
      <c r="A3938" s="11">
        <v>39295</v>
      </c>
      <c r="B3938" s="29" t="s">
        <v>720</v>
      </c>
      <c r="C3938" s="29">
        <v>2</v>
      </c>
      <c r="D3938">
        <v>48</v>
      </c>
      <c r="E3938" s="23" t="s">
        <v>2337</v>
      </c>
      <c r="H3938">
        <v>3</v>
      </c>
      <c r="L3938" s="23" t="s">
        <v>2698</v>
      </c>
      <c r="M3938" s="23" t="s">
        <v>2545</v>
      </c>
    </row>
    <row r="3939" spans="1:13" x14ac:dyDescent="0.3">
      <c r="A3939" s="11">
        <v>39295</v>
      </c>
      <c r="B3939" s="29" t="s">
        <v>720</v>
      </c>
      <c r="C3939" s="29">
        <v>2</v>
      </c>
      <c r="D3939">
        <v>47</v>
      </c>
      <c r="E3939" s="23" t="s">
        <v>2337</v>
      </c>
      <c r="H3939">
        <v>3</v>
      </c>
      <c r="L3939" s="23" t="s">
        <v>2698</v>
      </c>
      <c r="M3939" s="23" t="s">
        <v>2545</v>
      </c>
    </row>
    <row r="3940" spans="1:13" x14ac:dyDescent="0.3">
      <c r="A3940" s="11">
        <v>39295</v>
      </c>
      <c r="B3940" s="29" t="s">
        <v>720</v>
      </c>
      <c r="C3940" s="29">
        <v>2</v>
      </c>
      <c r="D3940">
        <v>47</v>
      </c>
      <c r="E3940" s="23" t="s">
        <v>2337</v>
      </c>
      <c r="H3940">
        <v>2</v>
      </c>
      <c r="L3940" s="23" t="s">
        <v>2698</v>
      </c>
      <c r="M3940" s="23" t="s">
        <v>2545</v>
      </c>
    </row>
    <row r="3941" spans="1:13" x14ac:dyDescent="0.3">
      <c r="A3941" s="11">
        <v>39295</v>
      </c>
      <c r="B3941" s="29" t="s">
        <v>720</v>
      </c>
      <c r="C3941" s="29">
        <v>2</v>
      </c>
      <c r="D3941">
        <v>46</v>
      </c>
      <c r="E3941" s="23" t="s">
        <v>2337</v>
      </c>
      <c r="H3941">
        <v>2</v>
      </c>
      <c r="L3941" s="23" t="s">
        <v>2698</v>
      </c>
      <c r="M3941" s="23" t="s">
        <v>2545</v>
      </c>
    </row>
    <row r="3942" spans="1:13" x14ac:dyDescent="0.3">
      <c r="A3942" s="11">
        <v>39295</v>
      </c>
      <c r="B3942" s="29" t="s">
        <v>720</v>
      </c>
      <c r="C3942" s="29">
        <v>2</v>
      </c>
      <c r="D3942">
        <v>44.3</v>
      </c>
      <c r="E3942" s="23" t="s">
        <v>2337</v>
      </c>
      <c r="H3942">
        <v>1</v>
      </c>
      <c r="L3942" s="23" t="s">
        <v>2698</v>
      </c>
      <c r="M3942" s="23" t="s">
        <v>2545</v>
      </c>
    </row>
    <row r="3943" spans="1:13" x14ac:dyDescent="0.3">
      <c r="A3943" s="11">
        <v>39295</v>
      </c>
      <c r="B3943" s="29" t="s">
        <v>720</v>
      </c>
      <c r="C3943" s="29">
        <v>2</v>
      </c>
      <c r="D3943">
        <v>44</v>
      </c>
      <c r="E3943" s="23" t="s">
        <v>2337</v>
      </c>
      <c r="H3943">
        <v>5</v>
      </c>
      <c r="L3943" s="23" t="s">
        <v>2698</v>
      </c>
      <c r="M3943" s="23" t="s">
        <v>2545</v>
      </c>
    </row>
    <row r="3944" spans="1:13" x14ac:dyDescent="0.3">
      <c r="A3944" s="11">
        <v>39295</v>
      </c>
      <c r="B3944" s="29" t="s">
        <v>720</v>
      </c>
      <c r="C3944" s="29">
        <v>2</v>
      </c>
      <c r="D3944">
        <v>43</v>
      </c>
      <c r="E3944" s="23" t="s">
        <v>2337</v>
      </c>
      <c r="H3944">
        <v>5</v>
      </c>
      <c r="L3944" s="23" t="s">
        <v>2698</v>
      </c>
      <c r="M3944" s="23" t="s">
        <v>2545</v>
      </c>
    </row>
    <row r="3945" spans="1:13" x14ac:dyDescent="0.3">
      <c r="A3945" s="11">
        <v>39295</v>
      </c>
      <c r="B3945" s="29" t="s">
        <v>720</v>
      </c>
      <c r="C3945" s="29">
        <v>2</v>
      </c>
      <c r="D3945">
        <v>43</v>
      </c>
      <c r="E3945" s="23" t="s">
        <v>2337</v>
      </c>
      <c r="H3945">
        <v>6</v>
      </c>
      <c r="L3945" s="23" t="s">
        <v>2698</v>
      </c>
      <c r="M3945" s="23" t="s">
        <v>2545</v>
      </c>
    </row>
    <row r="3946" spans="1:13" x14ac:dyDescent="0.3">
      <c r="A3946" s="11">
        <v>39295</v>
      </c>
      <c r="B3946" s="29" t="s">
        <v>720</v>
      </c>
      <c r="C3946" s="29">
        <v>2</v>
      </c>
      <c r="D3946">
        <v>42</v>
      </c>
      <c r="E3946" s="23" t="s">
        <v>2337</v>
      </c>
      <c r="H3946">
        <v>5</v>
      </c>
      <c r="L3946" s="23" t="s">
        <v>2698</v>
      </c>
      <c r="M3946" s="23" t="s">
        <v>2545</v>
      </c>
    </row>
    <row r="3947" spans="1:13" x14ac:dyDescent="0.3">
      <c r="A3947" s="11">
        <v>39295</v>
      </c>
      <c r="B3947" s="29" t="s">
        <v>720</v>
      </c>
      <c r="C3947" s="29">
        <v>2</v>
      </c>
      <c r="D3947">
        <v>42</v>
      </c>
      <c r="E3947" s="23" t="s">
        <v>2337</v>
      </c>
      <c r="H3947">
        <v>7</v>
      </c>
      <c r="K3947" s="23"/>
      <c r="L3947" s="23" t="s">
        <v>2698</v>
      </c>
      <c r="M3947" s="23" t="s">
        <v>2545</v>
      </c>
    </row>
    <row r="3948" spans="1:13" x14ac:dyDescent="0.3">
      <c r="A3948" s="11">
        <v>39295</v>
      </c>
      <c r="B3948" s="29" t="s">
        <v>720</v>
      </c>
      <c r="C3948" s="29">
        <v>2</v>
      </c>
      <c r="D3948">
        <v>41</v>
      </c>
      <c r="E3948" s="23" t="s">
        <v>2337</v>
      </c>
      <c r="H3948">
        <v>6</v>
      </c>
      <c r="L3948" s="23" t="s">
        <v>2698</v>
      </c>
      <c r="M3948" s="23" t="s">
        <v>2545</v>
      </c>
    </row>
    <row r="3949" spans="1:13" x14ac:dyDescent="0.3">
      <c r="A3949" s="11">
        <v>39295</v>
      </c>
      <c r="B3949" s="29" t="s">
        <v>720</v>
      </c>
      <c r="C3949" s="29">
        <v>2</v>
      </c>
      <c r="D3949">
        <v>40.799999999999997</v>
      </c>
      <c r="E3949" s="23" t="s">
        <v>2337</v>
      </c>
      <c r="K3949" s="23" t="s">
        <v>1980</v>
      </c>
      <c r="L3949" s="23" t="s">
        <v>2698</v>
      </c>
      <c r="M3949" s="23" t="s">
        <v>2545</v>
      </c>
    </row>
    <row r="3950" spans="1:13" x14ac:dyDescent="0.3">
      <c r="A3950" s="11">
        <v>39295</v>
      </c>
      <c r="B3950" s="29" t="s">
        <v>720</v>
      </c>
      <c r="C3950" s="29">
        <v>2</v>
      </c>
      <c r="D3950">
        <v>39.6</v>
      </c>
      <c r="E3950" s="23" t="s">
        <v>2337</v>
      </c>
      <c r="H3950">
        <v>1</v>
      </c>
      <c r="L3950" s="23" t="s">
        <v>2698</v>
      </c>
      <c r="M3950" s="23" t="s">
        <v>2545</v>
      </c>
    </row>
    <row r="3951" spans="1:13" x14ac:dyDescent="0.3">
      <c r="A3951" s="11">
        <v>39295</v>
      </c>
      <c r="B3951" s="29" t="s">
        <v>720</v>
      </c>
      <c r="C3951" s="29">
        <v>2</v>
      </c>
      <c r="D3951">
        <v>39.299999999999997</v>
      </c>
      <c r="E3951" s="23" t="s">
        <v>2337</v>
      </c>
      <c r="H3951">
        <v>1</v>
      </c>
      <c r="L3951" s="23" t="s">
        <v>2698</v>
      </c>
      <c r="M3951" s="23" t="s">
        <v>2545</v>
      </c>
    </row>
    <row r="3952" spans="1:13" x14ac:dyDescent="0.3">
      <c r="A3952" s="11">
        <v>39295</v>
      </c>
      <c r="B3952" s="29" t="s">
        <v>720</v>
      </c>
      <c r="C3952" s="29">
        <v>2</v>
      </c>
      <c r="D3952">
        <v>39</v>
      </c>
      <c r="E3952" s="23" t="s">
        <v>2337</v>
      </c>
      <c r="H3952">
        <v>3</v>
      </c>
      <c r="J3952" s="23"/>
      <c r="K3952" s="23"/>
      <c r="L3952" s="23" t="s">
        <v>2698</v>
      </c>
      <c r="M3952" s="23" t="s">
        <v>2545</v>
      </c>
    </row>
    <row r="3953" spans="1:13" x14ac:dyDescent="0.3">
      <c r="A3953" s="11">
        <v>39295</v>
      </c>
      <c r="B3953" s="29" t="s">
        <v>720</v>
      </c>
      <c r="C3953" s="29">
        <v>2</v>
      </c>
      <c r="D3953">
        <v>38</v>
      </c>
      <c r="E3953" s="23" t="s">
        <v>2337</v>
      </c>
      <c r="H3953">
        <v>3</v>
      </c>
      <c r="L3953" s="23" t="s">
        <v>2698</v>
      </c>
      <c r="M3953" s="23" t="s">
        <v>2545</v>
      </c>
    </row>
    <row r="3954" spans="1:13" x14ac:dyDescent="0.3">
      <c r="A3954" s="11">
        <v>39295</v>
      </c>
      <c r="B3954" s="29" t="s">
        <v>720</v>
      </c>
      <c r="C3954" s="29">
        <v>2</v>
      </c>
      <c r="D3954">
        <v>38</v>
      </c>
      <c r="E3954" s="23" t="s">
        <v>2337</v>
      </c>
      <c r="H3954">
        <v>8</v>
      </c>
      <c r="L3954" s="23" t="s">
        <v>2698</v>
      </c>
      <c r="M3954" s="23" t="s">
        <v>2545</v>
      </c>
    </row>
    <row r="3955" spans="1:13" x14ac:dyDescent="0.3">
      <c r="A3955" s="11">
        <v>39295</v>
      </c>
      <c r="B3955" s="29" t="s">
        <v>720</v>
      </c>
      <c r="C3955" s="29">
        <v>2</v>
      </c>
      <c r="D3955">
        <v>37</v>
      </c>
      <c r="E3955" s="23" t="s">
        <v>2337</v>
      </c>
      <c r="H3955">
        <v>7</v>
      </c>
      <c r="L3955" s="23" t="s">
        <v>2698</v>
      </c>
      <c r="M3955" s="23" t="s">
        <v>2545</v>
      </c>
    </row>
    <row r="3956" spans="1:13" x14ac:dyDescent="0.3">
      <c r="A3956" s="11">
        <v>39295</v>
      </c>
      <c r="B3956" s="29" t="s">
        <v>720</v>
      </c>
      <c r="C3956" s="29">
        <v>2</v>
      </c>
      <c r="D3956">
        <v>37.5</v>
      </c>
      <c r="E3956" s="23" t="s">
        <v>2337</v>
      </c>
      <c r="K3956" t="s">
        <v>1980</v>
      </c>
      <c r="L3956" s="23" t="s">
        <v>2698</v>
      </c>
      <c r="M3956" s="23" t="s">
        <v>2545</v>
      </c>
    </row>
    <row r="3957" spans="1:13" x14ac:dyDescent="0.3">
      <c r="A3957" s="11">
        <v>39295</v>
      </c>
      <c r="B3957" s="29" t="s">
        <v>720</v>
      </c>
      <c r="C3957" s="29">
        <v>2</v>
      </c>
      <c r="D3957">
        <v>37</v>
      </c>
      <c r="E3957" s="23" t="s">
        <v>2337</v>
      </c>
      <c r="H3957">
        <v>9</v>
      </c>
      <c r="L3957" s="23" t="s">
        <v>2698</v>
      </c>
      <c r="M3957" s="23" t="s">
        <v>2545</v>
      </c>
    </row>
    <row r="3958" spans="1:13" x14ac:dyDescent="0.3">
      <c r="A3958" s="11">
        <v>39295</v>
      </c>
      <c r="B3958" s="29" t="s">
        <v>720</v>
      </c>
      <c r="C3958" s="29">
        <v>2</v>
      </c>
      <c r="D3958">
        <v>36</v>
      </c>
      <c r="E3958" s="23" t="s">
        <v>2513</v>
      </c>
      <c r="H3958">
        <v>8</v>
      </c>
      <c r="L3958" s="23" t="s">
        <v>2698</v>
      </c>
      <c r="M3958" s="23" t="s">
        <v>2545</v>
      </c>
    </row>
    <row r="3959" spans="1:13" x14ac:dyDescent="0.3">
      <c r="A3959" s="11">
        <v>39295</v>
      </c>
      <c r="B3959" s="29" t="s">
        <v>720</v>
      </c>
      <c r="C3959" s="29">
        <v>2</v>
      </c>
      <c r="D3959">
        <v>36.6</v>
      </c>
      <c r="E3959" s="23" t="s">
        <v>2337</v>
      </c>
      <c r="K3959" t="s">
        <v>1980</v>
      </c>
      <c r="L3959" s="23" t="s">
        <v>2698</v>
      </c>
      <c r="M3959" s="23" t="s">
        <v>2545</v>
      </c>
    </row>
    <row r="3960" spans="1:13" x14ac:dyDescent="0.3">
      <c r="A3960" s="11">
        <v>39295</v>
      </c>
      <c r="B3960" s="29" t="s">
        <v>720</v>
      </c>
      <c r="C3960" s="29">
        <v>2</v>
      </c>
      <c r="D3960">
        <v>36</v>
      </c>
      <c r="E3960" s="23" t="s">
        <v>2337</v>
      </c>
      <c r="H3960">
        <v>5</v>
      </c>
      <c r="J3960" s="23"/>
      <c r="L3960" s="23" t="s">
        <v>2698</v>
      </c>
      <c r="M3960" s="23" t="s">
        <v>2545</v>
      </c>
    </row>
    <row r="3961" spans="1:13" x14ac:dyDescent="0.3">
      <c r="A3961" s="11">
        <v>39295</v>
      </c>
      <c r="B3961" s="29" t="s">
        <v>720</v>
      </c>
      <c r="C3961" s="29">
        <v>2</v>
      </c>
      <c r="D3961">
        <v>35</v>
      </c>
      <c r="E3961" s="23" t="s">
        <v>2337</v>
      </c>
      <c r="H3961">
        <v>4</v>
      </c>
      <c r="L3961" s="23" t="s">
        <v>2698</v>
      </c>
      <c r="M3961" s="23" t="s">
        <v>2545</v>
      </c>
    </row>
    <row r="3962" spans="1:13" x14ac:dyDescent="0.3">
      <c r="A3962" s="11">
        <v>39295</v>
      </c>
      <c r="B3962" s="29" t="s">
        <v>720</v>
      </c>
      <c r="C3962" s="29">
        <v>2</v>
      </c>
      <c r="D3962">
        <v>35.5</v>
      </c>
      <c r="E3962" s="23" t="s">
        <v>2337</v>
      </c>
      <c r="K3962" t="s">
        <v>2153</v>
      </c>
      <c r="L3962" s="23" t="s">
        <v>2698</v>
      </c>
      <c r="M3962" s="23" t="s">
        <v>2545</v>
      </c>
    </row>
    <row r="3963" spans="1:13" x14ac:dyDescent="0.3">
      <c r="A3963" s="11">
        <v>39295</v>
      </c>
      <c r="B3963" s="29" t="s">
        <v>720</v>
      </c>
      <c r="C3963" s="29">
        <v>2</v>
      </c>
      <c r="D3963">
        <v>34.6</v>
      </c>
      <c r="E3963" s="23" t="s">
        <v>2337</v>
      </c>
      <c r="K3963" s="23" t="s">
        <v>2153</v>
      </c>
      <c r="L3963" s="23" t="s">
        <v>2698</v>
      </c>
      <c r="M3963" s="23" t="s">
        <v>2545</v>
      </c>
    </row>
    <row r="3964" spans="1:13" x14ac:dyDescent="0.3">
      <c r="A3964" s="11">
        <v>39295</v>
      </c>
      <c r="B3964" s="29" t="s">
        <v>720</v>
      </c>
      <c r="C3964" s="29">
        <v>2</v>
      </c>
      <c r="D3964">
        <v>34</v>
      </c>
      <c r="E3964" s="23" t="s">
        <v>2337</v>
      </c>
      <c r="H3964">
        <v>6</v>
      </c>
      <c r="L3964" s="23" t="s">
        <v>2698</v>
      </c>
      <c r="M3964" s="23" t="s">
        <v>2545</v>
      </c>
    </row>
    <row r="3965" spans="1:13" x14ac:dyDescent="0.3">
      <c r="A3965" s="11">
        <v>39295</v>
      </c>
      <c r="B3965" s="29" t="s">
        <v>720</v>
      </c>
      <c r="C3965" s="29">
        <v>2</v>
      </c>
      <c r="D3965">
        <v>33</v>
      </c>
      <c r="E3965" s="23" t="s">
        <v>2337</v>
      </c>
      <c r="H3965">
        <v>6</v>
      </c>
      <c r="L3965" s="23" t="s">
        <v>2698</v>
      </c>
      <c r="M3965" s="23" t="s">
        <v>2545</v>
      </c>
    </row>
    <row r="3966" spans="1:13" x14ac:dyDescent="0.3">
      <c r="A3966" s="11">
        <v>39295</v>
      </c>
      <c r="B3966" s="29" t="s">
        <v>720</v>
      </c>
      <c r="C3966" s="29">
        <v>2</v>
      </c>
      <c r="D3966">
        <v>34</v>
      </c>
      <c r="E3966" s="23" t="s">
        <v>2337</v>
      </c>
      <c r="K3966" t="s">
        <v>1980</v>
      </c>
      <c r="L3966" s="23" t="s">
        <v>2698</v>
      </c>
      <c r="M3966" s="23" t="s">
        <v>2545</v>
      </c>
    </row>
    <row r="3967" spans="1:13" x14ac:dyDescent="0.3">
      <c r="A3967" s="11">
        <v>39295</v>
      </c>
      <c r="B3967" s="29" t="s">
        <v>720</v>
      </c>
      <c r="C3967" s="29">
        <v>2</v>
      </c>
      <c r="D3967">
        <v>33</v>
      </c>
      <c r="E3967" s="23" t="s">
        <v>2337</v>
      </c>
      <c r="H3967">
        <v>6</v>
      </c>
      <c r="L3967" s="23" t="s">
        <v>2698</v>
      </c>
      <c r="M3967" s="23" t="s">
        <v>2545</v>
      </c>
    </row>
    <row r="3968" spans="1:13" x14ac:dyDescent="0.3">
      <c r="A3968" s="11">
        <v>39295</v>
      </c>
      <c r="B3968" s="29" t="s">
        <v>720</v>
      </c>
      <c r="C3968" s="29">
        <v>2</v>
      </c>
      <c r="D3968">
        <v>32</v>
      </c>
      <c r="E3968" s="23" t="s">
        <v>2337</v>
      </c>
      <c r="H3968">
        <v>7</v>
      </c>
      <c r="L3968" s="23" t="s">
        <v>2698</v>
      </c>
      <c r="M3968" s="23" t="s">
        <v>2545</v>
      </c>
    </row>
    <row r="3969" spans="1:13" x14ac:dyDescent="0.3">
      <c r="A3969" s="11">
        <v>39295</v>
      </c>
      <c r="B3969" s="29" t="s">
        <v>720</v>
      </c>
      <c r="C3969" s="29">
        <v>2</v>
      </c>
      <c r="D3969">
        <v>32</v>
      </c>
      <c r="E3969" s="23" t="s">
        <v>2337</v>
      </c>
      <c r="H3969">
        <v>11</v>
      </c>
      <c r="L3969" s="23" t="s">
        <v>2698</v>
      </c>
      <c r="M3969" s="23" t="s">
        <v>2545</v>
      </c>
    </row>
    <row r="3970" spans="1:13" x14ac:dyDescent="0.3">
      <c r="A3970" s="11">
        <v>39295</v>
      </c>
      <c r="B3970" s="29" t="s">
        <v>720</v>
      </c>
      <c r="C3970" s="29">
        <v>2</v>
      </c>
      <c r="D3970">
        <v>31</v>
      </c>
      <c r="E3970" s="23" t="s">
        <v>2337</v>
      </c>
      <c r="H3970">
        <v>10</v>
      </c>
      <c r="K3970" s="23"/>
      <c r="L3970" s="23" t="s">
        <v>2698</v>
      </c>
      <c r="M3970" s="23" t="s">
        <v>2545</v>
      </c>
    </row>
    <row r="3971" spans="1:13" x14ac:dyDescent="0.3">
      <c r="A3971" s="11">
        <v>39295</v>
      </c>
      <c r="B3971" s="29" t="s">
        <v>720</v>
      </c>
      <c r="C3971" s="29">
        <v>2</v>
      </c>
      <c r="D3971">
        <v>31</v>
      </c>
      <c r="E3971" s="23" t="s">
        <v>2337</v>
      </c>
      <c r="K3971" t="s">
        <v>2423</v>
      </c>
      <c r="L3971" s="23" t="s">
        <v>2698</v>
      </c>
      <c r="M3971" s="23" t="s">
        <v>2545</v>
      </c>
    </row>
    <row r="3972" spans="1:13" x14ac:dyDescent="0.3">
      <c r="A3972" s="11">
        <v>39295</v>
      </c>
      <c r="B3972" s="29" t="s">
        <v>720</v>
      </c>
      <c r="C3972" s="29">
        <v>2</v>
      </c>
      <c r="D3972">
        <v>31</v>
      </c>
      <c r="E3972" s="23" t="s">
        <v>2337</v>
      </c>
      <c r="H3972">
        <v>15</v>
      </c>
      <c r="L3972" s="23" t="s">
        <v>2698</v>
      </c>
      <c r="M3972" s="23" t="s">
        <v>2545</v>
      </c>
    </row>
    <row r="3973" spans="1:13" x14ac:dyDescent="0.3">
      <c r="A3973" s="11">
        <v>39295</v>
      </c>
      <c r="B3973" s="29" t="s">
        <v>720</v>
      </c>
      <c r="C3973" s="29">
        <v>2</v>
      </c>
      <c r="D3973">
        <v>30</v>
      </c>
      <c r="E3973" s="23" t="s">
        <v>2337</v>
      </c>
      <c r="H3973">
        <v>14</v>
      </c>
      <c r="L3973" s="23" t="s">
        <v>2698</v>
      </c>
      <c r="M3973" s="23" t="s">
        <v>2545</v>
      </c>
    </row>
    <row r="3974" spans="1:13" x14ac:dyDescent="0.3">
      <c r="A3974" s="11">
        <v>39295</v>
      </c>
      <c r="B3974" s="29" t="s">
        <v>720</v>
      </c>
      <c r="C3974" s="29">
        <v>2</v>
      </c>
      <c r="D3974">
        <v>30</v>
      </c>
      <c r="E3974" s="23" t="s">
        <v>2337</v>
      </c>
      <c r="H3974">
        <v>12</v>
      </c>
      <c r="L3974" s="23" t="s">
        <v>2698</v>
      </c>
      <c r="M3974" s="23" t="s">
        <v>2545</v>
      </c>
    </row>
    <row r="3975" spans="1:13" x14ac:dyDescent="0.3">
      <c r="A3975" s="11">
        <v>39295</v>
      </c>
      <c r="B3975" s="29" t="s">
        <v>720</v>
      </c>
      <c r="C3975" s="29">
        <v>2</v>
      </c>
      <c r="D3975">
        <v>29</v>
      </c>
      <c r="E3975" s="23" t="s">
        <v>2337</v>
      </c>
      <c r="H3975">
        <v>13</v>
      </c>
      <c r="L3975" s="23" t="s">
        <v>2698</v>
      </c>
      <c r="M3975" s="23" t="s">
        <v>2545</v>
      </c>
    </row>
    <row r="3976" spans="1:13" x14ac:dyDescent="0.3">
      <c r="A3976" s="11">
        <v>39295</v>
      </c>
      <c r="B3976" s="29" t="s">
        <v>720</v>
      </c>
      <c r="C3976" s="29">
        <v>2</v>
      </c>
      <c r="D3976">
        <v>29</v>
      </c>
      <c r="E3976" s="23" t="s">
        <v>2337</v>
      </c>
      <c r="H3976">
        <v>11</v>
      </c>
      <c r="K3976" s="23"/>
      <c r="L3976" s="23" t="s">
        <v>2698</v>
      </c>
      <c r="M3976" s="23" t="s">
        <v>2545</v>
      </c>
    </row>
    <row r="3977" spans="1:13" x14ac:dyDescent="0.3">
      <c r="A3977" s="11">
        <v>39295</v>
      </c>
      <c r="B3977" s="29" t="s">
        <v>720</v>
      </c>
      <c r="C3977" s="29">
        <v>2</v>
      </c>
      <c r="D3977">
        <v>28</v>
      </c>
      <c r="E3977" s="23" t="s">
        <v>2337</v>
      </c>
      <c r="H3977">
        <v>11</v>
      </c>
      <c r="L3977" s="23" t="s">
        <v>2698</v>
      </c>
      <c r="M3977" s="23" t="s">
        <v>2545</v>
      </c>
    </row>
    <row r="3978" spans="1:13" x14ac:dyDescent="0.3">
      <c r="A3978" s="11">
        <v>39295</v>
      </c>
      <c r="B3978" s="29" t="s">
        <v>720</v>
      </c>
      <c r="C3978" s="29">
        <v>2</v>
      </c>
      <c r="D3978">
        <v>28</v>
      </c>
      <c r="E3978" s="23" t="s">
        <v>2513</v>
      </c>
      <c r="K3978" t="s">
        <v>1980</v>
      </c>
      <c r="L3978" s="23" t="s">
        <v>2698</v>
      </c>
      <c r="M3978" s="23" t="s">
        <v>2545</v>
      </c>
    </row>
    <row r="3979" spans="1:13" x14ac:dyDescent="0.3">
      <c r="A3979" s="11">
        <v>39295</v>
      </c>
      <c r="B3979" s="29" t="s">
        <v>720</v>
      </c>
      <c r="C3979" s="29">
        <v>2</v>
      </c>
      <c r="D3979">
        <v>28</v>
      </c>
      <c r="E3979" s="23" t="s">
        <v>2337</v>
      </c>
      <c r="H3979">
        <v>3</v>
      </c>
      <c r="L3979" s="23" t="s">
        <v>2698</v>
      </c>
      <c r="M3979" s="23" t="s">
        <v>2545</v>
      </c>
    </row>
    <row r="3980" spans="1:13" x14ac:dyDescent="0.3">
      <c r="A3980" s="11">
        <v>39295</v>
      </c>
      <c r="B3980" s="29" t="s">
        <v>720</v>
      </c>
      <c r="C3980" s="29">
        <v>2</v>
      </c>
      <c r="D3980">
        <v>27</v>
      </c>
      <c r="E3980" s="23" t="s">
        <v>2337</v>
      </c>
      <c r="H3980">
        <v>3</v>
      </c>
      <c r="J3980" s="23"/>
      <c r="L3980" s="23" t="s">
        <v>2698</v>
      </c>
      <c r="M3980" s="23" t="s">
        <v>2545</v>
      </c>
    </row>
    <row r="3981" spans="1:13" x14ac:dyDescent="0.3">
      <c r="A3981" s="11">
        <v>39295</v>
      </c>
      <c r="B3981" s="29" t="s">
        <v>720</v>
      </c>
      <c r="C3981" s="29">
        <v>2</v>
      </c>
      <c r="D3981">
        <v>27</v>
      </c>
      <c r="E3981" s="23" t="s">
        <v>2337</v>
      </c>
      <c r="H3981">
        <v>6</v>
      </c>
      <c r="L3981" s="23" t="s">
        <v>2698</v>
      </c>
      <c r="M3981" s="23" t="s">
        <v>2545</v>
      </c>
    </row>
    <row r="3982" spans="1:13" x14ac:dyDescent="0.3">
      <c r="A3982" s="11">
        <v>39295</v>
      </c>
      <c r="B3982" s="29" t="s">
        <v>720</v>
      </c>
      <c r="C3982" s="29">
        <v>2</v>
      </c>
      <c r="D3982">
        <v>26</v>
      </c>
      <c r="E3982" s="23" t="s">
        <v>2337</v>
      </c>
      <c r="H3982">
        <v>7</v>
      </c>
      <c r="L3982" s="23" t="s">
        <v>2698</v>
      </c>
      <c r="M3982" s="23" t="s">
        <v>2545</v>
      </c>
    </row>
    <row r="3983" spans="1:13" x14ac:dyDescent="0.3">
      <c r="A3983" s="11">
        <v>39295</v>
      </c>
      <c r="B3983" s="29" t="s">
        <v>720</v>
      </c>
      <c r="C3983" s="29">
        <v>2</v>
      </c>
      <c r="D3983">
        <v>26</v>
      </c>
      <c r="E3983" s="23" t="s">
        <v>2337</v>
      </c>
      <c r="H3983">
        <v>9</v>
      </c>
      <c r="L3983" s="23" t="s">
        <v>2698</v>
      </c>
      <c r="M3983" s="23" t="s">
        <v>2545</v>
      </c>
    </row>
    <row r="3984" spans="1:13" x14ac:dyDescent="0.3">
      <c r="A3984" s="11">
        <v>39295</v>
      </c>
      <c r="B3984" s="29" t="s">
        <v>720</v>
      </c>
      <c r="C3984" s="29">
        <v>2</v>
      </c>
      <c r="D3984">
        <v>25</v>
      </c>
      <c r="E3984" s="23" t="s">
        <v>2337</v>
      </c>
      <c r="H3984">
        <v>9</v>
      </c>
      <c r="J3984" s="23"/>
      <c r="L3984" s="23" t="s">
        <v>2698</v>
      </c>
      <c r="M3984" s="23" t="s">
        <v>2545</v>
      </c>
    </row>
    <row r="3985" spans="1:13" x14ac:dyDescent="0.3">
      <c r="A3985" s="11">
        <v>39295</v>
      </c>
      <c r="B3985" s="29" t="s">
        <v>720</v>
      </c>
      <c r="C3985" s="29">
        <v>2</v>
      </c>
      <c r="D3985">
        <v>25</v>
      </c>
      <c r="E3985" s="23" t="s">
        <v>2337</v>
      </c>
      <c r="H3985">
        <v>7</v>
      </c>
      <c r="L3985" s="23" t="s">
        <v>2698</v>
      </c>
      <c r="M3985" s="23" t="s">
        <v>2545</v>
      </c>
    </row>
    <row r="3986" spans="1:13" x14ac:dyDescent="0.3">
      <c r="A3986" s="11">
        <v>39295</v>
      </c>
      <c r="B3986" s="29" t="s">
        <v>720</v>
      </c>
      <c r="C3986" s="29">
        <v>2</v>
      </c>
      <c r="D3986">
        <v>24</v>
      </c>
      <c r="E3986" s="23" t="s">
        <v>2337</v>
      </c>
      <c r="H3986">
        <v>8</v>
      </c>
      <c r="L3986" s="23" t="s">
        <v>2698</v>
      </c>
      <c r="M3986" s="23" t="s">
        <v>2545</v>
      </c>
    </row>
    <row r="3987" spans="1:13" x14ac:dyDescent="0.3">
      <c r="A3987" s="11">
        <v>39295</v>
      </c>
      <c r="B3987" s="29" t="s">
        <v>720</v>
      </c>
      <c r="C3987" s="29">
        <v>2</v>
      </c>
      <c r="D3987">
        <v>24</v>
      </c>
      <c r="E3987" s="23" t="s">
        <v>2337</v>
      </c>
      <c r="H3987">
        <v>7</v>
      </c>
      <c r="L3987" s="23" t="s">
        <v>2698</v>
      </c>
      <c r="M3987" s="23" t="s">
        <v>2545</v>
      </c>
    </row>
    <row r="3988" spans="1:13" x14ac:dyDescent="0.3">
      <c r="A3988" s="11">
        <v>39295</v>
      </c>
      <c r="B3988" s="29" t="s">
        <v>720</v>
      </c>
      <c r="C3988" s="29">
        <v>2</v>
      </c>
      <c r="D3988">
        <v>23</v>
      </c>
      <c r="E3988" s="23" t="s">
        <v>2337</v>
      </c>
      <c r="H3988">
        <v>7</v>
      </c>
      <c r="L3988" s="23" t="s">
        <v>2698</v>
      </c>
      <c r="M3988" s="23" t="s">
        <v>2545</v>
      </c>
    </row>
    <row r="3989" spans="1:13" x14ac:dyDescent="0.3">
      <c r="A3989" s="11">
        <v>39295</v>
      </c>
      <c r="B3989" s="29" t="s">
        <v>720</v>
      </c>
      <c r="C3989" s="29">
        <v>2</v>
      </c>
      <c r="D3989">
        <v>23</v>
      </c>
      <c r="E3989" s="23" t="s">
        <v>2337</v>
      </c>
      <c r="K3989" t="s">
        <v>2153</v>
      </c>
      <c r="L3989" s="23" t="s">
        <v>2698</v>
      </c>
      <c r="M3989" s="23" t="s">
        <v>2545</v>
      </c>
    </row>
    <row r="3990" spans="1:13" x14ac:dyDescent="0.3">
      <c r="A3990" s="11">
        <v>39295</v>
      </c>
      <c r="B3990" s="29" t="s">
        <v>720</v>
      </c>
      <c r="C3990" s="29">
        <v>2</v>
      </c>
      <c r="D3990">
        <v>23</v>
      </c>
      <c r="E3990" s="23" t="s">
        <v>2337</v>
      </c>
      <c r="H3990">
        <v>7</v>
      </c>
      <c r="L3990" s="23" t="s">
        <v>2698</v>
      </c>
      <c r="M3990" s="23" t="s">
        <v>2545</v>
      </c>
    </row>
    <row r="3991" spans="1:13" x14ac:dyDescent="0.3">
      <c r="A3991" s="11">
        <v>39295</v>
      </c>
      <c r="B3991" s="29" t="s">
        <v>720</v>
      </c>
      <c r="C3991" s="29">
        <v>2</v>
      </c>
      <c r="D3991">
        <v>22</v>
      </c>
      <c r="E3991" s="23" t="s">
        <v>2337</v>
      </c>
      <c r="H3991">
        <v>6</v>
      </c>
      <c r="L3991" s="23" t="s">
        <v>2698</v>
      </c>
      <c r="M3991" s="23" t="s">
        <v>2545</v>
      </c>
    </row>
    <row r="3992" spans="1:13" x14ac:dyDescent="0.3">
      <c r="A3992" s="11">
        <v>39295</v>
      </c>
      <c r="B3992" s="29" t="s">
        <v>720</v>
      </c>
      <c r="C3992" s="29">
        <v>2</v>
      </c>
      <c r="D3992">
        <v>22</v>
      </c>
      <c r="E3992" s="23" t="s">
        <v>2337</v>
      </c>
      <c r="H3992">
        <v>6</v>
      </c>
      <c r="L3992" s="23" t="s">
        <v>2698</v>
      </c>
      <c r="M3992" s="23" t="s">
        <v>2545</v>
      </c>
    </row>
    <row r="3993" spans="1:13" x14ac:dyDescent="0.3">
      <c r="A3993" s="11">
        <v>39295</v>
      </c>
      <c r="B3993" s="29" t="s">
        <v>720</v>
      </c>
      <c r="C3993" s="29">
        <v>2</v>
      </c>
      <c r="D3993">
        <v>21</v>
      </c>
      <c r="E3993" s="23" t="s">
        <v>2337</v>
      </c>
      <c r="H3993">
        <v>6</v>
      </c>
      <c r="J3993" s="23"/>
      <c r="L3993" s="23" t="s">
        <v>2698</v>
      </c>
      <c r="M3993" s="23" t="s">
        <v>2545</v>
      </c>
    </row>
    <row r="3994" spans="1:13" x14ac:dyDescent="0.3">
      <c r="A3994" s="11">
        <v>39295</v>
      </c>
      <c r="B3994" s="29" t="s">
        <v>720</v>
      </c>
      <c r="C3994" s="29">
        <v>2</v>
      </c>
      <c r="D3994">
        <v>21</v>
      </c>
      <c r="E3994" s="23" t="s">
        <v>2337</v>
      </c>
      <c r="H3994">
        <v>8</v>
      </c>
      <c r="K3994" s="23"/>
      <c r="L3994" s="23" t="s">
        <v>2698</v>
      </c>
      <c r="M3994" s="23" t="s">
        <v>2545</v>
      </c>
    </row>
    <row r="3995" spans="1:13" x14ac:dyDescent="0.3">
      <c r="A3995" s="11">
        <v>39295</v>
      </c>
      <c r="B3995" s="29" t="s">
        <v>720</v>
      </c>
      <c r="C3995" s="29">
        <v>2</v>
      </c>
      <c r="D3995">
        <v>20</v>
      </c>
      <c r="E3995" s="23" t="s">
        <v>2337</v>
      </c>
      <c r="H3995">
        <v>7</v>
      </c>
      <c r="L3995" s="23" t="s">
        <v>2698</v>
      </c>
      <c r="M3995" s="23" t="s">
        <v>2545</v>
      </c>
    </row>
    <row r="3996" spans="1:13" x14ac:dyDescent="0.3">
      <c r="A3996" s="11">
        <v>39295</v>
      </c>
      <c r="B3996" s="29" t="s">
        <v>720</v>
      </c>
      <c r="C3996" s="29">
        <v>2</v>
      </c>
      <c r="D3996">
        <v>20</v>
      </c>
      <c r="E3996" s="23" t="s">
        <v>2337</v>
      </c>
      <c r="H3996">
        <v>3</v>
      </c>
      <c r="L3996" s="23" t="s">
        <v>2698</v>
      </c>
      <c r="M3996" s="23" t="s">
        <v>2545</v>
      </c>
    </row>
    <row r="3997" spans="1:13" x14ac:dyDescent="0.3">
      <c r="A3997" s="11">
        <v>39295</v>
      </c>
      <c r="B3997" s="29" t="s">
        <v>720</v>
      </c>
      <c r="C3997" s="29">
        <v>2</v>
      </c>
      <c r="D3997">
        <v>19</v>
      </c>
      <c r="E3997" s="23" t="s">
        <v>2337</v>
      </c>
      <c r="H3997">
        <v>3</v>
      </c>
      <c r="L3997" s="23" t="s">
        <v>2698</v>
      </c>
      <c r="M3997" s="23" t="s">
        <v>2545</v>
      </c>
    </row>
    <row r="3998" spans="1:13" x14ac:dyDescent="0.3">
      <c r="A3998" s="11">
        <v>39295</v>
      </c>
      <c r="B3998" s="29" t="s">
        <v>720</v>
      </c>
      <c r="C3998" s="29">
        <v>2</v>
      </c>
      <c r="D3998">
        <v>19</v>
      </c>
      <c r="E3998" s="23" t="s">
        <v>2337</v>
      </c>
      <c r="H3998">
        <v>7</v>
      </c>
      <c r="L3998" s="23" t="s">
        <v>2698</v>
      </c>
      <c r="M3998" s="23" t="s">
        <v>2545</v>
      </c>
    </row>
    <row r="3999" spans="1:13" x14ac:dyDescent="0.3">
      <c r="A3999" s="11">
        <v>39295</v>
      </c>
      <c r="B3999" s="29" t="s">
        <v>720</v>
      </c>
      <c r="C3999" s="29">
        <v>2</v>
      </c>
      <c r="D3999">
        <v>18</v>
      </c>
      <c r="E3999" s="23" t="s">
        <v>2337</v>
      </c>
      <c r="H3999">
        <v>6</v>
      </c>
      <c r="L3999" s="23" t="s">
        <v>2698</v>
      </c>
      <c r="M3999" s="23" t="s">
        <v>2545</v>
      </c>
    </row>
    <row r="4000" spans="1:13" x14ac:dyDescent="0.3">
      <c r="A4000" s="11">
        <v>39295</v>
      </c>
      <c r="B4000" s="29" t="s">
        <v>720</v>
      </c>
      <c r="C4000" s="29">
        <v>2</v>
      </c>
      <c r="D4000">
        <v>17.5</v>
      </c>
      <c r="E4000" s="23" t="s">
        <v>2337</v>
      </c>
      <c r="J4000" s="23"/>
      <c r="K4000" t="s">
        <v>2153</v>
      </c>
      <c r="L4000" s="23" t="s">
        <v>2698</v>
      </c>
      <c r="M4000" s="23" t="s">
        <v>2545</v>
      </c>
    </row>
    <row r="4001" spans="1:13" x14ac:dyDescent="0.3">
      <c r="A4001" s="11">
        <v>39295</v>
      </c>
      <c r="B4001" s="29" t="s">
        <v>720</v>
      </c>
      <c r="C4001" s="29">
        <v>2</v>
      </c>
      <c r="D4001">
        <v>17</v>
      </c>
      <c r="E4001" s="23" t="s">
        <v>2337</v>
      </c>
      <c r="H4001">
        <v>4</v>
      </c>
      <c r="L4001" s="23" t="s">
        <v>2698</v>
      </c>
      <c r="M4001" s="23" t="s">
        <v>2545</v>
      </c>
    </row>
    <row r="4002" spans="1:13" x14ac:dyDescent="0.3">
      <c r="A4002" s="11">
        <v>39295</v>
      </c>
      <c r="B4002" s="29" t="s">
        <v>720</v>
      </c>
      <c r="C4002" s="29">
        <v>2</v>
      </c>
      <c r="D4002">
        <v>16</v>
      </c>
      <c r="E4002" s="23" t="s">
        <v>2337</v>
      </c>
      <c r="H4002">
        <v>3</v>
      </c>
      <c r="L4002" s="23" t="s">
        <v>2698</v>
      </c>
      <c r="M4002" s="23" t="s">
        <v>2545</v>
      </c>
    </row>
    <row r="4003" spans="1:13" x14ac:dyDescent="0.3">
      <c r="A4003" s="11">
        <v>39295</v>
      </c>
      <c r="B4003" s="23" t="s">
        <v>720</v>
      </c>
      <c r="C4003" s="29">
        <v>2</v>
      </c>
      <c r="D4003">
        <v>16</v>
      </c>
      <c r="E4003" s="23" t="s">
        <v>2337</v>
      </c>
      <c r="K4003" t="s">
        <v>2153</v>
      </c>
      <c r="L4003" s="23" t="s">
        <v>2698</v>
      </c>
      <c r="M4003" s="23" t="s">
        <v>2545</v>
      </c>
    </row>
    <row r="4004" spans="1:13" x14ac:dyDescent="0.3">
      <c r="A4004" s="11">
        <v>39295</v>
      </c>
      <c r="B4004" s="23" t="s">
        <v>720</v>
      </c>
      <c r="C4004" s="29">
        <v>2</v>
      </c>
      <c r="D4004">
        <v>15.3</v>
      </c>
      <c r="E4004" s="23" t="s">
        <v>2337</v>
      </c>
      <c r="K4004" t="s">
        <v>2153</v>
      </c>
      <c r="L4004" s="23" t="s">
        <v>2698</v>
      </c>
      <c r="M4004" s="23" t="s">
        <v>2545</v>
      </c>
    </row>
    <row r="4005" spans="1:13" x14ac:dyDescent="0.3">
      <c r="A4005" s="11">
        <v>39295</v>
      </c>
      <c r="B4005" s="23" t="s">
        <v>720</v>
      </c>
      <c r="C4005" s="29">
        <v>2</v>
      </c>
      <c r="D4005">
        <v>15.5</v>
      </c>
      <c r="E4005" s="23" t="s">
        <v>2337</v>
      </c>
      <c r="K4005" t="s">
        <v>2153</v>
      </c>
      <c r="L4005" s="23" t="s">
        <v>2698</v>
      </c>
      <c r="M4005" s="23" t="s">
        <v>2545</v>
      </c>
    </row>
    <row r="4006" spans="1:13" x14ac:dyDescent="0.3">
      <c r="A4006" s="11">
        <v>39295</v>
      </c>
      <c r="B4006" s="23" t="s">
        <v>720</v>
      </c>
      <c r="C4006" s="29">
        <v>2</v>
      </c>
      <c r="D4006">
        <v>14.8</v>
      </c>
      <c r="E4006" s="23" t="s">
        <v>2337</v>
      </c>
      <c r="I4006" s="29"/>
      <c r="J4006" s="29"/>
      <c r="K4006" t="s">
        <v>2153</v>
      </c>
      <c r="L4006" s="23" t="s">
        <v>2698</v>
      </c>
      <c r="M4006" s="23" t="s">
        <v>2545</v>
      </c>
    </row>
    <row r="4007" spans="1:13" x14ac:dyDescent="0.3">
      <c r="A4007" s="11">
        <v>39295</v>
      </c>
      <c r="B4007" s="23" t="s">
        <v>720</v>
      </c>
      <c r="C4007" s="29">
        <v>2</v>
      </c>
      <c r="D4007">
        <v>14</v>
      </c>
      <c r="E4007" s="23" t="s">
        <v>2337</v>
      </c>
      <c r="F4007">
        <v>0.3</v>
      </c>
      <c r="I4007" s="29"/>
      <c r="L4007" s="23" t="s">
        <v>2698</v>
      </c>
      <c r="M4007" s="23" t="s">
        <v>2545</v>
      </c>
    </row>
    <row r="4008" spans="1:13" x14ac:dyDescent="0.3">
      <c r="A4008" s="11">
        <v>39295</v>
      </c>
      <c r="B4008" s="23" t="s">
        <v>720</v>
      </c>
      <c r="C4008" s="29">
        <v>2</v>
      </c>
      <c r="D4008">
        <v>14</v>
      </c>
      <c r="E4008" s="23" t="s">
        <v>2337</v>
      </c>
      <c r="H4008">
        <v>11</v>
      </c>
      <c r="I4008" s="29"/>
      <c r="L4008" s="23" t="s">
        <v>2698</v>
      </c>
      <c r="M4008" s="23" t="s">
        <v>2545</v>
      </c>
    </row>
    <row r="4009" spans="1:13" x14ac:dyDescent="0.3">
      <c r="A4009" s="11">
        <v>39295</v>
      </c>
      <c r="B4009" s="23" t="s">
        <v>720</v>
      </c>
      <c r="C4009" s="29">
        <v>2</v>
      </c>
      <c r="D4009">
        <v>13</v>
      </c>
      <c r="E4009" s="23" t="s">
        <v>2337</v>
      </c>
      <c r="H4009">
        <v>11</v>
      </c>
      <c r="I4009" s="29"/>
      <c r="L4009" s="23" t="s">
        <v>2698</v>
      </c>
      <c r="M4009" s="23" t="s">
        <v>2545</v>
      </c>
    </row>
    <row r="4010" spans="1:13" x14ac:dyDescent="0.3">
      <c r="A4010" s="11">
        <v>39295</v>
      </c>
      <c r="B4010" s="23" t="s">
        <v>720</v>
      </c>
      <c r="C4010" s="29">
        <v>2</v>
      </c>
      <c r="D4010">
        <v>13</v>
      </c>
      <c r="E4010" s="23" t="s">
        <v>2337</v>
      </c>
      <c r="I4010" s="29"/>
      <c r="K4010" t="s">
        <v>1980</v>
      </c>
      <c r="L4010" s="23" t="s">
        <v>2698</v>
      </c>
      <c r="M4010" s="23" t="s">
        <v>2545</v>
      </c>
    </row>
    <row r="4011" spans="1:13" x14ac:dyDescent="0.3">
      <c r="A4011" s="11">
        <v>39295</v>
      </c>
      <c r="B4011" s="23" t="s">
        <v>720</v>
      </c>
      <c r="C4011" s="29">
        <v>2</v>
      </c>
      <c r="D4011">
        <v>13</v>
      </c>
      <c r="E4011" s="23" t="s">
        <v>2337</v>
      </c>
      <c r="H4011">
        <v>5</v>
      </c>
      <c r="I4011" s="29"/>
      <c r="L4011" s="23" t="s">
        <v>2698</v>
      </c>
      <c r="M4011" s="23" t="s">
        <v>2545</v>
      </c>
    </row>
    <row r="4012" spans="1:13" x14ac:dyDescent="0.3">
      <c r="A4012" s="11">
        <v>39295</v>
      </c>
      <c r="B4012" s="23" t="s">
        <v>720</v>
      </c>
      <c r="C4012" s="29">
        <v>2</v>
      </c>
      <c r="D4012">
        <v>12</v>
      </c>
      <c r="E4012" s="23" t="s">
        <v>2337</v>
      </c>
      <c r="H4012">
        <v>5</v>
      </c>
      <c r="I4012" s="29"/>
      <c r="L4012" s="23" t="s">
        <v>2698</v>
      </c>
      <c r="M4012" s="23" t="s">
        <v>2545</v>
      </c>
    </row>
    <row r="4013" spans="1:13" x14ac:dyDescent="0.3">
      <c r="A4013" s="11">
        <v>39295</v>
      </c>
      <c r="B4013" s="23" t="s">
        <v>720</v>
      </c>
      <c r="C4013" s="29">
        <v>2</v>
      </c>
      <c r="D4013">
        <v>12.3</v>
      </c>
      <c r="E4013" s="23" t="s">
        <v>2337</v>
      </c>
      <c r="I4013" s="29"/>
      <c r="K4013" t="s">
        <v>1367</v>
      </c>
      <c r="L4013" s="23" t="s">
        <v>2698</v>
      </c>
      <c r="M4013" s="23" t="s">
        <v>2545</v>
      </c>
    </row>
    <row r="4014" spans="1:13" x14ac:dyDescent="0.3">
      <c r="A4014" s="11">
        <v>39295</v>
      </c>
      <c r="B4014" s="23" t="s">
        <v>720</v>
      </c>
      <c r="C4014" s="29">
        <v>2</v>
      </c>
      <c r="D4014">
        <v>12</v>
      </c>
      <c r="E4014" s="23" t="s">
        <v>2337</v>
      </c>
      <c r="H4014">
        <v>11</v>
      </c>
      <c r="I4014" s="29"/>
      <c r="L4014" s="23" t="s">
        <v>2698</v>
      </c>
      <c r="M4014" s="23" t="s">
        <v>2545</v>
      </c>
    </row>
    <row r="4015" spans="1:13" x14ac:dyDescent="0.3">
      <c r="A4015" s="11">
        <v>39295</v>
      </c>
      <c r="B4015" s="23" t="s">
        <v>720</v>
      </c>
      <c r="C4015" s="29">
        <v>2</v>
      </c>
      <c r="D4015">
        <v>11</v>
      </c>
      <c r="E4015" s="23" t="s">
        <v>2337</v>
      </c>
      <c r="H4015">
        <v>11</v>
      </c>
      <c r="I4015" s="29"/>
      <c r="L4015" s="23" t="s">
        <v>2698</v>
      </c>
      <c r="M4015" s="23" t="s">
        <v>2545</v>
      </c>
    </row>
    <row r="4016" spans="1:13" x14ac:dyDescent="0.3">
      <c r="A4016" s="11">
        <v>39295</v>
      </c>
      <c r="B4016" s="23" t="s">
        <v>720</v>
      </c>
      <c r="C4016" s="29">
        <v>2</v>
      </c>
      <c r="D4016">
        <v>11</v>
      </c>
      <c r="E4016" s="23" t="s">
        <v>1537</v>
      </c>
      <c r="H4016">
        <v>3</v>
      </c>
      <c r="I4016" s="29"/>
      <c r="L4016" s="23" t="s">
        <v>2698</v>
      </c>
      <c r="M4016" s="23" t="s">
        <v>2545</v>
      </c>
    </row>
    <row r="4017" spans="1:13" x14ac:dyDescent="0.3">
      <c r="A4017" s="11">
        <v>39295</v>
      </c>
      <c r="B4017" s="23" t="s">
        <v>720</v>
      </c>
      <c r="C4017" s="29">
        <v>2</v>
      </c>
      <c r="D4017">
        <v>10</v>
      </c>
      <c r="E4017" s="23" t="s">
        <v>2337</v>
      </c>
      <c r="H4017">
        <v>3</v>
      </c>
      <c r="I4017" s="29"/>
      <c r="L4017" s="23" t="s">
        <v>2698</v>
      </c>
      <c r="M4017" s="23" t="s">
        <v>2545</v>
      </c>
    </row>
    <row r="4018" spans="1:13" x14ac:dyDescent="0.3">
      <c r="A4018" s="11">
        <v>39295</v>
      </c>
      <c r="B4018" s="23" t="s">
        <v>720</v>
      </c>
      <c r="C4018" s="29">
        <v>2</v>
      </c>
      <c r="D4018">
        <v>10</v>
      </c>
      <c r="E4018" s="23" t="s">
        <v>2337</v>
      </c>
      <c r="H4018">
        <v>13</v>
      </c>
      <c r="I4018" s="29"/>
      <c r="L4018" s="23" t="s">
        <v>2698</v>
      </c>
      <c r="M4018" s="23" t="s">
        <v>2545</v>
      </c>
    </row>
    <row r="4019" spans="1:13" x14ac:dyDescent="0.3">
      <c r="A4019" s="11">
        <v>39295</v>
      </c>
      <c r="B4019" s="23" t="s">
        <v>720</v>
      </c>
      <c r="C4019" s="29">
        <v>2</v>
      </c>
      <c r="D4019">
        <v>9</v>
      </c>
      <c r="E4019" s="23" t="s">
        <v>2337</v>
      </c>
      <c r="H4019">
        <v>13</v>
      </c>
      <c r="I4019" s="29"/>
      <c r="L4019" s="23" t="s">
        <v>2698</v>
      </c>
      <c r="M4019" s="23" t="s">
        <v>2545</v>
      </c>
    </row>
    <row r="4020" spans="1:13" x14ac:dyDescent="0.3">
      <c r="A4020" s="11">
        <v>39295</v>
      </c>
      <c r="B4020" s="23" t="s">
        <v>720</v>
      </c>
      <c r="C4020" s="29">
        <v>2</v>
      </c>
      <c r="D4020">
        <v>9</v>
      </c>
      <c r="E4020" s="23" t="s">
        <v>2337</v>
      </c>
      <c r="H4020">
        <v>6</v>
      </c>
      <c r="I4020" s="29"/>
      <c r="L4020" s="23" t="s">
        <v>2698</v>
      </c>
      <c r="M4020" s="23" t="s">
        <v>2545</v>
      </c>
    </row>
    <row r="4021" spans="1:13" x14ac:dyDescent="0.3">
      <c r="A4021" s="11">
        <v>39295</v>
      </c>
      <c r="B4021" s="23" t="s">
        <v>720</v>
      </c>
      <c r="C4021" s="29">
        <v>2</v>
      </c>
      <c r="D4021">
        <v>8</v>
      </c>
      <c r="E4021" s="23" t="s">
        <v>2337</v>
      </c>
      <c r="H4021">
        <v>6</v>
      </c>
      <c r="I4021" s="29"/>
      <c r="L4021" s="23" t="s">
        <v>2698</v>
      </c>
      <c r="M4021" s="23" t="s">
        <v>2545</v>
      </c>
    </row>
    <row r="4022" spans="1:13" x14ac:dyDescent="0.3">
      <c r="A4022" s="11">
        <v>39295</v>
      </c>
      <c r="B4022" s="23" t="s">
        <v>720</v>
      </c>
      <c r="C4022" s="29">
        <v>2</v>
      </c>
      <c r="D4022">
        <v>8.5</v>
      </c>
      <c r="E4022" s="23" t="s">
        <v>2337</v>
      </c>
      <c r="F4022">
        <v>0.6</v>
      </c>
      <c r="I4022" s="29"/>
      <c r="K4022" s="23"/>
      <c r="L4022" s="23" t="s">
        <v>2698</v>
      </c>
      <c r="M4022" s="23" t="s">
        <v>2545</v>
      </c>
    </row>
    <row r="4023" spans="1:13" x14ac:dyDescent="0.3">
      <c r="A4023" s="11">
        <v>39295</v>
      </c>
      <c r="B4023" s="23" t="s">
        <v>720</v>
      </c>
      <c r="C4023" s="29">
        <v>2</v>
      </c>
      <c r="D4023">
        <v>8.1</v>
      </c>
      <c r="E4023" s="23" t="s">
        <v>2337</v>
      </c>
      <c r="I4023" s="29"/>
      <c r="K4023" t="s">
        <v>1980</v>
      </c>
      <c r="L4023" s="23" t="s">
        <v>2698</v>
      </c>
      <c r="M4023" s="23" t="s">
        <v>2545</v>
      </c>
    </row>
    <row r="4024" spans="1:13" x14ac:dyDescent="0.3">
      <c r="A4024" s="11">
        <v>39295</v>
      </c>
      <c r="B4024" s="23" t="s">
        <v>720</v>
      </c>
      <c r="C4024" s="29">
        <v>2</v>
      </c>
      <c r="D4024">
        <v>8</v>
      </c>
      <c r="E4024" s="23" t="s">
        <v>2337</v>
      </c>
      <c r="H4024">
        <v>4</v>
      </c>
      <c r="I4024" s="29"/>
      <c r="L4024" s="23" t="s">
        <v>2698</v>
      </c>
      <c r="M4024" s="23" t="s">
        <v>2545</v>
      </c>
    </row>
    <row r="4025" spans="1:13" x14ac:dyDescent="0.3">
      <c r="A4025" s="11">
        <v>39295</v>
      </c>
      <c r="B4025" s="23" t="s">
        <v>720</v>
      </c>
      <c r="C4025" s="29">
        <v>2</v>
      </c>
      <c r="D4025">
        <v>7</v>
      </c>
      <c r="E4025" s="23" t="s">
        <v>2337</v>
      </c>
      <c r="H4025">
        <v>4</v>
      </c>
      <c r="I4025" s="29"/>
      <c r="L4025" s="23" t="s">
        <v>2698</v>
      </c>
      <c r="M4025" s="23" t="s">
        <v>2545</v>
      </c>
    </row>
    <row r="4026" spans="1:13" x14ac:dyDescent="0.3">
      <c r="A4026" s="11">
        <v>39295</v>
      </c>
      <c r="B4026" s="23" t="s">
        <v>720</v>
      </c>
      <c r="C4026" s="29">
        <v>2</v>
      </c>
      <c r="D4026">
        <v>7</v>
      </c>
      <c r="E4026" s="23" t="s">
        <v>2337</v>
      </c>
      <c r="H4026">
        <v>4</v>
      </c>
      <c r="I4026" s="29"/>
      <c r="L4026" s="23" t="s">
        <v>2698</v>
      </c>
      <c r="M4026" s="23" t="s">
        <v>2545</v>
      </c>
    </row>
    <row r="4027" spans="1:13" x14ac:dyDescent="0.3">
      <c r="A4027" s="11">
        <v>39295</v>
      </c>
      <c r="B4027" s="23" t="s">
        <v>720</v>
      </c>
      <c r="C4027" s="29">
        <v>2</v>
      </c>
      <c r="D4027">
        <v>6</v>
      </c>
      <c r="E4027" s="23" t="s">
        <v>2337</v>
      </c>
      <c r="H4027">
        <v>3</v>
      </c>
      <c r="L4027" s="23" t="s">
        <v>2698</v>
      </c>
      <c r="M4027" s="23" t="s">
        <v>2545</v>
      </c>
    </row>
    <row r="4028" spans="1:13" x14ac:dyDescent="0.3">
      <c r="A4028" s="11">
        <v>39295</v>
      </c>
      <c r="B4028" s="23" t="s">
        <v>720</v>
      </c>
      <c r="C4028" s="29">
        <v>2</v>
      </c>
      <c r="D4028">
        <v>6.7</v>
      </c>
      <c r="E4028" s="23" t="s">
        <v>2337</v>
      </c>
      <c r="K4028" t="s">
        <v>1980</v>
      </c>
      <c r="L4028" s="23" t="s">
        <v>2698</v>
      </c>
      <c r="M4028" s="23" t="s">
        <v>2545</v>
      </c>
    </row>
    <row r="4029" spans="1:13" x14ac:dyDescent="0.3">
      <c r="A4029" s="11">
        <v>39295</v>
      </c>
      <c r="B4029" s="23" t="s">
        <v>720</v>
      </c>
      <c r="C4029" s="29">
        <v>2</v>
      </c>
      <c r="D4029">
        <v>6</v>
      </c>
      <c r="E4029" s="23" t="s">
        <v>2337</v>
      </c>
      <c r="K4029" t="s">
        <v>1712</v>
      </c>
      <c r="L4029" s="23" t="s">
        <v>2698</v>
      </c>
      <c r="M4029" s="23" t="s">
        <v>2545</v>
      </c>
    </row>
    <row r="4030" spans="1:13" x14ac:dyDescent="0.3">
      <c r="A4030" s="11">
        <v>39295</v>
      </c>
      <c r="B4030" s="23" t="s">
        <v>720</v>
      </c>
      <c r="C4030" s="29">
        <v>2</v>
      </c>
      <c r="D4030">
        <v>4.5999999999999996</v>
      </c>
      <c r="E4030" s="23" t="s">
        <v>2337</v>
      </c>
      <c r="H4030">
        <v>2</v>
      </c>
      <c r="L4030" s="23" t="s">
        <v>2698</v>
      </c>
      <c r="M4030" s="23" t="s">
        <v>2545</v>
      </c>
    </row>
    <row r="4031" spans="1:13" x14ac:dyDescent="0.3">
      <c r="A4031" s="11">
        <v>39295</v>
      </c>
      <c r="B4031" s="23" t="s">
        <v>720</v>
      </c>
      <c r="C4031" s="29">
        <v>2</v>
      </c>
      <c r="D4031">
        <v>3.1</v>
      </c>
      <c r="E4031" s="23" t="s">
        <v>2337</v>
      </c>
      <c r="H4031">
        <v>1</v>
      </c>
      <c r="L4031" s="23" t="s">
        <v>2698</v>
      </c>
      <c r="M4031" s="23" t="s">
        <v>2545</v>
      </c>
    </row>
    <row r="4032" spans="1:13" x14ac:dyDescent="0.3">
      <c r="A4032" s="11">
        <v>39295</v>
      </c>
      <c r="B4032" s="23" t="s">
        <v>720</v>
      </c>
      <c r="C4032" s="29">
        <v>2</v>
      </c>
      <c r="D4032">
        <v>1.9</v>
      </c>
      <c r="E4032" s="23" t="s">
        <v>2337</v>
      </c>
      <c r="H4032">
        <v>1</v>
      </c>
      <c r="L4032" s="23" t="s">
        <v>2698</v>
      </c>
      <c r="M4032" s="23" t="s">
        <v>2545</v>
      </c>
    </row>
    <row r="4033" spans="1:13" x14ac:dyDescent="0.3">
      <c r="A4033" s="11">
        <v>39295</v>
      </c>
      <c r="B4033" s="23" t="s">
        <v>720</v>
      </c>
      <c r="C4033" s="29">
        <v>2</v>
      </c>
      <c r="D4033">
        <v>1.1000000000000001</v>
      </c>
      <c r="E4033" s="23" t="s">
        <v>2337</v>
      </c>
      <c r="F4033">
        <v>0.4</v>
      </c>
      <c r="K4033" s="23"/>
      <c r="L4033" s="23" t="s">
        <v>2698</v>
      </c>
      <c r="M4033" s="23" t="s">
        <v>2545</v>
      </c>
    </row>
    <row r="4034" spans="1:13" x14ac:dyDescent="0.3">
      <c r="A4034" s="11">
        <v>39295</v>
      </c>
      <c r="B4034" s="23" t="s">
        <v>720</v>
      </c>
      <c r="C4034" s="29">
        <v>2</v>
      </c>
      <c r="D4034">
        <v>0.8</v>
      </c>
      <c r="E4034" s="23" t="s">
        <v>2337</v>
      </c>
      <c r="F4034">
        <v>0.3</v>
      </c>
      <c r="L4034" s="23" t="s">
        <v>2698</v>
      </c>
      <c r="M4034" s="23" t="s">
        <v>2545</v>
      </c>
    </row>
    <row r="4035" spans="1:13" x14ac:dyDescent="0.3">
      <c r="A4035" s="11">
        <v>39288</v>
      </c>
      <c r="B4035" s="23" t="s">
        <v>720</v>
      </c>
      <c r="C4035" s="29">
        <v>1</v>
      </c>
      <c r="D4035">
        <v>38.299999999999997</v>
      </c>
      <c r="E4035" s="23" t="s">
        <v>221</v>
      </c>
      <c r="K4035" t="s">
        <v>1453</v>
      </c>
      <c r="L4035" s="23" t="s">
        <v>2698</v>
      </c>
      <c r="M4035" s="23" t="s">
        <v>220</v>
      </c>
    </row>
    <row r="4036" spans="1:13" x14ac:dyDescent="0.3">
      <c r="A4036" s="11">
        <v>39288</v>
      </c>
      <c r="B4036" s="23" t="s">
        <v>720</v>
      </c>
      <c r="C4036" s="29">
        <v>1</v>
      </c>
      <c r="D4036">
        <v>36.200000000000003</v>
      </c>
      <c r="E4036" s="23" t="s">
        <v>221</v>
      </c>
      <c r="K4036" t="s">
        <v>1455</v>
      </c>
      <c r="L4036" s="23" t="s">
        <v>2698</v>
      </c>
      <c r="M4036" s="23" t="s">
        <v>220</v>
      </c>
    </row>
    <row r="4037" spans="1:13" x14ac:dyDescent="0.3">
      <c r="A4037" s="11">
        <v>39288</v>
      </c>
      <c r="B4037" s="23" t="s">
        <v>720</v>
      </c>
      <c r="C4037" s="29">
        <v>1</v>
      </c>
      <c r="D4037">
        <v>50</v>
      </c>
      <c r="E4037" s="23" t="s">
        <v>2733</v>
      </c>
      <c r="K4037" t="s">
        <v>2690</v>
      </c>
      <c r="L4037" s="23" t="s">
        <v>2698</v>
      </c>
      <c r="M4037" s="23" t="s">
        <v>220</v>
      </c>
    </row>
    <row r="4038" spans="1:13" x14ac:dyDescent="0.3">
      <c r="A4038" s="11">
        <v>39288</v>
      </c>
      <c r="B4038" s="23" t="s">
        <v>720</v>
      </c>
      <c r="C4038" s="29">
        <v>1</v>
      </c>
      <c r="D4038">
        <v>49.3</v>
      </c>
      <c r="E4038" s="23" t="s">
        <v>2733</v>
      </c>
      <c r="K4038" t="s">
        <v>2647</v>
      </c>
      <c r="L4038" s="23" t="s">
        <v>2698</v>
      </c>
      <c r="M4038" s="23" t="s">
        <v>220</v>
      </c>
    </row>
    <row r="4039" spans="1:13" x14ac:dyDescent="0.3">
      <c r="A4039" s="11">
        <v>39288</v>
      </c>
      <c r="B4039" s="23" t="s">
        <v>720</v>
      </c>
      <c r="C4039" s="29">
        <v>1</v>
      </c>
      <c r="D4039">
        <v>48.9</v>
      </c>
      <c r="E4039" s="23" t="s">
        <v>2733</v>
      </c>
      <c r="K4039" t="s">
        <v>1453</v>
      </c>
      <c r="L4039" s="23" t="s">
        <v>2698</v>
      </c>
      <c r="M4039" s="23" t="s">
        <v>220</v>
      </c>
    </row>
    <row r="4040" spans="1:13" x14ac:dyDescent="0.3">
      <c r="A4040" s="11">
        <v>39288</v>
      </c>
      <c r="B4040" s="23" t="s">
        <v>720</v>
      </c>
      <c r="C4040" s="29">
        <v>1</v>
      </c>
      <c r="D4040">
        <v>48.5</v>
      </c>
      <c r="E4040" s="23" t="s">
        <v>2733</v>
      </c>
      <c r="K4040" t="s">
        <v>1454</v>
      </c>
      <c r="L4040" s="23" t="s">
        <v>2698</v>
      </c>
      <c r="M4040" s="23" t="s">
        <v>220</v>
      </c>
    </row>
    <row r="4041" spans="1:13" x14ac:dyDescent="0.3">
      <c r="A4041" s="11">
        <v>39288</v>
      </c>
      <c r="B4041" s="23" t="s">
        <v>720</v>
      </c>
      <c r="C4041" s="29">
        <v>1</v>
      </c>
      <c r="D4041">
        <v>47.8</v>
      </c>
      <c r="E4041" s="23" t="s">
        <v>2733</v>
      </c>
      <c r="H4041">
        <v>1</v>
      </c>
      <c r="L4041" s="23" t="s">
        <v>2698</v>
      </c>
      <c r="M4041" s="23" t="s">
        <v>220</v>
      </c>
    </row>
    <row r="4042" spans="1:13" x14ac:dyDescent="0.3">
      <c r="A4042" s="11">
        <v>39288</v>
      </c>
      <c r="B4042" s="23" t="s">
        <v>720</v>
      </c>
      <c r="C4042" s="29">
        <v>1</v>
      </c>
      <c r="D4042">
        <v>47.8</v>
      </c>
      <c r="E4042" s="23" t="s">
        <v>2733</v>
      </c>
      <c r="H4042">
        <v>1</v>
      </c>
      <c r="L4042" s="23" t="s">
        <v>2698</v>
      </c>
      <c r="M4042" s="23" t="s">
        <v>220</v>
      </c>
    </row>
    <row r="4043" spans="1:13" x14ac:dyDescent="0.3">
      <c r="A4043" s="11">
        <v>39288</v>
      </c>
      <c r="B4043" s="23" t="s">
        <v>720</v>
      </c>
      <c r="C4043" s="29">
        <v>1</v>
      </c>
      <c r="D4043">
        <v>47.1</v>
      </c>
      <c r="E4043" s="23" t="s">
        <v>2733</v>
      </c>
      <c r="H4043">
        <v>1</v>
      </c>
      <c r="L4043" s="23" t="s">
        <v>2698</v>
      </c>
      <c r="M4043" s="23" t="s">
        <v>220</v>
      </c>
    </row>
    <row r="4044" spans="1:13" x14ac:dyDescent="0.3">
      <c r="A4044" s="11">
        <v>39288</v>
      </c>
      <c r="B4044" s="23" t="s">
        <v>720</v>
      </c>
      <c r="C4044" s="29">
        <v>1</v>
      </c>
      <c r="D4044">
        <v>46.5</v>
      </c>
      <c r="E4044" s="23" t="s">
        <v>2733</v>
      </c>
      <c r="H4044">
        <v>1</v>
      </c>
      <c r="L4044" s="23" t="s">
        <v>2698</v>
      </c>
      <c r="M4044" s="23" t="s">
        <v>220</v>
      </c>
    </row>
    <row r="4045" spans="1:13" x14ac:dyDescent="0.3">
      <c r="A4045" s="11">
        <v>39288</v>
      </c>
      <c r="B4045" s="23" t="s">
        <v>720</v>
      </c>
      <c r="C4045" s="29">
        <v>1</v>
      </c>
      <c r="D4045">
        <v>45.9</v>
      </c>
      <c r="E4045" s="23" t="s">
        <v>2733</v>
      </c>
      <c r="K4045" t="s">
        <v>1453</v>
      </c>
      <c r="L4045" s="23" t="s">
        <v>2698</v>
      </c>
      <c r="M4045" s="23" t="s">
        <v>220</v>
      </c>
    </row>
    <row r="4046" spans="1:13" x14ac:dyDescent="0.3">
      <c r="A4046" s="11">
        <v>39288</v>
      </c>
      <c r="B4046" s="23" t="s">
        <v>720</v>
      </c>
      <c r="C4046" s="29">
        <v>1</v>
      </c>
      <c r="D4046">
        <v>45.4</v>
      </c>
      <c r="E4046" s="23" t="s">
        <v>2733</v>
      </c>
      <c r="H4046">
        <v>1</v>
      </c>
      <c r="L4046" s="23" t="s">
        <v>2698</v>
      </c>
      <c r="M4046" s="23" t="s">
        <v>220</v>
      </c>
    </row>
    <row r="4047" spans="1:13" x14ac:dyDescent="0.3">
      <c r="A4047" s="11">
        <v>39288</v>
      </c>
      <c r="B4047" s="23" t="s">
        <v>720</v>
      </c>
      <c r="C4047" s="29">
        <v>1</v>
      </c>
      <c r="D4047">
        <v>45</v>
      </c>
      <c r="E4047" s="23" t="s">
        <v>2733</v>
      </c>
      <c r="K4047" t="s">
        <v>2518</v>
      </c>
      <c r="L4047" s="23" t="s">
        <v>2698</v>
      </c>
      <c r="M4047" s="23" t="s">
        <v>220</v>
      </c>
    </row>
    <row r="4048" spans="1:13" x14ac:dyDescent="0.3">
      <c r="A4048" s="11">
        <v>39288</v>
      </c>
      <c r="B4048" s="23" t="s">
        <v>720</v>
      </c>
      <c r="C4048" s="29">
        <v>1</v>
      </c>
      <c r="D4048">
        <v>44</v>
      </c>
      <c r="E4048" s="23" t="s">
        <v>2733</v>
      </c>
      <c r="K4048" t="s">
        <v>2518</v>
      </c>
      <c r="L4048" s="23" t="s">
        <v>2698</v>
      </c>
      <c r="M4048" s="23" t="s">
        <v>220</v>
      </c>
    </row>
    <row r="4049" spans="1:13" x14ac:dyDescent="0.3">
      <c r="A4049" s="11">
        <v>39288</v>
      </c>
      <c r="B4049" s="23" t="s">
        <v>720</v>
      </c>
      <c r="C4049" s="29">
        <v>1</v>
      </c>
      <c r="D4049">
        <v>41.1</v>
      </c>
      <c r="E4049" s="23" t="s">
        <v>2733</v>
      </c>
      <c r="H4049">
        <v>1</v>
      </c>
      <c r="L4049" s="23" t="s">
        <v>2698</v>
      </c>
      <c r="M4049" s="23" t="s">
        <v>220</v>
      </c>
    </row>
    <row r="4050" spans="1:13" x14ac:dyDescent="0.3">
      <c r="A4050" s="11">
        <v>39288</v>
      </c>
      <c r="B4050" s="23" t="s">
        <v>720</v>
      </c>
      <c r="C4050" s="29">
        <v>1</v>
      </c>
      <c r="D4050">
        <v>38.299999999999997</v>
      </c>
      <c r="E4050" s="23" t="s">
        <v>2733</v>
      </c>
      <c r="H4050">
        <v>1</v>
      </c>
      <c r="L4050" s="23" t="s">
        <v>2698</v>
      </c>
      <c r="M4050" s="23" t="s">
        <v>220</v>
      </c>
    </row>
    <row r="4051" spans="1:13" x14ac:dyDescent="0.3">
      <c r="A4051" s="11">
        <v>39288</v>
      </c>
      <c r="B4051" s="23" t="s">
        <v>720</v>
      </c>
      <c r="C4051" s="29">
        <v>1</v>
      </c>
      <c r="D4051">
        <v>36.299999999999997</v>
      </c>
      <c r="E4051" s="23" t="s">
        <v>2733</v>
      </c>
      <c r="J4051" s="23"/>
      <c r="K4051" t="s">
        <v>2734</v>
      </c>
      <c r="L4051" s="24" t="s">
        <v>2698</v>
      </c>
      <c r="M4051" s="24" t="s">
        <v>220</v>
      </c>
    </row>
    <row r="4052" spans="1:13" x14ac:dyDescent="0.3">
      <c r="A4052" s="11">
        <v>39288</v>
      </c>
      <c r="B4052" s="23" t="s">
        <v>720</v>
      </c>
      <c r="C4052" s="29">
        <v>1</v>
      </c>
      <c r="D4052">
        <v>35.200000000000003</v>
      </c>
      <c r="E4052" s="23" t="s">
        <v>2733</v>
      </c>
      <c r="H4052">
        <v>1</v>
      </c>
      <c r="L4052" s="24" t="s">
        <v>2698</v>
      </c>
      <c r="M4052" s="24" t="s">
        <v>220</v>
      </c>
    </row>
    <row r="4053" spans="1:13" x14ac:dyDescent="0.3">
      <c r="A4053" s="11">
        <v>39288</v>
      </c>
      <c r="B4053" s="23" t="s">
        <v>720</v>
      </c>
      <c r="C4053" s="29">
        <v>1</v>
      </c>
      <c r="D4053">
        <v>34.5</v>
      </c>
      <c r="E4053" s="23" t="s">
        <v>2733</v>
      </c>
      <c r="H4053">
        <v>1</v>
      </c>
      <c r="L4053" s="24" t="s">
        <v>2698</v>
      </c>
      <c r="M4053" s="24" t="s">
        <v>220</v>
      </c>
    </row>
    <row r="4054" spans="1:13" x14ac:dyDescent="0.3">
      <c r="A4054" s="11">
        <v>39288</v>
      </c>
      <c r="B4054" s="23" t="s">
        <v>720</v>
      </c>
      <c r="C4054" s="29">
        <v>1</v>
      </c>
      <c r="D4054">
        <v>34.1</v>
      </c>
      <c r="E4054" s="23" t="s">
        <v>2733</v>
      </c>
      <c r="H4054">
        <v>1</v>
      </c>
      <c r="L4054" s="24" t="s">
        <v>2698</v>
      </c>
      <c r="M4054" s="24" t="s">
        <v>220</v>
      </c>
    </row>
    <row r="4055" spans="1:13" x14ac:dyDescent="0.3">
      <c r="A4055" s="11">
        <v>39288</v>
      </c>
      <c r="B4055" s="23" t="s">
        <v>720</v>
      </c>
      <c r="C4055" s="29">
        <v>1</v>
      </c>
      <c r="D4055">
        <v>33.1</v>
      </c>
      <c r="E4055" s="23" t="s">
        <v>2733</v>
      </c>
      <c r="K4055" t="s">
        <v>2373</v>
      </c>
      <c r="L4055" s="24" t="s">
        <v>2698</v>
      </c>
      <c r="M4055" s="24" t="s">
        <v>220</v>
      </c>
    </row>
    <row r="4056" spans="1:13" x14ac:dyDescent="0.3">
      <c r="A4056" s="11">
        <v>39288</v>
      </c>
      <c r="B4056" s="23" t="s">
        <v>720</v>
      </c>
      <c r="C4056" s="29">
        <v>1</v>
      </c>
      <c r="D4056">
        <v>32.700000000000003</v>
      </c>
      <c r="E4056" s="23" t="s">
        <v>2733</v>
      </c>
      <c r="H4056">
        <v>1</v>
      </c>
      <c r="L4056" s="24" t="s">
        <v>2698</v>
      </c>
      <c r="M4056" s="24" t="s">
        <v>220</v>
      </c>
    </row>
    <row r="4057" spans="1:13" x14ac:dyDescent="0.3">
      <c r="A4057" s="11">
        <v>39288</v>
      </c>
      <c r="B4057" s="23" t="s">
        <v>720</v>
      </c>
      <c r="C4057" s="29">
        <v>1</v>
      </c>
      <c r="D4057">
        <v>30</v>
      </c>
      <c r="E4057" s="23" t="s">
        <v>2733</v>
      </c>
      <c r="K4057" t="s">
        <v>2734</v>
      </c>
      <c r="L4057" s="24" t="s">
        <v>2698</v>
      </c>
      <c r="M4057" s="24" t="s">
        <v>220</v>
      </c>
    </row>
    <row r="4058" spans="1:13" x14ac:dyDescent="0.3">
      <c r="A4058" s="11">
        <v>39288</v>
      </c>
      <c r="B4058" s="23" t="s">
        <v>720</v>
      </c>
      <c r="C4058" s="29">
        <v>1</v>
      </c>
      <c r="D4058">
        <v>29.2</v>
      </c>
      <c r="E4058" s="23" t="s">
        <v>2733</v>
      </c>
      <c r="K4058" t="s">
        <v>2734</v>
      </c>
      <c r="L4058" s="24" t="s">
        <v>2698</v>
      </c>
      <c r="M4058" s="24" t="s">
        <v>220</v>
      </c>
    </row>
    <row r="4059" spans="1:13" x14ac:dyDescent="0.3">
      <c r="A4059" s="11">
        <v>39288</v>
      </c>
      <c r="B4059" s="23" t="s">
        <v>720</v>
      </c>
      <c r="C4059" s="29">
        <v>1</v>
      </c>
      <c r="D4059">
        <v>28.5</v>
      </c>
      <c r="E4059" s="23" t="s">
        <v>2733</v>
      </c>
      <c r="J4059" s="23"/>
      <c r="K4059" t="s">
        <v>2734</v>
      </c>
      <c r="L4059" s="24" t="s">
        <v>2698</v>
      </c>
      <c r="M4059" s="24" t="s">
        <v>220</v>
      </c>
    </row>
    <row r="4060" spans="1:13" x14ac:dyDescent="0.3">
      <c r="A4060" s="11">
        <v>39288</v>
      </c>
      <c r="B4060" s="23" t="s">
        <v>720</v>
      </c>
      <c r="C4060" s="29">
        <v>1</v>
      </c>
      <c r="D4060">
        <v>28</v>
      </c>
      <c r="E4060" s="23" t="s">
        <v>2733</v>
      </c>
      <c r="K4060" t="s">
        <v>1877</v>
      </c>
      <c r="L4060" s="24" t="s">
        <v>2698</v>
      </c>
      <c r="M4060" s="24" t="s">
        <v>220</v>
      </c>
    </row>
    <row r="4061" spans="1:13" x14ac:dyDescent="0.3">
      <c r="A4061" s="11">
        <v>39288</v>
      </c>
      <c r="B4061" s="23" t="s">
        <v>720</v>
      </c>
      <c r="C4061" s="29">
        <v>1</v>
      </c>
      <c r="D4061">
        <v>27.4</v>
      </c>
      <c r="E4061" s="23" t="s">
        <v>2733</v>
      </c>
      <c r="K4061" t="s">
        <v>1372</v>
      </c>
      <c r="L4061" s="24" t="s">
        <v>2698</v>
      </c>
      <c r="M4061" s="24" t="s">
        <v>220</v>
      </c>
    </row>
    <row r="4062" spans="1:13" x14ac:dyDescent="0.3">
      <c r="A4062" s="11">
        <v>39288</v>
      </c>
      <c r="B4062" s="23" t="s">
        <v>720</v>
      </c>
      <c r="C4062" s="29">
        <v>1</v>
      </c>
      <c r="D4062">
        <v>26.6</v>
      </c>
      <c r="E4062" s="23" t="s">
        <v>2733</v>
      </c>
      <c r="H4062">
        <v>3</v>
      </c>
      <c r="L4062" s="24" t="s">
        <v>2698</v>
      </c>
      <c r="M4062" s="24" t="s">
        <v>220</v>
      </c>
    </row>
    <row r="4063" spans="1:13" x14ac:dyDescent="0.3">
      <c r="A4063" s="11">
        <v>39288</v>
      </c>
      <c r="B4063" s="23" t="s">
        <v>720</v>
      </c>
      <c r="C4063" s="29">
        <v>1</v>
      </c>
      <c r="D4063">
        <v>24.7</v>
      </c>
      <c r="E4063" s="23" t="s">
        <v>2733</v>
      </c>
      <c r="K4063" t="s">
        <v>1454</v>
      </c>
      <c r="L4063" s="24" t="s">
        <v>2698</v>
      </c>
      <c r="M4063" s="24" t="s">
        <v>220</v>
      </c>
    </row>
    <row r="4064" spans="1:13" x14ac:dyDescent="0.3">
      <c r="A4064" s="11">
        <v>39288</v>
      </c>
      <c r="B4064" s="23" t="s">
        <v>720</v>
      </c>
      <c r="C4064" s="29">
        <v>1</v>
      </c>
      <c r="D4064">
        <v>20.8</v>
      </c>
      <c r="E4064" s="23" t="s">
        <v>2733</v>
      </c>
      <c r="K4064" t="s">
        <v>2734</v>
      </c>
      <c r="L4064" s="24" t="s">
        <v>2698</v>
      </c>
      <c r="M4064" s="24" t="s">
        <v>220</v>
      </c>
    </row>
    <row r="4065" spans="1:13" x14ac:dyDescent="0.3">
      <c r="A4065" s="11">
        <v>39288</v>
      </c>
      <c r="B4065" s="23" t="s">
        <v>720</v>
      </c>
      <c r="C4065" s="29">
        <v>1</v>
      </c>
      <c r="D4065">
        <v>19.100000000000001</v>
      </c>
      <c r="E4065" s="23" t="s">
        <v>2733</v>
      </c>
      <c r="H4065">
        <v>1</v>
      </c>
      <c r="L4065" s="24" t="s">
        <v>2698</v>
      </c>
      <c r="M4065" s="24" t="s">
        <v>220</v>
      </c>
    </row>
    <row r="4066" spans="1:13" x14ac:dyDescent="0.3">
      <c r="A4066" s="11">
        <v>39288</v>
      </c>
      <c r="B4066" s="23" t="s">
        <v>720</v>
      </c>
      <c r="C4066" s="29">
        <v>1</v>
      </c>
      <c r="D4066">
        <v>18.8</v>
      </c>
      <c r="E4066" s="23" t="s">
        <v>2733</v>
      </c>
      <c r="K4066" t="s">
        <v>2647</v>
      </c>
      <c r="L4066" s="24" t="s">
        <v>2698</v>
      </c>
      <c r="M4066" s="24" t="s">
        <v>220</v>
      </c>
    </row>
    <row r="4067" spans="1:13" x14ac:dyDescent="0.3">
      <c r="A4067" s="11">
        <v>39288</v>
      </c>
      <c r="B4067" s="23" t="s">
        <v>720</v>
      </c>
      <c r="C4067" s="29">
        <v>1</v>
      </c>
      <c r="D4067">
        <v>15</v>
      </c>
      <c r="E4067" s="30" t="s">
        <v>2733</v>
      </c>
      <c r="H4067">
        <v>1</v>
      </c>
      <c r="L4067" s="24" t="s">
        <v>2698</v>
      </c>
      <c r="M4067" s="24" t="s">
        <v>220</v>
      </c>
    </row>
    <row r="4068" spans="1:13" x14ac:dyDescent="0.3">
      <c r="A4068" s="11">
        <v>39288</v>
      </c>
      <c r="B4068" s="23" t="s">
        <v>720</v>
      </c>
      <c r="C4068" s="29">
        <v>1</v>
      </c>
      <c r="D4068">
        <v>11.6</v>
      </c>
      <c r="E4068" s="30" t="s">
        <v>2733</v>
      </c>
      <c r="H4068">
        <v>1</v>
      </c>
      <c r="L4068" s="24" t="s">
        <v>2698</v>
      </c>
      <c r="M4068" s="24" t="s">
        <v>220</v>
      </c>
    </row>
    <row r="4069" spans="1:13" x14ac:dyDescent="0.3">
      <c r="A4069" s="11">
        <v>39288</v>
      </c>
      <c r="B4069" s="23" t="s">
        <v>720</v>
      </c>
      <c r="C4069" s="29">
        <v>1</v>
      </c>
      <c r="D4069">
        <v>9.4</v>
      </c>
      <c r="E4069" s="30" t="s">
        <v>2733</v>
      </c>
      <c r="K4069" t="s">
        <v>2734</v>
      </c>
      <c r="L4069" s="24" t="s">
        <v>2698</v>
      </c>
      <c r="M4069" s="24" t="s">
        <v>220</v>
      </c>
    </row>
    <row r="4070" spans="1:13" x14ac:dyDescent="0.3">
      <c r="A4070" s="11">
        <v>39288</v>
      </c>
      <c r="B4070" s="23" t="s">
        <v>720</v>
      </c>
      <c r="C4070" s="29">
        <v>1</v>
      </c>
      <c r="D4070">
        <v>8.3000000000000007</v>
      </c>
      <c r="E4070" s="23" t="s">
        <v>2733</v>
      </c>
      <c r="H4070">
        <v>1</v>
      </c>
      <c r="L4070" s="24" t="s">
        <v>2698</v>
      </c>
      <c r="M4070" s="24" t="s">
        <v>220</v>
      </c>
    </row>
    <row r="4071" spans="1:13" x14ac:dyDescent="0.3">
      <c r="A4071" s="11">
        <v>39295</v>
      </c>
      <c r="B4071" s="23" t="s">
        <v>720</v>
      </c>
      <c r="C4071" s="29">
        <v>2</v>
      </c>
      <c r="D4071">
        <v>46.1</v>
      </c>
      <c r="E4071" s="23" t="s">
        <v>1967</v>
      </c>
      <c r="H4071">
        <v>1</v>
      </c>
      <c r="L4071" s="24" t="s">
        <v>2698</v>
      </c>
      <c r="M4071" s="24" t="s">
        <v>220</v>
      </c>
    </row>
    <row r="4072" spans="1:13" x14ac:dyDescent="0.3">
      <c r="A4072" s="11">
        <v>39295</v>
      </c>
      <c r="B4072" s="23" t="s">
        <v>720</v>
      </c>
      <c r="C4072" s="29">
        <v>2</v>
      </c>
      <c r="D4072">
        <v>46.1</v>
      </c>
      <c r="E4072" s="23" t="s">
        <v>1967</v>
      </c>
      <c r="K4072" t="s">
        <v>1804</v>
      </c>
      <c r="L4072" s="24" t="s">
        <v>2698</v>
      </c>
      <c r="M4072" s="24" t="s">
        <v>220</v>
      </c>
    </row>
    <row r="4073" spans="1:13" x14ac:dyDescent="0.3">
      <c r="A4073" s="11">
        <v>39295</v>
      </c>
      <c r="B4073" s="23" t="s">
        <v>720</v>
      </c>
      <c r="C4073" s="29">
        <v>2</v>
      </c>
      <c r="D4073">
        <v>45.6</v>
      </c>
      <c r="E4073" s="23" t="s">
        <v>1967</v>
      </c>
      <c r="H4073">
        <v>1</v>
      </c>
      <c r="L4073" s="24" t="s">
        <v>2698</v>
      </c>
      <c r="M4073" s="24" t="s">
        <v>220</v>
      </c>
    </row>
    <row r="4074" spans="1:13" x14ac:dyDescent="0.3">
      <c r="A4074" s="11">
        <v>39295</v>
      </c>
      <c r="B4074" s="23" t="s">
        <v>720</v>
      </c>
      <c r="C4074" s="29">
        <v>2</v>
      </c>
      <c r="D4074">
        <v>39.6</v>
      </c>
      <c r="E4074" s="23" t="s">
        <v>1967</v>
      </c>
      <c r="K4074" t="s">
        <v>2157</v>
      </c>
      <c r="L4074" s="24" t="s">
        <v>2698</v>
      </c>
      <c r="M4074" s="24" t="s">
        <v>220</v>
      </c>
    </row>
    <row r="4075" spans="1:13" x14ac:dyDescent="0.3">
      <c r="A4075" s="11">
        <v>39295</v>
      </c>
      <c r="B4075" s="23" t="s">
        <v>720</v>
      </c>
      <c r="C4075" s="29">
        <v>2</v>
      </c>
      <c r="D4075">
        <v>38.200000000000003</v>
      </c>
      <c r="E4075" s="23" t="s">
        <v>1967</v>
      </c>
      <c r="K4075" s="23" t="s">
        <v>2157</v>
      </c>
      <c r="L4075" s="24" t="s">
        <v>2698</v>
      </c>
      <c r="M4075" s="24" t="s">
        <v>220</v>
      </c>
    </row>
    <row r="4076" spans="1:13" x14ac:dyDescent="0.3">
      <c r="A4076" s="11">
        <v>39295</v>
      </c>
      <c r="B4076" s="23" t="s">
        <v>720</v>
      </c>
      <c r="C4076" s="29">
        <v>2</v>
      </c>
      <c r="D4076">
        <v>36</v>
      </c>
      <c r="E4076" s="23" t="s">
        <v>1967</v>
      </c>
      <c r="H4076">
        <v>1</v>
      </c>
      <c r="L4076" s="24" t="s">
        <v>2698</v>
      </c>
      <c r="M4076" s="24" t="s">
        <v>220</v>
      </c>
    </row>
    <row r="4077" spans="1:13" x14ac:dyDescent="0.3">
      <c r="A4077" s="11">
        <v>39295</v>
      </c>
      <c r="B4077" s="23" t="s">
        <v>720</v>
      </c>
      <c r="C4077" s="29">
        <v>2</v>
      </c>
      <c r="D4077">
        <v>35.5</v>
      </c>
      <c r="E4077" s="23" t="s">
        <v>1967</v>
      </c>
      <c r="K4077" t="s">
        <v>2157</v>
      </c>
      <c r="L4077" s="24" t="s">
        <v>2698</v>
      </c>
      <c r="M4077" s="24" t="s">
        <v>220</v>
      </c>
    </row>
    <row r="4078" spans="1:13" x14ac:dyDescent="0.3">
      <c r="A4078" s="11">
        <v>39295</v>
      </c>
      <c r="B4078" s="23" t="s">
        <v>720</v>
      </c>
      <c r="C4078" s="29">
        <v>2</v>
      </c>
      <c r="D4078">
        <v>34.299999999999997</v>
      </c>
      <c r="E4078" s="23" t="s">
        <v>1967</v>
      </c>
      <c r="K4078" s="23" t="s">
        <v>2420</v>
      </c>
      <c r="L4078" s="24" t="s">
        <v>2698</v>
      </c>
      <c r="M4078" s="24" t="s">
        <v>220</v>
      </c>
    </row>
    <row r="4079" spans="1:13" x14ac:dyDescent="0.3">
      <c r="A4079" s="11">
        <v>39295</v>
      </c>
      <c r="B4079" s="23" t="s">
        <v>720</v>
      </c>
      <c r="C4079" s="29">
        <v>2</v>
      </c>
      <c r="D4079">
        <v>17.5</v>
      </c>
      <c r="E4079" s="23" t="s">
        <v>1967</v>
      </c>
      <c r="K4079" t="s">
        <v>2420</v>
      </c>
      <c r="L4079" s="24" t="s">
        <v>2698</v>
      </c>
      <c r="M4079" s="24" t="s">
        <v>220</v>
      </c>
    </row>
    <row r="4080" spans="1:13" x14ac:dyDescent="0.3">
      <c r="A4080" s="11">
        <v>39295</v>
      </c>
      <c r="B4080" s="23" t="s">
        <v>720</v>
      </c>
      <c r="C4080" s="29">
        <v>2</v>
      </c>
      <c r="D4080">
        <v>12.7</v>
      </c>
      <c r="E4080" s="23" t="s">
        <v>1967</v>
      </c>
      <c r="H4080">
        <v>1</v>
      </c>
      <c r="L4080" s="24" t="s">
        <v>2698</v>
      </c>
      <c r="M4080" s="24" t="s">
        <v>220</v>
      </c>
    </row>
    <row r="4081" spans="1:14" x14ac:dyDescent="0.3">
      <c r="A4081" s="11">
        <v>39295</v>
      </c>
      <c r="B4081" s="23" t="s">
        <v>720</v>
      </c>
      <c r="C4081" s="29">
        <v>2</v>
      </c>
      <c r="D4081">
        <v>9.1999999999999993</v>
      </c>
      <c r="E4081" s="23" t="s">
        <v>1967</v>
      </c>
      <c r="K4081" t="s">
        <v>2157</v>
      </c>
      <c r="L4081" s="24" t="s">
        <v>2698</v>
      </c>
      <c r="M4081" s="24" t="s">
        <v>220</v>
      </c>
    </row>
    <row r="4082" spans="1:14" x14ac:dyDescent="0.3">
      <c r="A4082" s="11">
        <v>39295</v>
      </c>
      <c r="B4082" s="23" t="s">
        <v>720</v>
      </c>
      <c r="C4082" s="29">
        <v>2</v>
      </c>
      <c r="D4082">
        <v>8.1999999999999993</v>
      </c>
      <c r="E4082" s="23" t="s">
        <v>1967</v>
      </c>
      <c r="K4082" t="s">
        <v>2420</v>
      </c>
      <c r="L4082" s="24" t="s">
        <v>2698</v>
      </c>
      <c r="M4082" s="24" t="s">
        <v>220</v>
      </c>
    </row>
    <row r="4083" spans="1:14" x14ac:dyDescent="0.3">
      <c r="A4083" s="11">
        <v>39295</v>
      </c>
      <c r="B4083" s="23" t="s">
        <v>720</v>
      </c>
      <c r="C4083" s="29">
        <v>2</v>
      </c>
      <c r="D4083">
        <v>6.7</v>
      </c>
      <c r="E4083" s="23" t="s">
        <v>1967</v>
      </c>
      <c r="K4083" t="s">
        <v>2420</v>
      </c>
      <c r="L4083" s="24" t="s">
        <v>2698</v>
      </c>
      <c r="M4083" s="24" t="s">
        <v>220</v>
      </c>
    </row>
    <row r="4084" spans="1:14" x14ac:dyDescent="0.3">
      <c r="A4084" s="11">
        <v>39295</v>
      </c>
      <c r="B4084" s="23" t="s">
        <v>720</v>
      </c>
      <c r="C4084" s="29">
        <v>2</v>
      </c>
      <c r="D4084">
        <v>3.6</v>
      </c>
      <c r="E4084" s="23" t="s">
        <v>1967</v>
      </c>
      <c r="H4084">
        <v>1</v>
      </c>
      <c r="L4084" s="24" t="s">
        <v>2698</v>
      </c>
      <c r="M4084" s="24" t="s">
        <v>220</v>
      </c>
    </row>
    <row r="4085" spans="1:14" x14ac:dyDescent="0.3">
      <c r="A4085" s="11">
        <v>39295</v>
      </c>
      <c r="B4085" s="23" t="s">
        <v>720</v>
      </c>
      <c r="C4085" s="29">
        <v>2</v>
      </c>
      <c r="D4085">
        <v>1.1000000000000001</v>
      </c>
      <c r="E4085" s="23" t="s">
        <v>1967</v>
      </c>
      <c r="H4085">
        <v>1</v>
      </c>
      <c r="L4085" s="24" t="s">
        <v>2698</v>
      </c>
      <c r="M4085" s="24" t="s">
        <v>220</v>
      </c>
    </row>
    <row r="4086" spans="1:14" x14ac:dyDescent="0.3">
      <c r="A4086" s="11">
        <v>39288</v>
      </c>
      <c r="B4086" s="23" t="s">
        <v>720</v>
      </c>
      <c r="C4086" s="29">
        <v>1</v>
      </c>
      <c r="D4086">
        <v>19.3</v>
      </c>
      <c r="E4086" s="23" t="s">
        <v>2313</v>
      </c>
      <c r="K4086" t="s">
        <v>2547</v>
      </c>
      <c r="L4086" s="24" t="s">
        <v>2698</v>
      </c>
      <c r="M4086" s="24" t="s">
        <v>220</v>
      </c>
      <c r="N4086">
        <f>SUM(H3997:H4086)</f>
        <v>164</v>
      </c>
    </row>
    <row r="4087" spans="1:14" x14ac:dyDescent="0.3">
      <c r="A4087" s="11">
        <v>39295</v>
      </c>
      <c r="B4087" s="23" t="s">
        <v>720</v>
      </c>
      <c r="C4087" s="29">
        <v>2</v>
      </c>
      <c r="D4087">
        <v>25.4</v>
      </c>
      <c r="E4087" s="23" t="s">
        <v>2583</v>
      </c>
      <c r="H4087">
        <v>1</v>
      </c>
      <c r="L4087" s="24" t="s">
        <v>2698</v>
      </c>
      <c r="M4087" s="24" t="s">
        <v>2713</v>
      </c>
    </row>
    <row r="4088" spans="1:14" x14ac:dyDescent="0.3">
      <c r="A4088" s="11">
        <v>39295</v>
      </c>
      <c r="B4088" s="23" t="s">
        <v>720</v>
      </c>
      <c r="C4088" s="29">
        <v>2</v>
      </c>
      <c r="D4088">
        <v>24.7</v>
      </c>
      <c r="E4088" s="23" t="s">
        <v>2583</v>
      </c>
      <c r="H4088">
        <v>1</v>
      </c>
      <c r="L4088" s="24" t="s">
        <v>2698</v>
      </c>
      <c r="M4088" s="24" t="s">
        <v>2713</v>
      </c>
    </row>
    <row r="4089" spans="1:14" x14ac:dyDescent="0.3">
      <c r="A4089" s="11">
        <v>39353</v>
      </c>
      <c r="B4089" s="23" t="s">
        <v>2727</v>
      </c>
      <c r="C4089" s="29">
        <v>1</v>
      </c>
      <c r="D4089">
        <v>17.2</v>
      </c>
      <c r="E4089" s="23" t="s">
        <v>2487</v>
      </c>
      <c r="H4089">
        <v>1</v>
      </c>
      <c r="L4089" s="24" t="s">
        <v>2698</v>
      </c>
      <c r="M4089" s="24" t="s">
        <v>2713</v>
      </c>
    </row>
    <row r="4090" spans="1:14" x14ac:dyDescent="0.3">
      <c r="A4090" s="11">
        <v>39353</v>
      </c>
      <c r="B4090" s="23" t="s">
        <v>2727</v>
      </c>
      <c r="C4090" s="29">
        <v>1</v>
      </c>
      <c r="D4090">
        <v>8.3000000000000007</v>
      </c>
      <c r="E4090" s="23" t="s">
        <v>2487</v>
      </c>
      <c r="H4090">
        <v>3</v>
      </c>
      <c r="L4090" s="24" t="s">
        <v>2698</v>
      </c>
      <c r="M4090" s="24" t="s">
        <v>2713</v>
      </c>
    </row>
    <row r="4091" spans="1:14" x14ac:dyDescent="0.3">
      <c r="A4091" s="11">
        <v>39353</v>
      </c>
      <c r="B4091" s="23" t="s">
        <v>547</v>
      </c>
      <c r="C4091" s="29">
        <v>2</v>
      </c>
      <c r="D4091">
        <v>14.4</v>
      </c>
      <c r="E4091" s="23" t="s">
        <v>2321</v>
      </c>
      <c r="H4091">
        <v>1</v>
      </c>
      <c r="L4091" s="24" t="s">
        <v>2698</v>
      </c>
      <c r="M4091" s="24" t="s">
        <v>2713</v>
      </c>
    </row>
    <row r="4092" spans="1:14" x14ac:dyDescent="0.3">
      <c r="A4092" s="11">
        <v>39353</v>
      </c>
      <c r="B4092" s="23" t="s">
        <v>547</v>
      </c>
      <c r="C4092" s="29">
        <v>2</v>
      </c>
      <c r="D4092">
        <v>9.1999999999999993</v>
      </c>
      <c r="E4092" s="23" t="s">
        <v>2487</v>
      </c>
      <c r="H4092">
        <v>1</v>
      </c>
      <c r="L4092" s="24" t="s">
        <v>2698</v>
      </c>
      <c r="M4092" s="24" t="s">
        <v>2713</v>
      </c>
    </row>
    <row r="4093" spans="1:14" x14ac:dyDescent="0.3">
      <c r="A4093" s="11">
        <v>39353</v>
      </c>
      <c r="B4093" s="23" t="s">
        <v>2727</v>
      </c>
      <c r="C4093" s="29">
        <v>1</v>
      </c>
      <c r="D4093">
        <v>26.1</v>
      </c>
      <c r="E4093" s="23" t="s">
        <v>2543</v>
      </c>
      <c r="H4093">
        <v>1</v>
      </c>
      <c r="L4093" s="24" t="s">
        <v>2698</v>
      </c>
      <c r="M4093" s="24" t="s">
        <v>220</v>
      </c>
    </row>
    <row r="4094" spans="1:14" x14ac:dyDescent="0.3">
      <c r="A4094" s="11">
        <v>39353</v>
      </c>
      <c r="B4094" s="23" t="s">
        <v>2727</v>
      </c>
      <c r="C4094" s="29">
        <v>1</v>
      </c>
      <c r="D4094">
        <v>18.3</v>
      </c>
      <c r="E4094" s="23" t="s">
        <v>2543</v>
      </c>
      <c r="H4094">
        <v>1</v>
      </c>
      <c r="L4094" s="24" t="s">
        <v>2698</v>
      </c>
      <c r="M4094" s="24" t="s">
        <v>220</v>
      </c>
    </row>
    <row r="4095" spans="1:14" x14ac:dyDescent="0.3">
      <c r="A4095" s="11">
        <v>39353</v>
      </c>
      <c r="B4095" s="23" t="s">
        <v>2727</v>
      </c>
      <c r="C4095" s="29">
        <v>1</v>
      </c>
      <c r="D4095">
        <v>16.899999999999999</v>
      </c>
      <c r="E4095" s="23" t="s">
        <v>2543</v>
      </c>
      <c r="H4095">
        <v>1</v>
      </c>
      <c r="L4095" s="24" t="s">
        <v>2698</v>
      </c>
      <c r="M4095" s="24" t="s">
        <v>220</v>
      </c>
    </row>
    <row r="4096" spans="1:14" x14ac:dyDescent="0.3">
      <c r="A4096" s="11">
        <v>39353</v>
      </c>
      <c r="B4096" s="23" t="s">
        <v>547</v>
      </c>
      <c r="C4096" s="29">
        <v>2</v>
      </c>
      <c r="D4096">
        <v>26.4</v>
      </c>
      <c r="E4096" s="23" t="s">
        <v>2543</v>
      </c>
      <c r="H4096">
        <v>1</v>
      </c>
      <c r="J4096" s="23"/>
      <c r="L4096" s="24" t="s">
        <v>2698</v>
      </c>
      <c r="M4096" s="24" t="s">
        <v>220</v>
      </c>
    </row>
    <row r="4097" spans="1:13" x14ac:dyDescent="0.3">
      <c r="A4097" s="11">
        <v>39353</v>
      </c>
      <c r="B4097" s="23" t="s">
        <v>547</v>
      </c>
      <c r="C4097" s="29">
        <v>2</v>
      </c>
      <c r="D4097">
        <v>23.6</v>
      </c>
      <c r="E4097" s="23" t="s">
        <v>2543</v>
      </c>
      <c r="H4097">
        <v>1</v>
      </c>
      <c r="L4097" s="24" t="s">
        <v>2698</v>
      </c>
      <c r="M4097" s="24" t="s">
        <v>220</v>
      </c>
    </row>
    <row r="4098" spans="1:13" x14ac:dyDescent="0.3">
      <c r="A4098" s="11">
        <v>39353</v>
      </c>
      <c r="B4098" s="23" t="s">
        <v>547</v>
      </c>
      <c r="C4098" s="29">
        <v>2</v>
      </c>
      <c r="D4098">
        <v>23.3</v>
      </c>
      <c r="E4098" s="23" t="s">
        <v>2543</v>
      </c>
      <c r="F4098" s="23"/>
      <c r="H4098">
        <v>1</v>
      </c>
      <c r="K4098" s="23"/>
      <c r="L4098" s="24" t="s">
        <v>2698</v>
      </c>
      <c r="M4098" s="24" t="s">
        <v>220</v>
      </c>
    </row>
    <row r="4099" spans="1:13" x14ac:dyDescent="0.3">
      <c r="A4099" s="11">
        <v>39353</v>
      </c>
      <c r="B4099" s="23" t="s">
        <v>547</v>
      </c>
      <c r="C4099" s="29">
        <v>2</v>
      </c>
      <c r="D4099">
        <v>22.4</v>
      </c>
      <c r="E4099" s="23" t="s">
        <v>2543</v>
      </c>
      <c r="H4099">
        <v>1</v>
      </c>
      <c r="L4099" s="24" t="s">
        <v>2698</v>
      </c>
      <c r="M4099" s="24" t="s">
        <v>220</v>
      </c>
    </row>
    <row r="4100" spans="1:13" x14ac:dyDescent="0.3">
      <c r="A4100" s="11">
        <v>39353</v>
      </c>
      <c r="B4100" s="23" t="s">
        <v>547</v>
      </c>
      <c r="C4100" s="29">
        <v>2</v>
      </c>
      <c r="D4100">
        <v>1.9</v>
      </c>
      <c r="E4100" s="23" t="s">
        <v>2543</v>
      </c>
      <c r="H4100">
        <v>1</v>
      </c>
      <c r="I4100">
        <f>SUM(H4093:H4100)</f>
        <v>8</v>
      </c>
      <c r="L4100" s="24" t="s">
        <v>2698</v>
      </c>
      <c r="M4100" s="24" t="s">
        <v>220</v>
      </c>
    </row>
    <row r="4101" spans="1:13" x14ac:dyDescent="0.3">
      <c r="A4101" s="11">
        <v>39353</v>
      </c>
      <c r="B4101" s="23" t="s">
        <v>2727</v>
      </c>
      <c r="C4101" s="29">
        <v>1</v>
      </c>
      <c r="D4101">
        <v>46.1</v>
      </c>
      <c r="E4101" s="23" t="s">
        <v>2730</v>
      </c>
      <c r="F4101">
        <v>0.2</v>
      </c>
      <c r="L4101" s="24" t="s">
        <v>2385</v>
      </c>
      <c r="M4101" s="24" t="s">
        <v>1241</v>
      </c>
    </row>
    <row r="4102" spans="1:13" x14ac:dyDescent="0.3">
      <c r="A4102" s="11">
        <v>39353</v>
      </c>
      <c r="B4102" s="23" t="s">
        <v>2727</v>
      </c>
      <c r="C4102" s="29">
        <v>1</v>
      </c>
      <c r="D4102">
        <v>44</v>
      </c>
      <c r="E4102" s="23" t="s">
        <v>2702</v>
      </c>
      <c r="L4102" s="24" t="s">
        <v>2698</v>
      </c>
      <c r="M4102" s="24" t="s">
        <v>2713</v>
      </c>
    </row>
    <row r="4103" spans="1:13" x14ac:dyDescent="0.3">
      <c r="A4103" s="11">
        <v>39353</v>
      </c>
      <c r="B4103" s="23" t="s">
        <v>2727</v>
      </c>
      <c r="C4103" s="29">
        <v>1</v>
      </c>
      <c r="D4103">
        <v>39.4</v>
      </c>
      <c r="E4103" s="23" t="s">
        <v>2493</v>
      </c>
      <c r="H4103">
        <v>1</v>
      </c>
      <c r="L4103" s="24" t="s">
        <v>2698</v>
      </c>
      <c r="M4103" s="24" t="s">
        <v>2713</v>
      </c>
    </row>
    <row r="4104" spans="1:13" x14ac:dyDescent="0.3">
      <c r="A4104" s="11">
        <v>39318</v>
      </c>
      <c r="B4104" s="23" t="s">
        <v>2135</v>
      </c>
      <c r="C4104" s="29">
        <v>1</v>
      </c>
      <c r="D4104">
        <v>27.3</v>
      </c>
      <c r="E4104" s="23" t="s">
        <v>2308</v>
      </c>
      <c r="H4104">
        <v>1</v>
      </c>
      <c r="L4104" s="24" t="s">
        <v>2698</v>
      </c>
      <c r="M4104" s="24" t="s">
        <v>2545</v>
      </c>
    </row>
    <row r="4105" spans="1:13" x14ac:dyDescent="0.3">
      <c r="A4105" s="11">
        <v>39318</v>
      </c>
      <c r="B4105" s="23" t="s">
        <v>2135</v>
      </c>
      <c r="C4105" s="29">
        <v>1</v>
      </c>
      <c r="D4105">
        <v>26.2</v>
      </c>
      <c r="E4105" s="23" t="s">
        <v>2308</v>
      </c>
      <c r="F4105">
        <v>0.2</v>
      </c>
      <c r="L4105" s="24" t="s">
        <v>2698</v>
      </c>
      <c r="M4105" s="24" t="s">
        <v>2545</v>
      </c>
    </row>
    <row r="4106" spans="1:13" x14ac:dyDescent="0.3">
      <c r="A4106" s="11">
        <v>39318</v>
      </c>
      <c r="B4106" s="23" t="s">
        <v>2135</v>
      </c>
      <c r="C4106" s="29">
        <v>1</v>
      </c>
      <c r="D4106">
        <v>25.5</v>
      </c>
      <c r="E4106" s="23" t="s">
        <v>2308</v>
      </c>
      <c r="F4106">
        <v>0.2</v>
      </c>
      <c r="L4106" s="24" t="s">
        <v>2698</v>
      </c>
      <c r="M4106" s="24" t="s">
        <v>2545</v>
      </c>
    </row>
    <row r="4107" spans="1:13" x14ac:dyDescent="0.3">
      <c r="A4107" s="11">
        <v>39318</v>
      </c>
      <c r="B4107" s="23" t="s">
        <v>2135</v>
      </c>
      <c r="C4107" s="29">
        <v>1</v>
      </c>
      <c r="D4107">
        <v>21.6</v>
      </c>
      <c r="E4107" s="23" t="s">
        <v>2308</v>
      </c>
      <c r="H4107">
        <v>1</v>
      </c>
      <c r="J4107" s="23"/>
      <c r="L4107" s="24" t="s">
        <v>2698</v>
      </c>
      <c r="M4107" s="24" t="s">
        <v>2545</v>
      </c>
    </row>
    <row r="4108" spans="1:13" x14ac:dyDescent="0.3">
      <c r="A4108" s="11">
        <v>39318</v>
      </c>
      <c r="B4108" s="23" t="s">
        <v>2135</v>
      </c>
      <c r="C4108" s="29">
        <v>1</v>
      </c>
      <c r="D4108">
        <v>17.600000000000001</v>
      </c>
      <c r="E4108" s="23" t="s">
        <v>2308</v>
      </c>
      <c r="F4108">
        <v>0.4</v>
      </c>
      <c r="L4108" s="24" t="s">
        <v>2698</v>
      </c>
      <c r="M4108" s="24" t="s">
        <v>2545</v>
      </c>
    </row>
    <row r="4109" spans="1:13" x14ac:dyDescent="0.3">
      <c r="A4109" s="11">
        <v>39318</v>
      </c>
      <c r="B4109" s="23" t="s">
        <v>2135</v>
      </c>
      <c r="C4109" s="29">
        <v>1</v>
      </c>
      <c r="D4109">
        <v>15</v>
      </c>
      <c r="E4109" s="23" t="s">
        <v>2308</v>
      </c>
      <c r="K4109" t="s">
        <v>2554</v>
      </c>
      <c r="L4109" s="24" t="s">
        <v>2698</v>
      </c>
      <c r="M4109" s="24" t="s">
        <v>2545</v>
      </c>
    </row>
    <row r="4110" spans="1:13" x14ac:dyDescent="0.3">
      <c r="A4110" s="11">
        <v>39318</v>
      </c>
      <c r="B4110" s="23" t="s">
        <v>2135</v>
      </c>
      <c r="C4110" s="29">
        <v>1</v>
      </c>
      <c r="D4110">
        <v>9.5</v>
      </c>
      <c r="E4110" s="23" t="s">
        <v>2308</v>
      </c>
      <c r="F4110">
        <v>0.4</v>
      </c>
      <c r="L4110" s="24" t="s">
        <v>2698</v>
      </c>
      <c r="M4110" s="24" t="s">
        <v>2545</v>
      </c>
    </row>
    <row r="4111" spans="1:13" x14ac:dyDescent="0.3">
      <c r="A4111" s="11">
        <v>39318</v>
      </c>
      <c r="B4111" s="23" t="s">
        <v>2135</v>
      </c>
      <c r="C4111" s="29">
        <v>1</v>
      </c>
      <c r="D4111">
        <v>9.1</v>
      </c>
      <c r="E4111" s="23" t="s">
        <v>2308</v>
      </c>
      <c r="H4111">
        <v>1</v>
      </c>
      <c r="L4111" s="24" t="s">
        <v>2698</v>
      </c>
      <c r="M4111" s="24" t="s">
        <v>2545</v>
      </c>
    </row>
    <row r="4112" spans="1:13" x14ac:dyDescent="0.3">
      <c r="A4112" s="11">
        <v>39318</v>
      </c>
      <c r="B4112" s="23" t="s">
        <v>2135</v>
      </c>
      <c r="C4112" s="29">
        <v>1</v>
      </c>
      <c r="D4112">
        <v>9.1</v>
      </c>
      <c r="E4112" s="23" t="s">
        <v>2308</v>
      </c>
      <c r="H4112">
        <v>1</v>
      </c>
      <c r="L4112" s="24" t="s">
        <v>2698</v>
      </c>
      <c r="M4112" s="24" t="s">
        <v>2545</v>
      </c>
    </row>
    <row r="4113" spans="1:13" x14ac:dyDescent="0.3">
      <c r="A4113" s="11">
        <v>39318</v>
      </c>
      <c r="B4113" s="23" t="s">
        <v>2135</v>
      </c>
      <c r="C4113" s="29">
        <v>1</v>
      </c>
      <c r="D4113">
        <v>8.4</v>
      </c>
      <c r="E4113" s="23" t="s">
        <v>2308</v>
      </c>
      <c r="H4113">
        <v>1</v>
      </c>
      <c r="L4113" s="24" t="s">
        <v>2698</v>
      </c>
      <c r="M4113" s="24" t="s">
        <v>2545</v>
      </c>
    </row>
    <row r="4114" spans="1:13" x14ac:dyDescent="0.3">
      <c r="A4114" s="11">
        <v>39318</v>
      </c>
      <c r="B4114" s="23" t="s">
        <v>2135</v>
      </c>
      <c r="C4114" s="29">
        <v>1</v>
      </c>
      <c r="D4114">
        <v>8.3000000000000007</v>
      </c>
      <c r="E4114" s="23" t="s">
        <v>2308</v>
      </c>
      <c r="H4114">
        <v>3</v>
      </c>
      <c r="L4114" s="24" t="s">
        <v>2698</v>
      </c>
      <c r="M4114" s="24" t="s">
        <v>2545</v>
      </c>
    </row>
    <row r="4115" spans="1:13" x14ac:dyDescent="0.3">
      <c r="A4115" s="11">
        <v>39318</v>
      </c>
      <c r="B4115" s="23" t="s">
        <v>2135</v>
      </c>
      <c r="C4115" s="29">
        <v>1</v>
      </c>
      <c r="D4115">
        <v>7.7</v>
      </c>
      <c r="E4115" s="23" t="s">
        <v>2308</v>
      </c>
      <c r="H4115">
        <v>3</v>
      </c>
      <c r="L4115" s="24" t="s">
        <v>2698</v>
      </c>
      <c r="M4115" s="24" t="s">
        <v>2545</v>
      </c>
    </row>
    <row r="4116" spans="1:13" x14ac:dyDescent="0.3">
      <c r="A4116" s="11">
        <v>39318</v>
      </c>
      <c r="B4116" s="23" t="s">
        <v>2135</v>
      </c>
      <c r="C4116" s="29">
        <v>1</v>
      </c>
      <c r="D4116">
        <v>7</v>
      </c>
      <c r="E4116" s="23" t="s">
        <v>2308</v>
      </c>
      <c r="H4116">
        <v>2</v>
      </c>
      <c r="L4116" s="24" t="s">
        <v>2698</v>
      </c>
      <c r="M4116" s="24" t="s">
        <v>2545</v>
      </c>
    </row>
    <row r="4117" spans="1:13" x14ac:dyDescent="0.3">
      <c r="A4117" s="11">
        <v>39318</v>
      </c>
      <c r="B4117" s="23" t="s">
        <v>2135</v>
      </c>
      <c r="C4117" s="29">
        <v>1</v>
      </c>
      <c r="D4117">
        <v>6</v>
      </c>
      <c r="E4117" s="23" t="s">
        <v>2308</v>
      </c>
      <c r="H4117">
        <v>3</v>
      </c>
      <c r="L4117" s="24" t="s">
        <v>2698</v>
      </c>
      <c r="M4117" s="24" t="s">
        <v>2545</v>
      </c>
    </row>
    <row r="4118" spans="1:13" x14ac:dyDescent="0.3">
      <c r="A4118" s="11">
        <v>39318</v>
      </c>
      <c r="B4118" s="23" t="s">
        <v>2135</v>
      </c>
      <c r="C4118" s="29">
        <v>1</v>
      </c>
      <c r="D4118">
        <v>6</v>
      </c>
      <c r="E4118" s="23" t="s">
        <v>2308</v>
      </c>
      <c r="H4118">
        <v>3</v>
      </c>
      <c r="L4118" s="24" t="s">
        <v>2698</v>
      </c>
      <c r="M4118" s="24" t="s">
        <v>2545</v>
      </c>
    </row>
    <row r="4119" spans="1:13" x14ac:dyDescent="0.3">
      <c r="A4119" s="11">
        <v>39318</v>
      </c>
      <c r="B4119" s="23" t="s">
        <v>2135</v>
      </c>
      <c r="C4119" s="29">
        <v>1</v>
      </c>
      <c r="D4119">
        <v>5</v>
      </c>
      <c r="E4119" s="23" t="s">
        <v>2308</v>
      </c>
      <c r="H4119">
        <v>4</v>
      </c>
      <c r="L4119" s="24" t="s">
        <v>2698</v>
      </c>
      <c r="M4119" s="24" t="s">
        <v>2545</v>
      </c>
    </row>
    <row r="4120" spans="1:13" x14ac:dyDescent="0.3">
      <c r="A4120" s="11">
        <v>39318</v>
      </c>
      <c r="B4120" s="23" t="s">
        <v>2135</v>
      </c>
      <c r="C4120" s="29">
        <v>1</v>
      </c>
      <c r="D4120">
        <v>4.8</v>
      </c>
      <c r="E4120" s="23" t="s">
        <v>2308</v>
      </c>
      <c r="H4120">
        <v>1</v>
      </c>
      <c r="L4120" s="24" t="s">
        <v>2698</v>
      </c>
      <c r="M4120" s="24" t="s">
        <v>2545</v>
      </c>
    </row>
    <row r="4121" spans="1:13" x14ac:dyDescent="0.3">
      <c r="A4121" s="11">
        <v>39318</v>
      </c>
      <c r="B4121" s="23" t="s">
        <v>2135</v>
      </c>
      <c r="C4121" s="29">
        <v>1</v>
      </c>
      <c r="D4121">
        <v>4.5</v>
      </c>
      <c r="E4121" s="23" t="s">
        <v>2308</v>
      </c>
      <c r="F4121">
        <v>0.5</v>
      </c>
      <c r="L4121" s="24" t="s">
        <v>2698</v>
      </c>
      <c r="M4121" s="24" t="s">
        <v>2545</v>
      </c>
    </row>
    <row r="4122" spans="1:13" x14ac:dyDescent="0.3">
      <c r="A4122" s="11">
        <v>39318</v>
      </c>
      <c r="B4122" s="23" t="s">
        <v>2135</v>
      </c>
      <c r="C4122" s="29">
        <v>1</v>
      </c>
      <c r="D4122">
        <v>4</v>
      </c>
      <c r="E4122" s="23" t="s">
        <v>2308</v>
      </c>
      <c r="F4122">
        <v>0.4</v>
      </c>
      <c r="L4122" s="24" t="s">
        <v>2698</v>
      </c>
      <c r="M4122" s="24" t="s">
        <v>2545</v>
      </c>
    </row>
    <row r="4123" spans="1:13" x14ac:dyDescent="0.3">
      <c r="A4123" s="11">
        <v>39318</v>
      </c>
      <c r="B4123" s="23" t="s">
        <v>367</v>
      </c>
      <c r="C4123" s="29">
        <v>2</v>
      </c>
      <c r="D4123">
        <v>49.7</v>
      </c>
      <c r="E4123" s="23" t="s">
        <v>2308</v>
      </c>
      <c r="H4123">
        <v>1</v>
      </c>
      <c r="L4123" s="24" t="s">
        <v>2698</v>
      </c>
      <c r="M4123" s="24" t="s">
        <v>2545</v>
      </c>
    </row>
    <row r="4124" spans="1:13" x14ac:dyDescent="0.3">
      <c r="A4124" s="11">
        <v>39318</v>
      </c>
      <c r="B4124" s="23" t="s">
        <v>367</v>
      </c>
      <c r="C4124" s="29">
        <v>2</v>
      </c>
      <c r="D4124">
        <v>47.5</v>
      </c>
      <c r="E4124" s="23" t="s">
        <v>2308</v>
      </c>
      <c r="F4124">
        <v>0.4</v>
      </c>
      <c r="L4124" s="24" t="s">
        <v>2698</v>
      </c>
      <c r="M4124" s="24" t="s">
        <v>2545</v>
      </c>
    </row>
    <row r="4125" spans="1:13" x14ac:dyDescent="0.3">
      <c r="A4125" s="11">
        <v>39318</v>
      </c>
      <c r="B4125" s="23" t="s">
        <v>367</v>
      </c>
      <c r="C4125" s="29">
        <v>2</v>
      </c>
      <c r="D4125">
        <v>46.8</v>
      </c>
      <c r="E4125" s="23" t="s">
        <v>2308</v>
      </c>
      <c r="H4125">
        <v>1</v>
      </c>
      <c r="L4125" s="24" t="s">
        <v>2698</v>
      </c>
      <c r="M4125" s="24" t="s">
        <v>2545</v>
      </c>
    </row>
    <row r="4126" spans="1:13" x14ac:dyDescent="0.3">
      <c r="A4126" s="11">
        <v>39318</v>
      </c>
      <c r="B4126" s="23" t="s">
        <v>367</v>
      </c>
      <c r="C4126" s="29">
        <v>2</v>
      </c>
      <c r="D4126">
        <v>46.5</v>
      </c>
      <c r="E4126" s="23" t="s">
        <v>2052</v>
      </c>
      <c r="H4126">
        <v>3</v>
      </c>
      <c r="L4126" s="24" t="s">
        <v>2698</v>
      </c>
      <c r="M4126" s="24" t="s">
        <v>2545</v>
      </c>
    </row>
    <row r="4127" spans="1:13" x14ac:dyDescent="0.3">
      <c r="A4127" s="11">
        <v>39318</v>
      </c>
      <c r="B4127" s="23" t="s">
        <v>367</v>
      </c>
      <c r="C4127" s="29">
        <v>2</v>
      </c>
      <c r="D4127">
        <v>46.2</v>
      </c>
      <c r="E4127" s="23" t="s">
        <v>2308</v>
      </c>
      <c r="F4127">
        <v>0.4</v>
      </c>
      <c r="L4127" s="24" t="s">
        <v>2698</v>
      </c>
      <c r="M4127" s="24" t="s">
        <v>2545</v>
      </c>
    </row>
    <row r="4128" spans="1:13" x14ac:dyDescent="0.3">
      <c r="A4128" s="11">
        <v>39318</v>
      </c>
      <c r="B4128" s="23" t="s">
        <v>367</v>
      </c>
      <c r="C4128" s="29">
        <v>2</v>
      </c>
      <c r="D4128">
        <v>46</v>
      </c>
      <c r="E4128" s="23" t="s">
        <v>2308</v>
      </c>
      <c r="H4128">
        <v>2</v>
      </c>
      <c r="L4128" s="24" t="s">
        <v>2698</v>
      </c>
      <c r="M4128" s="24" t="s">
        <v>2545</v>
      </c>
    </row>
    <row r="4129" spans="1:13" x14ac:dyDescent="0.3">
      <c r="A4129" s="11">
        <v>39318</v>
      </c>
      <c r="B4129" s="23" t="s">
        <v>367</v>
      </c>
      <c r="C4129" s="29">
        <v>2</v>
      </c>
      <c r="D4129">
        <v>46</v>
      </c>
      <c r="E4129" s="23" t="s">
        <v>2308</v>
      </c>
      <c r="H4129">
        <v>5</v>
      </c>
      <c r="L4129" s="24" t="s">
        <v>2698</v>
      </c>
      <c r="M4129" s="24" t="s">
        <v>2545</v>
      </c>
    </row>
    <row r="4130" spans="1:13" x14ac:dyDescent="0.3">
      <c r="A4130" s="11">
        <v>39318</v>
      </c>
      <c r="B4130" s="23" t="s">
        <v>367</v>
      </c>
      <c r="C4130" s="29">
        <v>2</v>
      </c>
      <c r="D4130">
        <v>45</v>
      </c>
      <c r="E4130" s="23" t="s">
        <v>2308</v>
      </c>
      <c r="H4130">
        <v>5</v>
      </c>
      <c r="L4130" s="24" t="s">
        <v>2698</v>
      </c>
      <c r="M4130" s="24" t="s">
        <v>2545</v>
      </c>
    </row>
    <row r="4131" spans="1:13" x14ac:dyDescent="0.3">
      <c r="A4131" s="11">
        <v>39318</v>
      </c>
      <c r="B4131" s="23" t="s">
        <v>367</v>
      </c>
      <c r="C4131" s="29">
        <v>2</v>
      </c>
      <c r="D4131">
        <v>45.3</v>
      </c>
      <c r="E4131" s="23" t="s">
        <v>2308</v>
      </c>
      <c r="F4131">
        <v>0.3</v>
      </c>
      <c r="L4131" s="24" t="s">
        <v>2698</v>
      </c>
      <c r="M4131" s="24" t="s">
        <v>2545</v>
      </c>
    </row>
    <row r="4132" spans="1:13" x14ac:dyDescent="0.3">
      <c r="A4132" s="11">
        <v>39318</v>
      </c>
      <c r="B4132" s="23" t="s">
        <v>367</v>
      </c>
      <c r="C4132" s="29">
        <v>2</v>
      </c>
      <c r="D4132">
        <v>45.3</v>
      </c>
      <c r="E4132" s="23" t="s">
        <v>2308</v>
      </c>
      <c r="F4132">
        <v>0.4</v>
      </c>
      <c r="L4132" s="24" t="s">
        <v>2698</v>
      </c>
      <c r="M4132" s="24" t="s">
        <v>2545</v>
      </c>
    </row>
    <row r="4133" spans="1:13" x14ac:dyDescent="0.3">
      <c r="A4133" s="11">
        <v>39318</v>
      </c>
      <c r="B4133" s="23" t="s">
        <v>367</v>
      </c>
      <c r="C4133" s="29">
        <v>2</v>
      </c>
      <c r="D4133">
        <v>45</v>
      </c>
      <c r="E4133" s="23" t="s">
        <v>2308</v>
      </c>
      <c r="F4133">
        <v>0.4</v>
      </c>
      <c r="L4133" s="24" t="s">
        <v>2698</v>
      </c>
      <c r="M4133" s="24" t="s">
        <v>2545</v>
      </c>
    </row>
    <row r="4134" spans="1:13" x14ac:dyDescent="0.3">
      <c r="A4134" s="11">
        <v>39318</v>
      </c>
      <c r="B4134" s="23" t="s">
        <v>367</v>
      </c>
      <c r="C4134" s="29">
        <v>2</v>
      </c>
      <c r="D4134">
        <v>45</v>
      </c>
      <c r="E4134" s="23" t="s">
        <v>2308</v>
      </c>
      <c r="H4134">
        <v>6</v>
      </c>
      <c r="L4134" s="24" t="s">
        <v>2698</v>
      </c>
      <c r="M4134" s="24" t="s">
        <v>2545</v>
      </c>
    </row>
    <row r="4135" spans="1:13" x14ac:dyDescent="0.3">
      <c r="A4135" s="11">
        <v>39318</v>
      </c>
      <c r="B4135" s="23" t="s">
        <v>367</v>
      </c>
      <c r="C4135" s="29">
        <v>2</v>
      </c>
      <c r="D4135">
        <v>44</v>
      </c>
      <c r="E4135" s="23" t="s">
        <v>2308</v>
      </c>
      <c r="H4135">
        <v>6</v>
      </c>
      <c r="L4135" s="24" t="s">
        <v>2698</v>
      </c>
      <c r="M4135" s="24" t="s">
        <v>2545</v>
      </c>
    </row>
    <row r="4136" spans="1:13" x14ac:dyDescent="0.3">
      <c r="A4136" s="11">
        <v>39318</v>
      </c>
      <c r="B4136" s="23" t="s">
        <v>367</v>
      </c>
      <c r="C4136" s="29">
        <v>2</v>
      </c>
      <c r="D4136">
        <v>44.5</v>
      </c>
      <c r="E4136" s="23" t="s">
        <v>2308</v>
      </c>
      <c r="F4136">
        <v>0.2</v>
      </c>
      <c r="L4136" s="24" t="s">
        <v>2698</v>
      </c>
      <c r="M4136" s="24" t="s">
        <v>2545</v>
      </c>
    </row>
    <row r="4137" spans="1:13" x14ac:dyDescent="0.3">
      <c r="A4137" s="11">
        <v>39318</v>
      </c>
      <c r="B4137" s="23" t="s">
        <v>367</v>
      </c>
      <c r="C4137" s="29">
        <v>2</v>
      </c>
      <c r="D4137">
        <v>44.1</v>
      </c>
      <c r="E4137" s="23" t="s">
        <v>2308</v>
      </c>
      <c r="F4137">
        <v>0.3</v>
      </c>
      <c r="L4137" s="24" t="s">
        <v>2698</v>
      </c>
      <c r="M4137" s="24" t="s">
        <v>2545</v>
      </c>
    </row>
    <row r="4138" spans="1:13" x14ac:dyDescent="0.3">
      <c r="A4138" s="11">
        <v>39318</v>
      </c>
      <c r="B4138" s="23" t="s">
        <v>367</v>
      </c>
      <c r="C4138" s="29">
        <v>2</v>
      </c>
      <c r="D4138">
        <v>44</v>
      </c>
      <c r="E4138" s="23" t="s">
        <v>2308</v>
      </c>
      <c r="H4138">
        <v>5</v>
      </c>
      <c r="L4138" s="24" t="s">
        <v>2698</v>
      </c>
      <c r="M4138" s="24" t="s">
        <v>2545</v>
      </c>
    </row>
    <row r="4139" spans="1:13" x14ac:dyDescent="0.3">
      <c r="A4139" s="11">
        <v>39318</v>
      </c>
      <c r="B4139" s="23" t="s">
        <v>367</v>
      </c>
      <c r="C4139" s="29">
        <v>2</v>
      </c>
      <c r="D4139">
        <v>43</v>
      </c>
      <c r="E4139" s="23" t="s">
        <v>2308</v>
      </c>
      <c r="H4139">
        <v>10</v>
      </c>
      <c r="L4139" s="24" t="s">
        <v>2698</v>
      </c>
      <c r="M4139" s="24" t="s">
        <v>2545</v>
      </c>
    </row>
    <row r="4140" spans="1:13" x14ac:dyDescent="0.3">
      <c r="A4140" s="11">
        <v>39318</v>
      </c>
      <c r="B4140" s="23" t="s">
        <v>367</v>
      </c>
      <c r="C4140" s="29">
        <v>2</v>
      </c>
      <c r="D4140">
        <v>43</v>
      </c>
      <c r="E4140" s="23" t="s">
        <v>2308</v>
      </c>
      <c r="F4140">
        <v>0.4</v>
      </c>
      <c r="L4140" s="24" t="s">
        <v>2698</v>
      </c>
      <c r="M4140" s="24" t="s">
        <v>2545</v>
      </c>
    </row>
    <row r="4141" spans="1:13" x14ac:dyDescent="0.3">
      <c r="A4141" s="11">
        <v>39318</v>
      </c>
      <c r="B4141" s="23" t="s">
        <v>367</v>
      </c>
      <c r="C4141" s="29">
        <v>2</v>
      </c>
      <c r="D4141">
        <v>43</v>
      </c>
      <c r="E4141" s="23" t="s">
        <v>2308</v>
      </c>
      <c r="H4141">
        <v>4</v>
      </c>
      <c r="L4141" s="24" t="s">
        <v>2698</v>
      </c>
      <c r="M4141" s="24" t="s">
        <v>2545</v>
      </c>
    </row>
    <row r="4142" spans="1:13" x14ac:dyDescent="0.3">
      <c r="A4142" s="11">
        <v>39318</v>
      </c>
      <c r="B4142" s="23" t="s">
        <v>367</v>
      </c>
      <c r="C4142" s="29">
        <v>2</v>
      </c>
      <c r="D4142">
        <v>42</v>
      </c>
      <c r="E4142" s="23" t="s">
        <v>2308</v>
      </c>
      <c r="H4142">
        <v>4</v>
      </c>
      <c r="L4142" s="24" t="s">
        <v>2698</v>
      </c>
      <c r="M4142" s="24" t="s">
        <v>2545</v>
      </c>
    </row>
    <row r="4143" spans="1:13" x14ac:dyDescent="0.3">
      <c r="A4143" s="11">
        <v>39318</v>
      </c>
      <c r="B4143" s="23" t="s">
        <v>367</v>
      </c>
      <c r="C4143" s="29">
        <v>2</v>
      </c>
      <c r="D4143">
        <v>41.8</v>
      </c>
      <c r="E4143" s="23" t="s">
        <v>2308</v>
      </c>
      <c r="H4143">
        <v>2</v>
      </c>
      <c r="L4143" s="24" t="s">
        <v>2698</v>
      </c>
      <c r="M4143" s="24" t="s">
        <v>2545</v>
      </c>
    </row>
    <row r="4144" spans="1:13" x14ac:dyDescent="0.3">
      <c r="A4144" s="11">
        <v>39318</v>
      </c>
      <c r="B4144" s="23" t="s">
        <v>367</v>
      </c>
      <c r="C4144" s="29">
        <v>2</v>
      </c>
      <c r="D4144">
        <v>41.6</v>
      </c>
      <c r="E4144" s="23" t="s">
        <v>2308</v>
      </c>
      <c r="F4144">
        <v>0.2</v>
      </c>
      <c r="L4144" s="24" t="s">
        <v>2698</v>
      </c>
      <c r="M4144" s="24" t="s">
        <v>2545</v>
      </c>
    </row>
    <row r="4145" spans="1:13" x14ac:dyDescent="0.3">
      <c r="A4145" s="11">
        <v>39318</v>
      </c>
      <c r="B4145" s="23" t="s">
        <v>367</v>
      </c>
      <c r="C4145" s="29">
        <v>2</v>
      </c>
      <c r="D4145">
        <v>41.2</v>
      </c>
      <c r="E4145" s="23" t="s">
        <v>2308</v>
      </c>
      <c r="F4145">
        <v>0.4</v>
      </c>
      <c r="L4145" s="24" t="s">
        <v>2698</v>
      </c>
      <c r="M4145" s="24" t="s">
        <v>2545</v>
      </c>
    </row>
    <row r="4146" spans="1:13" x14ac:dyDescent="0.3">
      <c r="A4146" s="11">
        <v>39318</v>
      </c>
      <c r="B4146" s="23" t="s">
        <v>367</v>
      </c>
      <c r="C4146" s="29">
        <v>2</v>
      </c>
      <c r="D4146">
        <v>41</v>
      </c>
      <c r="E4146" s="23" t="s">
        <v>2308</v>
      </c>
      <c r="F4146">
        <v>0.4</v>
      </c>
      <c r="L4146" s="24" t="s">
        <v>2698</v>
      </c>
      <c r="M4146" s="24" t="s">
        <v>2545</v>
      </c>
    </row>
    <row r="4147" spans="1:13" x14ac:dyDescent="0.3">
      <c r="A4147" s="11">
        <v>39318</v>
      </c>
      <c r="B4147" s="23" t="s">
        <v>367</v>
      </c>
      <c r="C4147" s="29">
        <v>2</v>
      </c>
      <c r="D4147">
        <v>40.799999999999997</v>
      </c>
      <c r="E4147" s="23" t="s">
        <v>2056</v>
      </c>
      <c r="F4147">
        <v>0.4</v>
      </c>
      <c r="L4147" s="24" t="s">
        <v>2698</v>
      </c>
      <c r="M4147" s="24" t="s">
        <v>2545</v>
      </c>
    </row>
    <row r="4148" spans="1:13" x14ac:dyDescent="0.3">
      <c r="A4148" s="11">
        <v>39318</v>
      </c>
      <c r="B4148" s="23" t="s">
        <v>367</v>
      </c>
      <c r="C4148" s="29">
        <v>2</v>
      </c>
      <c r="D4148">
        <v>41</v>
      </c>
      <c r="E4148" s="23" t="s">
        <v>2308</v>
      </c>
      <c r="H4148">
        <v>3</v>
      </c>
      <c r="L4148" s="24" t="s">
        <v>2698</v>
      </c>
      <c r="M4148" s="24" t="s">
        <v>2545</v>
      </c>
    </row>
    <row r="4149" spans="1:13" x14ac:dyDescent="0.3">
      <c r="A4149" s="11">
        <v>39318</v>
      </c>
      <c r="B4149" s="23" t="s">
        <v>367</v>
      </c>
      <c r="C4149" s="29">
        <v>2</v>
      </c>
      <c r="D4149">
        <v>40</v>
      </c>
      <c r="E4149" s="23" t="s">
        <v>2308</v>
      </c>
      <c r="H4149">
        <v>2</v>
      </c>
      <c r="L4149" s="24" t="s">
        <v>2698</v>
      </c>
      <c r="M4149" s="24" t="s">
        <v>2545</v>
      </c>
    </row>
    <row r="4150" spans="1:13" x14ac:dyDescent="0.3">
      <c r="A4150" s="11">
        <v>39318</v>
      </c>
      <c r="B4150" s="23" t="s">
        <v>367</v>
      </c>
      <c r="C4150" s="29">
        <v>2</v>
      </c>
      <c r="D4150">
        <v>27.1</v>
      </c>
      <c r="E4150" s="23" t="s">
        <v>2308</v>
      </c>
      <c r="H4150">
        <v>2</v>
      </c>
      <c r="L4150" s="24" t="s">
        <v>2698</v>
      </c>
      <c r="M4150" s="24" t="s">
        <v>2545</v>
      </c>
    </row>
    <row r="4151" spans="1:13" x14ac:dyDescent="0.3">
      <c r="A4151" s="11">
        <v>39318</v>
      </c>
      <c r="B4151" s="23" t="s">
        <v>367</v>
      </c>
      <c r="C4151" s="29">
        <v>2</v>
      </c>
      <c r="D4151">
        <v>27</v>
      </c>
      <c r="E4151" s="23" t="s">
        <v>2308</v>
      </c>
      <c r="H4151">
        <v>2</v>
      </c>
      <c r="K4151" s="23"/>
      <c r="L4151" s="24" t="s">
        <v>2698</v>
      </c>
      <c r="M4151" s="24" t="s">
        <v>2545</v>
      </c>
    </row>
    <row r="4152" spans="1:13" x14ac:dyDescent="0.3">
      <c r="A4152" s="11">
        <v>39318</v>
      </c>
      <c r="B4152" s="23" t="s">
        <v>367</v>
      </c>
      <c r="C4152" s="29">
        <v>2</v>
      </c>
      <c r="D4152">
        <v>26</v>
      </c>
      <c r="E4152" s="23" t="s">
        <v>2308</v>
      </c>
      <c r="H4152">
        <v>1</v>
      </c>
      <c r="L4152" s="24" t="s">
        <v>2698</v>
      </c>
      <c r="M4152" s="24" t="s">
        <v>2545</v>
      </c>
    </row>
    <row r="4153" spans="1:13" x14ac:dyDescent="0.3">
      <c r="A4153" s="11">
        <v>39318</v>
      </c>
      <c r="B4153" s="23" t="s">
        <v>367</v>
      </c>
      <c r="C4153" s="29">
        <v>2</v>
      </c>
      <c r="D4153">
        <v>25.6</v>
      </c>
      <c r="E4153" s="23" t="s">
        <v>2308</v>
      </c>
      <c r="F4153">
        <v>0.2</v>
      </c>
      <c r="L4153" s="24" t="s">
        <v>2698</v>
      </c>
      <c r="M4153" s="24" t="s">
        <v>2545</v>
      </c>
    </row>
    <row r="4154" spans="1:13" x14ac:dyDescent="0.3">
      <c r="A4154" s="11">
        <v>39318</v>
      </c>
      <c r="B4154" s="23" t="s">
        <v>367</v>
      </c>
      <c r="C4154" s="29">
        <v>2</v>
      </c>
      <c r="D4154">
        <v>25.6</v>
      </c>
      <c r="E4154" s="23" t="s">
        <v>2308</v>
      </c>
      <c r="F4154">
        <v>0.2</v>
      </c>
      <c r="L4154" s="24" t="s">
        <v>2698</v>
      </c>
      <c r="M4154" s="24" t="s">
        <v>2545</v>
      </c>
    </row>
    <row r="4155" spans="1:13" x14ac:dyDescent="0.3">
      <c r="A4155" s="11">
        <v>39318</v>
      </c>
      <c r="B4155" s="23" t="s">
        <v>367</v>
      </c>
      <c r="C4155" s="29">
        <v>2</v>
      </c>
      <c r="D4155">
        <v>21.5</v>
      </c>
      <c r="E4155" s="23" t="s">
        <v>2308</v>
      </c>
      <c r="F4155">
        <v>0.4</v>
      </c>
      <c r="L4155" s="24" t="s">
        <v>2698</v>
      </c>
      <c r="M4155" s="24" t="s">
        <v>2545</v>
      </c>
    </row>
    <row r="4156" spans="1:13" x14ac:dyDescent="0.3">
      <c r="A4156" s="11">
        <v>39318</v>
      </c>
      <c r="B4156" s="23" t="s">
        <v>367</v>
      </c>
      <c r="C4156" s="29">
        <v>2</v>
      </c>
      <c r="D4156">
        <v>18.7</v>
      </c>
      <c r="E4156" s="23" t="s">
        <v>2308</v>
      </c>
      <c r="H4156">
        <v>2</v>
      </c>
      <c r="L4156" s="24" t="s">
        <v>2698</v>
      </c>
      <c r="M4156" s="24" t="s">
        <v>2545</v>
      </c>
    </row>
    <row r="4157" spans="1:13" x14ac:dyDescent="0.3">
      <c r="A4157" s="11">
        <v>39318</v>
      </c>
      <c r="B4157" s="23" t="s">
        <v>367</v>
      </c>
      <c r="C4157" s="29">
        <v>2</v>
      </c>
      <c r="D4157">
        <v>18.5</v>
      </c>
      <c r="E4157" s="23" t="s">
        <v>2308</v>
      </c>
      <c r="H4157">
        <v>3</v>
      </c>
      <c r="L4157" s="24" t="s">
        <v>2698</v>
      </c>
      <c r="M4157" s="24" t="s">
        <v>2545</v>
      </c>
    </row>
    <row r="4158" spans="1:13" x14ac:dyDescent="0.3">
      <c r="A4158" s="11">
        <v>39318</v>
      </c>
      <c r="B4158" s="23" t="s">
        <v>367</v>
      </c>
      <c r="C4158" s="29">
        <v>2</v>
      </c>
      <c r="D4158">
        <v>18.899999999999999</v>
      </c>
      <c r="E4158" s="23" t="s">
        <v>2308</v>
      </c>
      <c r="F4158">
        <v>0.4</v>
      </c>
      <c r="L4158" s="24" t="s">
        <v>2698</v>
      </c>
      <c r="M4158" s="24" t="s">
        <v>2545</v>
      </c>
    </row>
    <row r="4159" spans="1:13" x14ac:dyDescent="0.3">
      <c r="A4159" s="11">
        <v>39318</v>
      </c>
      <c r="B4159" s="23" t="s">
        <v>367</v>
      </c>
      <c r="C4159" s="29">
        <v>2</v>
      </c>
      <c r="D4159">
        <v>17.399999999999999</v>
      </c>
      <c r="E4159" s="23" t="s">
        <v>2308</v>
      </c>
      <c r="F4159">
        <v>0.4</v>
      </c>
      <c r="L4159" s="24" t="s">
        <v>2698</v>
      </c>
      <c r="M4159" s="24" t="s">
        <v>2545</v>
      </c>
    </row>
    <row r="4160" spans="1:13" x14ac:dyDescent="0.3">
      <c r="A4160" s="11">
        <v>39318</v>
      </c>
      <c r="B4160" s="23" t="s">
        <v>367</v>
      </c>
      <c r="C4160" s="29">
        <v>2</v>
      </c>
      <c r="D4160">
        <v>17.2</v>
      </c>
      <c r="E4160" s="23" t="s">
        <v>2308</v>
      </c>
      <c r="F4160">
        <v>0.3</v>
      </c>
      <c r="L4160" s="24" t="s">
        <v>2698</v>
      </c>
      <c r="M4160" s="24" t="s">
        <v>2545</v>
      </c>
    </row>
    <row r="4161" spans="1:13" x14ac:dyDescent="0.3">
      <c r="A4161" s="11">
        <v>39318</v>
      </c>
      <c r="B4161" s="23" t="s">
        <v>367</v>
      </c>
      <c r="C4161" s="29">
        <v>2</v>
      </c>
      <c r="D4161">
        <v>17.100000000000001</v>
      </c>
      <c r="E4161" s="23" t="s">
        <v>2308</v>
      </c>
      <c r="F4161">
        <v>0.4</v>
      </c>
      <c r="L4161" s="24" t="s">
        <v>2698</v>
      </c>
      <c r="M4161" s="24" t="s">
        <v>2545</v>
      </c>
    </row>
    <row r="4162" spans="1:13" x14ac:dyDescent="0.3">
      <c r="A4162" s="11">
        <v>39318</v>
      </c>
      <c r="B4162" s="23" t="s">
        <v>367</v>
      </c>
      <c r="C4162" s="29">
        <v>2</v>
      </c>
      <c r="D4162">
        <v>16.8</v>
      </c>
      <c r="E4162" s="23" t="s">
        <v>2308</v>
      </c>
      <c r="F4162">
        <v>0.4</v>
      </c>
      <c r="K4162" s="23"/>
      <c r="L4162" s="24" t="s">
        <v>2698</v>
      </c>
      <c r="M4162" s="24" t="s">
        <v>2545</v>
      </c>
    </row>
    <row r="4163" spans="1:13" x14ac:dyDescent="0.3">
      <c r="A4163" s="11">
        <v>39318</v>
      </c>
      <c r="B4163" s="23" t="s">
        <v>367</v>
      </c>
      <c r="C4163" s="29">
        <v>2</v>
      </c>
      <c r="D4163">
        <v>16.100000000000001</v>
      </c>
      <c r="E4163" s="23" t="s">
        <v>2308</v>
      </c>
      <c r="F4163">
        <v>0.4</v>
      </c>
      <c r="L4163" s="24" t="s">
        <v>2698</v>
      </c>
      <c r="M4163" s="24" t="s">
        <v>2545</v>
      </c>
    </row>
    <row r="4164" spans="1:13" x14ac:dyDescent="0.3">
      <c r="A4164" s="11">
        <v>39318</v>
      </c>
      <c r="B4164" s="23" t="s">
        <v>367</v>
      </c>
      <c r="C4164" s="29">
        <v>2</v>
      </c>
      <c r="D4164">
        <v>15.9</v>
      </c>
      <c r="E4164" s="23" t="s">
        <v>2308</v>
      </c>
      <c r="F4164">
        <v>0.2</v>
      </c>
      <c r="I4164" t="s">
        <v>2579</v>
      </c>
      <c r="L4164" s="24" t="s">
        <v>2698</v>
      </c>
      <c r="M4164" s="24" t="s">
        <v>2545</v>
      </c>
    </row>
    <row r="4165" spans="1:13" x14ac:dyDescent="0.3">
      <c r="A4165" s="11">
        <v>39318</v>
      </c>
      <c r="B4165" s="23" t="s">
        <v>367</v>
      </c>
      <c r="C4165" s="29">
        <v>2</v>
      </c>
      <c r="D4165">
        <v>15.6</v>
      </c>
      <c r="E4165" s="23" t="s">
        <v>2308</v>
      </c>
      <c r="F4165">
        <v>0.2</v>
      </c>
      <c r="I4165" t="s">
        <v>2593</v>
      </c>
      <c r="L4165" s="24" t="s">
        <v>2698</v>
      </c>
      <c r="M4165" s="24" t="s">
        <v>2545</v>
      </c>
    </row>
    <row r="4166" spans="1:13" x14ac:dyDescent="0.3">
      <c r="A4166" s="11">
        <v>39318</v>
      </c>
      <c r="B4166" s="23" t="s">
        <v>367</v>
      </c>
      <c r="C4166" s="29">
        <v>2</v>
      </c>
      <c r="D4166">
        <v>9</v>
      </c>
      <c r="E4166" s="23" t="s">
        <v>2308</v>
      </c>
      <c r="H4166">
        <v>1</v>
      </c>
      <c r="L4166" s="24" t="s">
        <v>2698</v>
      </c>
      <c r="M4166" s="24" t="s">
        <v>2545</v>
      </c>
    </row>
    <row r="4167" spans="1:13" x14ac:dyDescent="0.3">
      <c r="A4167" s="11">
        <v>39318</v>
      </c>
      <c r="B4167" s="23" t="s">
        <v>367</v>
      </c>
      <c r="C4167" s="29">
        <v>2</v>
      </c>
      <c r="D4167">
        <v>8.5</v>
      </c>
      <c r="E4167" s="23" t="s">
        <v>2308</v>
      </c>
      <c r="H4167">
        <v>1</v>
      </c>
      <c r="L4167" s="24" t="s">
        <v>2698</v>
      </c>
      <c r="M4167" s="24" t="s">
        <v>2545</v>
      </c>
    </row>
    <row r="4168" spans="1:13" x14ac:dyDescent="0.3">
      <c r="A4168" s="11">
        <v>39318</v>
      </c>
      <c r="B4168" s="23" t="s">
        <v>367</v>
      </c>
      <c r="C4168" s="29">
        <v>2</v>
      </c>
      <c r="D4168">
        <v>8</v>
      </c>
      <c r="E4168" s="23" t="s">
        <v>2308</v>
      </c>
      <c r="H4168">
        <v>3</v>
      </c>
      <c r="L4168" s="24" t="s">
        <v>2698</v>
      </c>
      <c r="M4168" s="24" t="s">
        <v>2545</v>
      </c>
    </row>
    <row r="4169" spans="1:13" x14ac:dyDescent="0.3">
      <c r="A4169" s="11">
        <v>39318</v>
      </c>
      <c r="B4169" s="23" t="s">
        <v>367</v>
      </c>
      <c r="C4169" s="29">
        <v>2</v>
      </c>
      <c r="D4169">
        <v>7</v>
      </c>
      <c r="E4169" s="23" t="s">
        <v>2308</v>
      </c>
      <c r="H4169">
        <v>3</v>
      </c>
      <c r="K4169" s="23"/>
      <c r="L4169" s="24" t="s">
        <v>2698</v>
      </c>
      <c r="M4169" s="24" t="s">
        <v>2545</v>
      </c>
    </row>
    <row r="4170" spans="1:13" x14ac:dyDescent="0.3">
      <c r="A4170" s="11">
        <v>39318</v>
      </c>
      <c r="B4170" s="23" t="s">
        <v>367</v>
      </c>
      <c r="C4170" s="29">
        <v>2</v>
      </c>
      <c r="D4170">
        <v>7.7</v>
      </c>
      <c r="E4170" s="23" t="s">
        <v>2308</v>
      </c>
      <c r="F4170">
        <v>0.4</v>
      </c>
      <c r="K4170" s="23"/>
      <c r="L4170" s="24" t="s">
        <v>2698</v>
      </c>
      <c r="M4170" s="24" t="s">
        <v>2545</v>
      </c>
    </row>
    <row r="4171" spans="1:13" x14ac:dyDescent="0.3">
      <c r="A4171" s="11">
        <v>39318</v>
      </c>
      <c r="B4171" s="23" t="s">
        <v>367</v>
      </c>
      <c r="C4171" s="29">
        <v>2</v>
      </c>
      <c r="D4171">
        <v>7</v>
      </c>
      <c r="E4171" s="23" t="s">
        <v>2308</v>
      </c>
      <c r="F4171">
        <v>0</v>
      </c>
      <c r="L4171" s="24" t="s">
        <v>2698</v>
      </c>
      <c r="M4171" s="24" t="s">
        <v>2545</v>
      </c>
    </row>
    <row r="4172" spans="1:13" x14ac:dyDescent="0.3">
      <c r="A4172" s="11">
        <v>39318</v>
      </c>
      <c r="B4172" s="23" t="s">
        <v>367</v>
      </c>
      <c r="C4172" s="29">
        <v>2</v>
      </c>
      <c r="D4172">
        <v>7</v>
      </c>
      <c r="E4172" s="23" t="s">
        <v>2308</v>
      </c>
      <c r="H4172">
        <v>3</v>
      </c>
      <c r="L4172" s="24" t="s">
        <v>2698</v>
      </c>
      <c r="M4172" s="24" t="s">
        <v>2545</v>
      </c>
    </row>
    <row r="4173" spans="1:13" x14ac:dyDescent="0.3">
      <c r="A4173" s="11">
        <v>39318</v>
      </c>
      <c r="B4173" s="23" t="s">
        <v>367</v>
      </c>
      <c r="C4173" s="29">
        <v>2</v>
      </c>
      <c r="D4173">
        <v>6</v>
      </c>
      <c r="E4173" s="23" t="s">
        <v>2308</v>
      </c>
      <c r="H4173">
        <v>3</v>
      </c>
      <c r="K4173" s="23"/>
      <c r="L4173" s="24" t="s">
        <v>2698</v>
      </c>
      <c r="M4173" s="24" t="s">
        <v>2545</v>
      </c>
    </row>
    <row r="4174" spans="1:13" x14ac:dyDescent="0.3">
      <c r="A4174" s="11">
        <v>39318</v>
      </c>
      <c r="B4174" s="23" t="s">
        <v>367</v>
      </c>
      <c r="C4174" s="29">
        <v>2</v>
      </c>
      <c r="D4174">
        <v>6.2</v>
      </c>
      <c r="E4174" s="23" t="s">
        <v>2308</v>
      </c>
      <c r="F4174">
        <v>0.7</v>
      </c>
      <c r="L4174" s="24" t="s">
        <v>2698</v>
      </c>
      <c r="M4174" s="24" t="s">
        <v>2545</v>
      </c>
    </row>
    <row r="4175" spans="1:13" x14ac:dyDescent="0.3">
      <c r="A4175" s="11">
        <v>39318</v>
      </c>
      <c r="B4175" s="23" t="s">
        <v>367</v>
      </c>
      <c r="C4175" s="29">
        <v>2</v>
      </c>
      <c r="D4175">
        <v>5.7</v>
      </c>
      <c r="E4175" s="23" t="s">
        <v>2308</v>
      </c>
      <c r="F4175">
        <v>0.6</v>
      </c>
      <c r="L4175" s="24" t="s">
        <v>2698</v>
      </c>
      <c r="M4175" s="24" t="s">
        <v>2545</v>
      </c>
    </row>
    <row r="4176" spans="1:13" x14ac:dyDescent="0.3">
      <c r="A4176" s="11">
        <v>39318</v>
      </c>
      <c r="B4176" s="23" t="s">
        <v>367</v>
      </c>
      <c r="C4176" s="29">
        <v>2</v>
      </c>
      <c r="D4176">
        <v>6</v>
      </c>
      <c r="E4176" s="23" t="s">
        <v>2308</v>
      </c>
      <c r="H4176">
        <v>2</v>
      </c>
      <c r="L4176" s="24" t="s">
        <v>2698</v>
      </c>
      <c r="M4176" s="24" t="s">
        <v>2545</v>
      </c>
    </row>
    <row r="4177" spans="1:13" x14ac:dyDescent="0.3">
      <c r="A4177" s="11">
        <v>39318</v>
      </c>
      <c r="B4177" s="23" t="s">
        <v>367</v>
      </c>
      <c r="C4177" s="29">
        <v>2</v>
      </c>
      <c r="D4177">
        <v>5</v>
      </c>
      <c r="E4177" s="23" t="s">
        <v>2308</v>
      </c>
      <c r="H4177">
        <v>2</v>
      </c>
      <c r="I4177" s="23"/>
      <c r="L4177" s="24" t="s">
        <v>2698</v>
      </c>
      <c r="M4177" s="24" t="s">
        <v>2545</v>
      </c>
    </row>
    <row r="4178" spans="1:13" x14ac:dyDescent="0.3">
      <c r="A4178" s="11">
        <v>39318</v>
      </c>
      <c r="B4178" s="23" t="s">
        <v>367</v>
      </c>
      <c r="C4178" s="29">
        <v>2</v>
      </c>
      <c r="D4178">
        <v>5.3</v>
      </c>
      <c r="E4178" s="23" t="s">
        <v>2308</v>
      </c>
      <c r="F4178">
        <v>0.5</v>
      </c>
      <c r="L4178" s="24" t="s">
        <v>2698</v>
      </c>
      <c r="M4178" s="24" t="s">
        <v>2545</v>
      </c>
    </row>
    <row r="4179" spans="1:13" x14ac:dyDescent="0.3">
      <c r="A4179" s="11">
        <v>39318</v>
      </c>
      <c r="B4179" s="23" t="s">
        <v>367</v>
      </c>
      <c r="C4179" s="29">
        <v>2</v>
      </c>
      <c r="D4179">
        <v>4.7</v>
      </c>
      <c r="E4179" s="23" t="s">
        <v>2308</v>
      </c>
      <c r="F4179">
        <v>0.4</v>
      </c>
      <c r="L4179" s="24" t="s">
        <v>2698</v>
      </c>
      <c r="M4179" s="24" t="s">
        <v>2545</v>
      </c>
    </row>
    <row r="4180" spans="1:13" x14ac:dyDescent="0.3">
      <c r="A4180" s="11">
        <v>39318</v>
      </c>
      <c r="B4180" s="23" t="s">
        <v>367</v>
      </c>
      <c r="C4180" s="29">
        <v>2</v>
      </c>
      <c r="D4180">
        <v>4.5</v>
      </c>
      <c r="E4180" s="23" t="s">
        <v>2308</v>
      </c>
      <c r="F4180">
        <v>0.4</v>
      </c>
      <c r="L4180" s="24" t="s">
        <v>2698</v>
      </c>
      <c r="M4180" s="24" t="s">
        <v>2545</v>
      </c>
    </row>
    <row r="4181" spans="1:13" x14ac:dyDescent="0.3">
      <c r="A4181" s="11">
        <v>39318</v>
      </c>
      <c r="B4181" s="23" t="s">
        <v>367</v>
      </c>
      <c r="C4181" s="29">
        <v>2</v>
      </c>
      <c r="D4181">
        <v>3.5</v>
      </c>
      <c r="E4181" s="23" t="s">
        <v>2308</v>
      </c>
      <c r="H4181">
        <v>1</v>
      </c>
      <c r="L4181" s="24" t="s">
        <v>2698</v>
      </c>
      <c r="M4181" s="24" t="s">
        <v>2545</v>
      </c>
    </row>
    <row r="4182" spans="1:13" x14ac:dyDescent="0.3">
      <c r="A4182" s="11">
        <v>39318</v>
      </c>
      <c r="B4182" s="23" t="s">
        <v>367</v>
      </c>
      <c r="C4182" s="29">
        <v>2</v>
      </c>
      <c r="D4182">
        <v>3</v>
      </c>
      <c r="E4182" s="23" t="s">
        <v>2308</v>
      </c>
      <c r="F4182">
        <v>0.5</v>
      </c>
      <c r="L4182" s="24" t="s">
        <v>2698</v>
      </c>
      <c r="M4182" s="24" t="s">
        <v>2545</v>
      </c>
    </row>
    <row r="4183" spans="1:13" x14ac:dyDescent="0.3">
      <c r="A4183" s="11">
        <v>39318</v>
      </c>
      <c r="B4183" s="23" t="s">
        <v>367</v>
      </c>
      <c r="C4183" s="29">
        <v>2</v>
      </c>
      <c r="D4183">
        <v>3</v>
      </c>
      <c r="E4183" s="23" t="s">
        <v>2308</v>
      </c>
      <c r="H4183">
        <v>3</v>
      </c>
      <c r="L4183" s="24" t="s">
        <v>2698</v>
      </c>
      <c r="M4183" s="24" t="s">
        <v>2545</v>
      </c>
    </row>
    <row r="4184" spans="1:13" x14ac:dyDescent="0.3">
      <c r="A4184" s="11">
        <v>39318</v>
      </c>
      <c r="B4184" s="23" t="s">
        <v>367</v>
      </c>
      <c r="C4184" s="29">
        <v>2</v>
      </c>
      <c r="D4184">
        <v>2</v>
      </c>
      <c r="E4184" s="23" t="s">
        <v>2308</v>
      </c>
      <c r="H4184">
        <v>2</v>
      </c>
      <c r="L4184" s="24" t="s">
        <v>2698</v>
      </c>
      <c r="M4184" s="24" t="s">
        <v>2545</v>
      </c>
    </row>
    <row r="4185" spans="1:13" x14ac:dyDescent="0.3">
      <c r="A4185" s="11">
        <v>39318</v>
      </c>
      <c r="B4185" s="23" t="s">
        <v>367</v>
      </c>
      <c r="C4185" s="29">
        <v>2</v>
      </c>
      <c r="D4185">
        <v>2.2000000000000002</v>
      </c>
      <c r="E4185" s="23" t="s">
        <v>2308</v>
      </c>
      <c r="F4185">
        <v>0.3</v>
      </c>
      <c r="L4185" s="24" t="s">
        <v>2698</v>
      </c>
      <c r="M4185" s="24" t="s">
        <v>2545</v>
      </c>
    </row>
    <row r="4186" spans="1:13" x14ac:dyDescent="0.3">
      <c r="A4186" s="11">
        <v>39318</v>
      </c>
      <c r="B4186" s="23" t="s">
        <v>367</v>
      </c>
      <c r="C4186" s="29">
        <v>2</v>
      </c>
      <c r="D4186">
        <v>2</v>
      </c>
      <c r="E4186" s="23" t="s">
        <v>2308</v>
      </c>
      <c r="H4186">
        <v>3</v>
      </c>
      <c r="L4186" s="24" t="s">
        <v>2698</v>
      </c>
      <c r="M4186" s="24" t="s">
        <v>2545</v>
      </c>
    </row>
    <row r="4187" spans="1:13" x14ac:dyDescent="0.3">
      <c r="A4187" s="11">
        <v>39318</v>
      </c>
      <c r="B4187" s="23" t="s">
        <v>367</v>
      </c>
      <c r="C4187" s="29">
        <v>2</v>
      </c>
      <c r="D4187">
        <v>1</v>
      </c>
      <c r="E4187" s="23" t="s">
        <v>2308</v>
      </c>
      <c r="H4187">
        <v>3</v>
      </c>
      <c r="L4187" s="24" t="s">
        <v>2698</v>
      </c>
      <c r="M4187" s="24" t="s">
        <v>2545</v>
      </c>
    </row>
    <row r="4188" spans="1:13" x14ac:dyDescent="0.3">
      <c r="A4188" s="11">
        <v>39318</v>
      </c>
      <c r="B4188" s="23" t="s">
        <v>367</v>
      </c>
      <c r="C4188" s="29">
        <v>2</v>
      </c>
      <c r="D4188">
        <v>1</v>
      </c>
      <c r="E4188" s="23" t="s">
        <v>2308</v>
      </c>
      <c r="H4188">
        <v>2</v>
      </c>
      <c r="L4188" s="24" t="s">
        <v>2698</v>
      </c>
      <c r="M4188" s="24" t="s">
        <v>2545</v>
      </c>
    </row>
    <row r="4189" spans="1:13" x14ac:dyDescent="0.3">
      <c r="A4189" s="11">
        <v>39318</v>
      </c>
      <c r="B4189" s="23" t="s">
        <v>367</v>
      </c>
      <c r="C4189" s="29">
        <v>2</v>
      </c>
      <c r="D4189">
        <v>0</v>
      </c>
      <c r="E4189" s="23" t="s">
        <v>2308</v>
      </c>
      <c r="H4189">
        <v>2</v>
      </c>
      <c r="L4189" s="24" t="s">
        <v>2698</v>
      </c>
      <c r="M4189" s="24" t="s">
        <v>2545</v>
      </c>
    </row>
    <row r="4190" spans="1:13" x14ac:dyDescent="0.3">
      <c r="A4190" s="11">
        <v>39318</v>
      </c>
      <c r="B4190" s="23" t="s">
        <v>367</v>
      </c>
      <c r="C4190" s="29">
        <v>2</v>
      </c>
      <c r="D4190">
        <v>49.6</v>
      </c>
      <c r="E4190" s="24" t="s">
        <v>2662</v>
      </c>
      <c r="H4190">
        <v>1</v>
      </c>
      <c r="L4190" s="24" t="s">
        <v>2385</v>
      </c>
      <c r="M4190" s="24" t="s">
        <v>1241</v>
      </c>
    </row>
    <row r="4191" spans="1:13" x14ac:dyDescent="0.3">
      <c r="A4191" s="11">
        <v>39318</v>
      </c>
      <c r="B4191" s="23" t="s">
        <v>367</v>
      </c>
      <c r="C4191" s="29">
        <v>2</v>
      </c>
      <c r="D4191">
        <v>49.6</v>
      </c>
      <c r="E4191" s="23" t="s">
        <v>2662</v>
      </c>
      <c r="K4191" t="s">
        <v>2663</v>
      </c>
      <c r="L4191" s="24" t="s">
        <v>2385</v>
      </c>
      <c r="M4191" s="24" t="s">
        <v>1241</v>
      </c>
    </row>
    <row r="4192" spans="1:13" x14ac:dyDescent="0.3">
      <c r="A4192" s="11">
        <v>39318</v>
      </c>
      <c r="B4192" s="23" t="s">
        <v>367</v>
      </c>
      <c r="C4192" s="29">
        <v>2</v>
      </c>
      <c r="D4192">
        <v>35.200000000000003</v>
      </c>
      <c r="E4192" s="23" t="s">
        <v>1970</v>
      </c>
      <c r="H4192">
        <v>1</v>
      </c>
      <c r="L4192" s="24" t="s">
        <v>2698</v>
      </c>
      <c r="M4192" s="24" t="s">
        <v>2713</v>
      </c>
    </row>
    <row r="4193" spans="1:13" x14ac:dyDescent="0.3">
      <c r="A4193" s="11">
        <v>39318</v>
      </c>
      <c r="B4193" s="23" t="s">
        <v>367</v>
      </c>
      <c r="C4193" s="29">
        <v>2</v>
      </c>
      <c r="D4193">
        <v>35.200000000000003</v>
      </c>
      <c r="E4193" s="23" t="s">
        <v>1970</v>
      </c>
      <c r="K4193" t="s">
        <v>1973</v>
      </c>
      <c r="L4193" s="24" t="s">
        <v>2698</v>
      </c>
      <c r="M4193" s="24" t="s">
        <v>2713</v>
      </c>
    </row>
    <row r="4194" spans="1:13" x14ac:dyDescent="0.3">
      <c r="A4194" s="11">
        <v>39318</v>
      </c>
      <c r="B4194" s="23" t="s">
        <v>367</v>
      </c>
      <c r="C4194" s="29">
        <v>2</v>
      </c>
      <c r="D4194">
        <v>34.200000000000003</v>
      </c>
      <c r="E4194" s="23" t="s">
        <v>1970</v>
      </c>
      <c r="H4194">
        <v>1</v>
      </c>
      <c r="L4194" s="24" t="s">
        <v>2698</v>
      </c>
      <c r="M4194" s="24" t="s">
        <v>2713</v>
      </c>
    </row>
    <row r="4195" spans="1:13" x14ac:dyDescent="0.3">
      <c r="A4195" s="11">
        <v>39318</v>
      </c>
      <c r="B4195" s="23" t="s">
        <v>367</v>
      </c>
      <c r="C4195" s="29">
        <v>2</v>
      </c>
      <c r="D4195">
        <v>33.299999999999997</v>
      </c>
      <c r="E4195" s="23" t="s">
        <v>1970</v>
      </c>
      <c r="H4195">
        <v>1</v>
      </c>
      <c r="L4195" s="24" t="s">
        <v>2698</v>
      </c>
      <c r="M4195" s="24" t="s">
        <v>2713</v>
      </c>
    </row>
    <row r="4196" spans="1:13" x14ac:dyDescent="0.3">
      <c r="A4196" s="11">
        <v>39318</v>
      </c>
      <c r="B4196" s="23" t="s">
        <v>367</v>
      </c>
      <c r="C4196" s="29">
        <v>2</v>
      </c>
      <c r="D4196">
        <v>27.3</v>
      </c>
      <c r="E4196" s="23" t="s">
        <v>1970</v>
      </c>
      <c r="F4196">
        <v>0.2</v>
      </c>
      <c r="L4196" s="24" t="s">
        <v>2698</v>
      </c>
      <c r="M4196" s="24" t="s">
        <v>2713</v>
      </c>
    </row>
    <row r="4197" spans="1:13" x14ac:dyDescent="0.3">
      <c r="A4197" s="11">
        <v>39318</v>
      </c>
      <c r="B4197" s="23" t="s">
        <v>367</v>
      </c>
      <c r="C4197" s="29">
        <v>2</v>
      </c>
      <c r="D4197">
        <v>25.2</v>
      </c>
      <c r="E4197" s="23" t="s">
        <v>1970</v>
      </c>
      <c r="K4197" t="s">
        <v>2577</v>
      </c>
      <c r="L4197" s="24" t="s">
        <v>2698</v>
      </c>
      <c r="M4197" s="24" t="s">
        <v>2713</v>
      </c>
    </row>
    <row r="4198" spans="1:13" x14ac:dyDescent="0.3">
      <c r="A4198" s="11">
        <v>39318</v>
      </c>
      <c r="B4198" s="23" t="s">
        <v>367</v>
      </c>
      <c r="C4198" s="29">
        <v>2</v>
      </c>
      <c r="D4198">
        <v>24.3</v>
      </c>
      <c r="E4198" s="23" t="s">
        <v>1970</v>
      </c>
      <c r="H4198">
        <v>1</v>
      </c>
      <c r="L4198" s="24" t="s">
        <v>2698</v>
      </c>
      <c r="M4198" s="24" t="s">
        <v>2713</v>
      </c>
    </row>
    <row r="4199" spans="1:13" x14ac:dyDescent="0.3">
      <c r="A4199" s="11">
        <v>39318</v>
      </c>
      <c r="B4199" s="23" t="s">
        <v>367</v>
      </c>
      <c r="C4199" s="29">
        <v>2</v>
      </c>
      <c r="D4199">
        <v>19.8</v>
      </c>
      <c r="E4199" s="23" t="s">
        <v>1970</v>
      </c>
      <c r="H4199">
        <v>1</v>
      </c>
      <c r="L4199" s="24" t="s">
        <v>2698</v>
      </c>
      <c r="M4199" s="24" t="s">
        <v>2713</v>
      </c>
    </row>
    <row r="4200" spans="1:13" x14ac:dyDescent="0.3">
      <c r="A4200" s="11">
        <v>39318</v>
      </c>
      <c r="B4200" s="23" t="s">
        <v>367</v>
      </c>
      <c r="C4200" s="29">
        <v>2</v>
      </c>
      <c r="D4200">
        <v>14.2</v>
      </c>
      <c r="E4200" s="23" t="s">
        <v>1970</v>
      </c>
      <c r="H4200">
        <v>1</v>
      </c>
      <c r="L4200" s="24" t="s">
        <v>2698</v>
      </c>
      <c r="M4200" s="24" t="s">
        <v>2713</v>
      </c>
    </row>
    <row r="4201" spans="1:13" x14ac:dyDescent="0.3">
      <c r="A4201" s="11">
        <v>39318</v>
      </c>
      <c r="B4201" s="23" t="s">
        <v>367</v>
      </c>
      <c r="C4201" s="29">
        <v>2</v>
      </c>
      <c r="D4201">
        <v>13.2</v>
      </c>
      <c r="E4201" s="23" t="s">
        <v>1970</v>
      </c>
      <c r="H4201">
        <v>3</v>
      </c>
      <c r="L4201" s="24" t="s">
        <v>2698</v>
      </c>
      <c r="M4201" s="24" t="s">
        <v>2713</v>
      </c>
    </row>
    <row r="4202" spans="1:13" x14ac:dyDescent="0.3">
      <c r="A4202" s="11">
        <v>39318</v>
      </c>
      <c r="B4202" s="23" t="s">
        <v>367</v>
      </c>
      <c r="C4202" s="29">
        <v>2</v>
      </c>
      <c r="D4202">
        <v>12.2</v>
      </c>
      <c r="E4202" s="23" t="s">
        <v>1970</v>
      </c>
      <c r="H4202">
        <v>3</v>
      </c>
      <c r="L4202" s="24" t="s">
        <v>2698</v>
      </c>
      <c r="M4202" s="24" t="s">
        <v>2713</v>
      </c>
    </row>
    <row r="4203" spans="1:13" x14ac:dyDescent="0.3">
      <c r="A4203" s="11">
        <v>39318</v>
      </c>
      <c r="B4203" s="23" t="s">
        <v>367</v>
      </c>
      <c r="C4203" s="29">
        <v>2</v>
      </c>
      <c r="D4203">
        <v>5.0999999999999996</v>
      </c>
      <c r="E4203" s="23" t="s">
        <v>1970</v>
      </c>
      <c r="H4203">
        <v>1</v>
      </c>
      <c r="J4203" s="23"/>
      <c r="L4203" s="24" t="s">
        <v>2698</v>
      </c>
      <c r="M4203" s="24" t="s">
        <v>2713</v>
      </c>
    </row>
    <row r="4204" spans="1:13" x14ac:dyDescent="0.3">
      <c r="A4204" s="11">
        <v>39318</v>
      </c>
      <c r="B4204" s="23" t="s">
        <v>367</v>
      </c>
      <c r="C4204" s="29">
        <v>2</v>
      </c>
      <c r="D4204">
        <v>1.5</v>
      </c>
      <c r="E4204" s="23" t="s">
        <v>1970</v>
      </c>
      <c r="H4204">
        <v>1</v>
      </c>
      <c r="L4204" s="24" t="s">
        <v>2698</v>
      </c>
      <c r="M4204" s="24" t="s">
        <v>2713</v>
      </c>
    </row>
    <row r="4205" spans="1:13" x14ac:dyDescent="0.3">
      <c r="A4205" s="11">
        <v>39388</v>
      </c>
      <c r="B4205" s="23" t="s">
        <v>172</v>
      </c>
      <c r="C4205" s="29">
        <v>1</v>
      </c>
      <c r="D4205">
        <v>49.4</v>
      </c>
      <c r="E4205" s="23" t="s">
        <v>342</v>
      </c>
      <c r="H4205">
        <v>2</v>
      </c>
      <c r="L4205" s="24" t="s">
        <v>390</v>
      </c>
      <c r="M4205" s="24" t="s">
        <v>641</v>
      </c>
    </row>
    <row r="4206" spans="1:13" x14ac:dyDescent="0.3">
      <c r="A4206" s="11">
        <v>39388</v>
      </c>
      <c r="B4206" s="23" t="s">
        <v>172</v>
      </c>
      <c r="C4206" s="29">
        <v>1</v>
      </c>
      <c r="D4206">
        <v>42.8</v>
      </c>
      <c r="E4206" s="23" t="s">
        <v>342</v>
      </c>
      <c r="K4206" t="s">
        <v>522</v>
      </c>
      <c r="L4206" s="24" t="s">
        <v>390</v>
      </c>
      <c r="M4206" s="24" t="s">
        <v>641</v>
      </c>
    </row>
    <row r="4207" spans="1:13" x14ac:dyDescent="0.3">
      <c r="A4207" s="11">
        <v>39388</v>
      </c>
      <c r="B4207" s="23" t="s">
        <v>172</v>
      </c>
      <c r="C4207" s="29">
        <v>1</v>
      </c>
      <c r="D4207">
        <v>43.3</v>
      </c>
      <c r="E4207" s="23" t="s">
        <v>520</v>
      </c>
      <c r="K4207" t="s">
        <v>521</v>
      </c>
      <c r="L4207" s="24" t="s">
        <v>390</v>
      </c>
      <c r="M4207" s="24" t="s">
        <v>1242</v>
      </c>
    </row>
    <row r="4208" spans="1:13" x14ac:dyDescent="0.3">
      <c r="A4208" s="11">
        <v>39388</v>
      </c>
      <c r="B4208" s="23" t="s">
        <v>172</v>
      </c>
      <c r="C4208" s="29">
        <v>1</v>
      </c>
      <c r="D4208">
        <v>36</v>
      </c>
      <c r="E4208" s="23" t="s">
        <v>520</v>
      </c>
      <c r="H4208">
        <v>1</v>
      </c>
      <c r="L4208" s="24" t="s">
        <v>390</v>
      </c>
      <c r="M4208" s="24" t="s">
        <v>1242</v>
      </c>
    </row>
    <row r="4209" spans="1:13" x14ac:dyDescent="0.3">
      <c r="A4209" s="11">
        <v>39388</v>
      </c>
      <c r="B4209" s="23" t="s">
        <v>172</v>
      </c>
      <c r="C4209" s="29">
        <v>1</v>
      </c>
      <c r="D4209">
        <v>33.4</v>
      </c>
      <c r="E4209" s="23" t="s">
        <v>520</v>
      </c>
      <c r="H4209">
        <v>1</v>
      </c>
      <c r="L4209" s="24" t="s">
        <v>390</v>
      </c>
      <c r="M4209" s="24" t="s">
        <v>1242</v>
      </c>
    </row>
    <row r="4210" spans="1:13" x14ac:dyDescent="0.3">
      <c r="A4210" s="11">
        <v>39388</v>
      </c>
      <c r="B4210" s="23" t="s">
        <v>172</v>
      </c>
      <c r="C4210" s="29">
        <v>1</v>
      </c>
      <c r="D4210">
        <v>27</v>
      </c>
      <c r="E4210" s="23" t="s">
        <v>520</v>
      </c>
      <c r="H4210">
        <v>1</v>
      </c>
      <c r="L4210" s="24" t="s">
        <v>390</v>
      </c>
      <c r="M4210" s="24" t="s">
        <v>1242</v>
      </c>
    </row>
    <row r="4211" spans="1:13" x14ac:dyDescent="0.3">
      <c r="A4211" s="11">
        <v>39388</v>
      </c>
      <c r="B4211" s="23" t="s">
        <v>172</v>
      </c>
      <c r="C4211" s="29">
        <v>1</v>
      </c>
      <c r="D4211">
        <v>21.4</v>
      </c>
      <c r="E4211" s="23" t="s">
        <v>520</v>
      </c>
      <c r="H4211">
        <v>1</v>
      </c>
      <c r="L4211" s="24" t="s">
        <v>390</v>
      </c>
      <c r="M4211" s="24" t="s">
        <v>1242</v>
      </c>
    </row>
    <row r="4212" spans="1:13" x14ac:dyDescent="0.3">
      <c r="A4212" s="11">
        <v>39388</v>
      </c>
      <c r="B4212" s="23" t="s">
        <v>172</v>
      </c>
      <c r="C4212" s="29">
        <v>1</v>
      </c>
      <c r="D4212">
        <v>12.9</v>
      </c>
      <c r="E4212" s="23" t="s">
        <v>520</v>
      </c>
      <c r="H4212">
        <v>2</v>
      </c>
      <c r="L4212" s="24" t="s">
        <v>390</v>
      </c>
      <c r="M4212" s="24" t="s">
        <v>1242</v>
      </c>
    </row>
    <row r="4213" spans="1:13" x14ac:dyDescent="0.3">
      <c r="A4213" s="11">
        <v>39388</v>
      </c>
      <c r="B4213" s="23" t="s">
        <v>172</v>
      </c>
      <c r="C4213" s="29">
        <v>2</v>
      </c>
      <c r="D4213">
        <v>15.7</v>
      </c>
      <c r="E4213" s="23" t="s">
        <v>520</v>
      </c>
      <c r="K4213" t="s">
        <v>522</v>
      </c>
      <c r="L4213" s="24" t="s">
        <v>390</v>
      </c>
      <c r="M4213" s="24" t="s">
        <v>1242</v>
      </c>
    </row>
    <row r="4214" spans="1:13" x14ac:dyDescent="0.3">
      <c r="A4214" s="6">
        <v>39276</v>
      </c>
      <c r="B4214" s="23" t="s">
        <v>1185</v>
      </c>
      <c r="C4214" s="29">
        <v>1</v>
      </c>
      <c r="D4214">
        <v>50</v>
      </c>
      <c r="E4214" s="23" t="s">
        <v>2074</v>
      </c>
      <c r="K4214" t="s">
        <v>1184</v>
      </c>
      <c r="L4214" s="24" t="s">
        <v>2698</v>
      </c>
      <c r="M4214" s="24" t="s">
        <v>2545</v>
      </c>
    </row>
    <row r="4215" spans="1:13" x14ac:dyDescent="0.3">
      <c r="A4215" s="6">
        <v>39276</v>
      </c>
      <c r="B4215" s="23" t="s">
        <v>1185</v>
      </c>
      <c r="C4215" s="29">
        <v>1</v>
      </c>
      <c r="D4215">
        <v>50</v>
      </c>
      <c r="E4215" s="23" t="s">
        <v>2074</v>
      </c>
      <c r="H4215">
        <v>1</v>
      </c>
      <c r="J4215" s="23"/>
      <c r="L4215" s="24" t="s">
        <v>2698</v>
      </c>
      <c r="M4215" s="24" t="s">
        <v>2545</v>
      </c>
    </row>
    <row r="4216" spans="1:13" x14ac:dyDescent="0.3">
      <c r="A4216" s="6">
        <v>39276</v>
      </c>
      <c r="B4216" s="23" t="s">
        <v>1185</v>
      </c>
      <c r="C4216" s="29">
        <v>1</v>
      </c>
      <c r="D4216">
        <v>49.8</v>
      </c>
      <c r="E4216" s="23" t="s">
        <v>2074</v>
      </c>
      <c r="H4216">
        <v>2</v>
      </c>
      <c r="L4216" s="24" t="s">
        <v>2698</v>
      </c>
      <c r="M4216" s="24" t="s">
        <v>2545</v>
      </c>
    </row>
    <row r="4217" spans="1:13" x14ac:dyDescent="0.3">
      <c r="A4217" s="6">
        <v>39276</v>
      </c>
      <c r="B4217" s="23" t="s">
        <v>1185</v>
      </c>
      <c r="C4217" s="29">
        <v>1</v>
      </c>
      <c r="D4217">
        <v>49</v>
      </c>
      <c r="E4217" s="23" t="s">
        <v>2074</v>
      </c>
      <c r="H4217">
        <v>4</v>
      </c>
      <c r="L4217" s="24" t="s">
        <v>2698</v>
      </c>
      <c r="M4217" s="24" t="s">
        <v>2545</v>
      </c>
    </row>
    <row r="4218" spans="1:13" x14ac:dyDescent="0.3">
      <c r="A4218" s="6">
        <v>39276</v>
      </c>
      <c r="B4218" s="23" t="s">
        <v>1185</v>
      </c>
      <c r="C4218" s="29">
        <v>1</v>
      </c>
      <c r="D4218">
        <v>48</v>
      </c>
      <c r="E4218" s="23" t="s">
        <v>2074</v>
      </c>
      <c r="H4218">
        <v>3</v>
      </c>
      <c r="L4218" s="24" t="s">
        <v>2698</v>
      </c>
      <c r="M4218" s="24" t="s">
        <v>2545</v>
      </c>
    </row>
    <row r="4219" spans="1:13" x14ac:dyDescent="0.3">
      <c r="A4219" s="6">
        <v>39276</v>
      </c>
      <c r="B4219" s="23" t="s">
        <v>1185</v>
      </c>
      <c r="C4219" s="29">
        <v>1</v>
      </c>
      <c r="D4219">
        <v>47</v>
      </c>
      <c r="E4219" s="23" t="s">
        <v>2074</v>
      </c>
      <c r="H4219">
        <v>2</v>
      </c>
      <c r="L4219" s="24" t="s">
        <v>2698</v>
      </c>
      <c r="M4219" s="24" t="s">
        <v>2545</v>
      </c>
    </row>
    <row r="4220" spans="1:13" x14ac:dyDescent="0.3">
      <c r="A4220" s="6">
        <v>39276</v>
      </c>
      <c r="B4220" s="23" t="s">
        <v>1185</v>
      </c>
      <c r="C4220" s="29">
        <v>1</v>
      </c>
      <c r="D4220">
        <v>46</v>
      </c>
      <c r="E4220" s="23" t="s">
        <v>2074</v>
      </c>
      <c r="H4220">
        <v>2</v>
      </c>
      <c r="L4220" s="24" t="s">
        <v>2698</v>
      </c>
      <c r="M4220" s="24" t="s">
        <v>2545</v>
      </c>
    </row>
    <row r="4221" spans="1:13" x14ac:dyDescent="0.3">
      <c r="A4221" s="6">
        <v>39276</v>
      </c>
      <c r="B4221" s="23" t="s">
        <v>1185</v>
      </c>
      <c r="C4221" s="29">
        <v>1</v>
      </c>
      <c r="D4221">
        <v>46.1</v>
      </c>
      <c r="E4221" s="23" t="s">
        <v>2074</v>
      </c>
      <c r="F4221">
        <v>0.2</v>
      </c>
      <c r="L4221" s="24" t="s">
        <v>2698</v>
      </c>
      <c r="M4221" s="24" t="s">
        <v>2545</v>
      </c>
    </row>
    <row r="4222" spans="1:13" x14ac:dyDescent="0.3">
      <c r="A4222" s="6">
        <v>39276</v>
      </c>
      <c r="B4222" s="23" t="s">
        <v>1185</v>
      </c>
      <c r="C4222" s="29">
        <v>1</v>
      </c>
      <c r="D4222">
        <v>46</v>
      </c>
      <c r="E4222" s="23" t="s">
        <v>2074</v>
      </c>
      <c r="H4222">
        <v>3</v>
      </c>
      <c r="L4222" s="24" t="s">
        <v>2698</v>
      </c>
      <c r="M4222" s="24" t="s">
        <v>2545</v>
      </c>
    </row>
    <row r="4223" spans="1:13" x14ac:dyDescent="0.3">
      <c r="A4223" s="6">
        <v>39276</v>
      </c>
      <c r="B4223" s="23" t="s">
        <v>1185</v>
      </c>
      <c r="C4223" s="29">
        <v>1</v>
      </c>
      <c r="D4223">
        <v>45.3</v>
      </c>
      <c r="E4223" s="23" t="s">
        <v>2074</v>
      </c>
      <c r="F4223">
        <v>0.3</v>
      </c>
      <c r="L4223" s="24" t="s">
        <v>2698</v>
      </c>
      <c r="M4223" s="24" t="s">
        <v>2545</v>
      </c>
    </row>
    <row r="4224" spans="1:13" x14ac:dyDescent="0.3">
      <c r="A4224" s="6">
        <v>39276</v>
      </c>
      <c r="B4224" s="23" t="s">
        <v>1185</v>
      </c>
      <c r="C4224" s="29">
        <v>1</v>
      </c>
      <c r="D4224">
        <v>45.3</v>
      </c>
      <c r="E4224" s="23" t="s">
        <v>2074</v>
      </c>
      <c r="K4224" t="s">
        <v>1018</v>
      </c>
      <c r="L4224" s="24" t="s">
        <v>2698</v>
      </c>
      <c r="M4224" s="24" t="s">
        <v>2545</v>
      </c>
    </row>
    <row r="4225" spans="1:13" x14ac:dyDescent="0.3">
      <c r="A4225" s="6">
        <v>39276</v>
      </c>
      <c r="B4225" s="23" t="s">
        <v>1185</v>
      </c>
      <c r="C4225" s="29">
        <v>1</v>
      </c>
      <c r="D4225">
        <v>45.1</v>
      </c>
      <c r="E4225" s="24" t="s">
        <v>2074</v>
      </c>
      <c r="K4225" t="s">
        <v>1018</v>
      </c>
      <c r="L4225" s="24" t="s">
        <v>2698</v>
      </c>
      <c r="M4225" s="24" t="s">
        <v>2545</v>
      </c>
    </row>
    <row r="4226" spans="1:13" x14ac:dyDescent="0.3">
      <c r="A4226" s="6">
        <v>39276</v>
      </c>
      <c r="B4226" s="23" t="s">
        <v>1185</v>
      </c>
      <c r="C4226" s="29">
        <v>1</v>
      </c>
      <c r="D4226">
        <v>44.6</v>
      </c>
      <c r="E4226" s="24" t="s">
        <v>2074</v>
      </c>
      <c r="F4226">
        <v>0.3</v>
      </c>
      <c r="L4226" s="24" t="s">
        <v>2698</v>
      </c>
      <c r="M4226" s="24" t="s">
        <v>2545</v>
      </c>
    </row>
    <row r="4227" spans="1:13" x14ac:dyDescent="0.3">
      <c r="A4227" s="6">
        <v>39276</v>
      </c>
      <c r="B4227" s="23" t="s">
        <v>1185</v>
      </c>
      <c r="C4227" s="29">
        <v>1</v>
      </c>
      <c r="D4227">
        <v>44.1</v>
      </c>
      <c r="E4227" s="23" t="s">
        <v>2074</v>
      </c>
      <c r="F4227">
        <v>0.3</v>
      </c>
      <c r="L4227" s="24" t="s">
        <v>2698</v>
      </c>
      <c r="M4227" s="24" t="s">
        <v>2545</v>
      </c>
    </row>
    <row r="4228" spans="1:13" x14ac:dyDescent="0.3">
      <c r="A4228" s="6">
        <v>39276</v>
      </c>
      <c r="B4228" s="23" t="s">
        <v>1185</v>
      </c>
      <c r="C4228" s="29">
        <v>1</v>
      </c>
      <c r="D4228">
        <v>44.1</v>
      </c>
      <c r="E4228" s="23" t="s">
        <v>2074</v>
      </c>
      <c r="F4228">
        <v>0.4</v>
      </c>
      <c r="L4228" s="24" t="s">
        <v>2698</v>
      </c>
      <c r="M4228" s="24" t="s">
        <v>2545</v>
      </c>
    </row>
    <row r="4229" spans="1:13" x14ac:dyDescent="0.3">
      <c r="A4229" s="6">
        <v>39276</v>
      </c>
      <c r="B4229" s="23" t="s">
        <v>1185</v>
      </c>
      <c r="C4229" s="29">
        <v>1</v>
      </c>
      <c r="D4229">
        <v>43.7</v>
      </c>
      <c r="E4229" s="23" t="s">
        <v>2074</v>
      </c>
      <c r="F4229">
        <v>0.4</v>
      </c>
      <c r="L4229" s="24" t="s">
        <v>2698</v>
      </c>
      <c r="M4229" s="24" t="s">
        <v>2545</v>
      </c>
    </row>
    <row r="4230" spans="1:13" x14ac:dyDescent="0.3">
      <c r="A4230" s="6">
        <v>39276</v>
      </c>
      <c r="B4230" s="23" t="s">
        <v>1185</v>
      </c>
      <c r="C4230" s="29">
        <v>1</v>
      </c>
      <c r="D4230">
        <v>43.4</v>
      </c>
      <c r="E4230" s="23" t="s">
        <v>2074</v>
      </c>
      <c r="F4230">
        <v>0.3</v>
      </c>
      <c r="L4230" s="24" t="s">
        <v>2698</v>
      </c>
      <c r="M4230" s="24" t="s">
        <v>2545</v>
      </c>
    </row>
    <row r="4231" spans="1:13" x14ac:dyDescent="0.3">
      <c r="A4231" s="6">
        <v>39276</v>
      </c>
      <c r="B4231" s="23" t="s">
        <v>1185</v>
      </c>
      <c r="C4231" s="29">
        <v>1</v>
      </c>
      <c r="D4231">
        <v>43.2</v>
      </c>
      <c r="E4231" s="23" t="s">
        <v>2074</v>
      </c>
      <c r="H4231">
        <v>1</v>
      </c>
      <c r="L4231" s="24" t="s">
        <v>2698</v>
      </c>
      <c r="M4231" s="24" t="s">
        <v>2545</v>
      </c>
    </row>
    <row r="4232" spans="1:13" x14ac:dyDescent="0.3">
      <c r="A4232" s="6">
        <v>39276</v>
      </c>
      <c r="B4232" s="23" t="s">
        <v>1185</v>
      </c>
      <c r="C4232" s="29">
        <v>1</v>
      </c>
      <c r="D4232">
        <v>42.1</v>
      </c>
      <c r="E4232" s="23" t="s">
        <v>2074</v>
      </c>
      <c r="F4232">
        <v>0.3</v>
      </c>
      <c r="L4232" s="24" t="s">
        <v>2698</v>
      </c>
      <c r="M4232" s="24" t="s">
        <v>2545</v>
      </c>
    </row>
    <row r="4233" spans="1:13" x14ac:dyDescent="0.3">
      <c r="A4233" s="6">
        <v>39276</v>
      </c>
      <c r="B4233" s="23" t="s">
        <v>1185</v>
      </c>
      <c r="C4233" s="29">
        <v>1</v>
      </c>
      <c r="D4233">
        <v>43.5</v>
      </c>
      <c r="E4233" s="23" t="s">
        <v>2074</v>
      </c>
      <c r="H4233">
        <v>7</v>
      </c>
      <c r="L4233" s="24" t="s">
        <v>2698</v>
      </c>
      <c r="M4233" s="24" t="s">
        <v>2545</v>
      </c>
    </row>
    <row r="4234" spans="1:13" x14ac:dyDescent="0.3">
      <c r="A4234" s="6">
        <v>39276</v>
      </c>
      <c r="B4234" s="23" t="s">
        <v>1185</v>
      </c>
      <c r="C4234" s="29">
        <v>1</v>
      </c>
      <c r="D4234">
        <v>42.5</v>
      </c>
      <c r="E4234" s="23" t="s">
        <v>2074</v>
      </c>
      <c r="H4234">
        <v>8</v>
      </c>
      <c r="L4234" s="24" t="s">
        <v>2698</v>
      </c>
      <c r="M4234" s="24" t="s">
        <v>2545</v>
      </c>
    </row>
    <row r="4235" spans="1:13" x14ac:dyDescent="0.3">
      <c r="A4235" s="6">
        <v>39276</v>
      </c>
      <c r="B4235" s="23" t="s">
        <v>1185</v>
      </c>
      <c r="C4235" s="29">
        <v>1</v>
      </c>
      <c r="D4235">
        <v>41.4</v>
      </c>
      <c r="E4235" s="23" t="s">
        <v>2074</v>
      </c>
      <c r="F4235">
        <v>0.4</v>
      </c>
      <c r="L4235" s="24" t="s">
        <v>2698</v>
      </c>
      <c r="M4235" s="24" t="s">
        <v>2545</v>
      </c>
    </row>
    <row r="4236" spans="1:13" x14ac:dyDescent="0.3">
      <c r="A4236" s="6">
        <v>39276</v>
      </c>
      <c r="B4236" s="23" t="s">
        <v>1185</v>
      </c>
      <c r="C4236" s="29">
        <v>1</v>
      </c>
      <c r="D4236">
        <v>42</v>
      </c>
      <c r="E4236" s="23" t="s">
        <v>2074</v>
      </c>
      <c r="H4236">
        <v>3</v>
      </c>
      <c r="L4236" s="24" t="s">
        <v>2698</v>
      </c>
      <c r="M4236" s="24" t="s">
        <v>2545</v>
      </c>
    </row>
    <row r="4237" spans="1:13" x14ac:dyDescent="0.3">
      <c r="A4237" s="6">
        <v>39276</v>
      </c>
      <c r="B4237" s="23" t="s">
        <v>1185</v>
      </c>
      <c r="C4237" s="29">
        <v>1</v>
      </c>
      <c r="D4237">
        <v>41</v>
      </c>
      <c r="E4237" s="23" t="s">
        <v>2074</v>
      </c>
      <c r="H4237">
        <v>3</v>
      </c>
      <c r="L4237" s="24" t="s">
        <v>2698</v>
      </c>
      <c r="M4237" s="24" t="s">
        <v>2545</v>
      </c>
    </row>
    <row r="4238" spans="1:13" x14ac:dyDescent="0.3">
      <c r="A4238" s="6">
        <v>39276</v>
      </c>
      <c r="B4238" s="23" t="s">
        <v>1185</v>
      </c>
      <c r="C4238" s="29">
        <v>1</v>
      </c>
      <c r="D4238">
        <v>40.5</v>
      </c>
      <c r="E4238" s="23" t="s">
        <v>2074</v>
      </c>
      <c r="F4238">
        <v>0.3</v>
      </c>
      <c r="L4238" s="24" t="s">
        <v>2698</v>
      </c>
      <c r="M4238" s="24" t="s">
        <v>2545</v>
      </c>
    </row>
    <row r="4239" spans="1:13" x14ac:dyDescent="0.3">
      <c r="A4239" s="6">
        <v>39276</v>
      </c>
      <c r="B4239" s="23" t="s">
        <v>1185</v>
      </c>
      <c r="C4239" s="29">
        <v>1</v>
      </c>
      <c r="D4239">
        <v>39.4</v>
      </c>
      <c r="E4239" s="23" t="s">
        <v>2074</v>
      </c>
      <c r="H4239">
        <v>2</v>
      </c>
      <c r="L4239" s="24" t="s">
        <v>2698</v>
      </c>
      <c r="M4239" s="24" t="s">
        <v>2545</v>
      </c>
    </row>
    <row r="4240" spans="1:13" x14ac:dyDescent="0.3">
      <c r="A4240" s="6">
        <v>39276</v>
      </c>
      <c r="B4240" s="23" t="s">
        <v>1185</v>
      </c>
      <c r="C4240" s="29">
        <v>1</v>
      </c>
      <c r="D4240">
        <v>39.4</v>
      </c>
      <c r="E4240" s="23" t="s">
        <v>2074</v>
      </c>
      <c r="K4240" t="s">
        <v>1184</v>
      </c>
      <c r="L4240" s="24" t="s">
        <v>2698</v>
      </c>
      <c r="M4240" s="24" t="s">
        <v>2545</v>
      </c>
    </row>
    <row r="4241" spans="1:13" x14ac:dyDescent="0.3">
      <c r="A4241" s="6">
        <v>39276</v>
      </c>
      <c r="B4241" s="23" t="s">
        <v>1185</v>
      </c>
      <c r="C4241" s="29">
        <v>1</v>
      </c>
      <c r="D4241">
        <v>39</v>
      </c>
      <c r="E4241" s="24" t="s">
        <v>931</v>
      </c>
      <c r="H4241">
        <v>2</v>
      </c>
      <c r="L4241" s="24" t="s">
        <v>2698</v>
      </c>
      <c r="M4241" s="24" t="s">
        <v>2545</v>
      </c>
    </row>
    <row r="4242" spans="1:13" x14ac:dyDescent="0.3">
      <c r="A4242" s="6">
        <v>39276</v>
      </c>
      <c r="B4242" s="23" t="s">
        <v>1185</v>
      </c>
      <c r="C4242" s="29">
        <v>1</v>
      </c>
      <c r="D4242">
        <v>38</v>
      </c>
      <c r="E4242" s="23" t="s">
        <v>2074</v>
      </c>
      <c r="H4242">
        <v>3</v>
      </c>
      <c r="L4242" s="24" t="s">
        <v>2698</v>
      </c>
      <c r="M4242" s="24" t="s">
        <v>2545</v>
      </c>
    </row>
    <row r="4243" spans="1:13" x14ac:dyDescent="0.3">
      <c r="A4243" s="6">
        <v>39276</v>
      </c>
      <c r="B4243" s="23" t="s">
        <v>1185</v>
      </c>
      <c r="C4243" s="29">
        <v>1</v>
      </c>
      <c r="D4243">
        <v>38.6</v>
      </c>
      <c r="E4243" s="23" t="s">
        <v>2074</v>
      </c>
      <c r="F4243">
        <v>0.3</v>
      </c>
      <c r="K4243" s="23"/>
      <c r="L4243" s="24" t="s">
        <v>2698</v>
      </c>
      <c r="M4243" s="24" t="s">
        <v>2545</v>
      </c>
    </row>
    <row r="4244" spans="1:13" x14ac:dyDescent="0.3">
      <c r="A4244" s="6">
        <v>39276</v>
      </c>
      <c r="B4244" s="23" t="s">
        <v>1185</v>
      </c>
      <c r="C4244" s="29">
        <v>1</v>
      </c>
      <c r="D4244">
        <v>37.6</v>
      </c>
      <c r="E4244" s="23" t="s">
        <v>2074</v>
      </c>
      <c r="H4244">
        <v>2</v>
      </c>
      <c r="L4244" s="24" t="s">
        <v>2698</v>
      </c>
      <c r="M4244" s="24" t="s">
        <v>2545</v>
      </c>
    </row>
    <row r="4245" spans="1:13" x14ac:dyDescent="0.3">
      <c r="A4245" s="6">
        <v>39276</v>
      </c>
      <c r="B4245" s="23" t="s">
        <v>1185</v>
      </c>
      <c r="C4245" s="29">
        <v>1</v>
      </c>
      <c r="D4245">
        <v>37.200000000000003</v>
      </c>
      <c r="E4245" s="23" t="s">
        <v>2074</v>
      </c>
      <c r="F4245">
        <v>0.3</v>
      </c>
      <c r="L4245" s="24" t="s">
        <v>2698</v>
      </c>
      <c r="M4245" s="24" t="s">
        <v>2545</v>
      </c>
    </row>
    <row r="4246" spans="1:13" x14ac:dyDescent="0.3">
      <c r="A4246" s="6">
        <v>39276</v>
      </c>
      <c r="B4246" s="23" t="s">
        <v>1185</v>
      </c>
      <c r="C4246" s="29">
        <v>1</v>
      </c>
      <c r="D4246">
        <v>37</v>
      </c>
      <c r="E4246" s="23" t="s">
        <v>2074</v>
      </c>
      <c r="F4246">
        <v>0.2</v>
      </c>
      <c r="L4246" s="24" t="s">
        <v>2698</v>
      </c>
      <c r="M4246" s="24" t="s">
        <v>2545</v>
      </c>
    </row>
    <row r="4247" spans="1:13" x14ac:dyDescent="0.3">
      <c r="A4247" s="6">
        <v>39276</v>
      </c>
      <c r="B4247" s="23" t="s">
        <v>1185</v>
      </c>
      <c r="C4247" s="29">
        <v>1</v>
      </c>
      <c r="D4247">
        <v>37</v>
      </c>
      <c r="E4247" s="23" t="s">
        <v>2074</v>
      </c>
      <c r="H4247">
        <v>5</v>
      </c>
      <c r="L4247" s="24" t="s">
        <v>2698</v>
      </c>
      <c r="M4247" s="24" t="s">
        <v>2545</v>
      </c>
    </row>
    <row r="4248" spans="1:13" x14ac:dyDescent="0.3">
      <c r="A4248" s="6">
        <v>39276</v>
      </c>
      <c r="B4248" s="23" t="s">
        <v>1185</v>
      </c>
      <c r="C4248" s="29">
        <v>1</v>
      </c>
      <c r="D4248">
        <v>36</v>
      </c>
      <c r="E4248" s="23" t="s">
        <v>2074</v>
      </c>
      <c r="H4248">
        <v>6</v>
      </c>
      <c r="L4248" s="24" t="s">
        <v>2698</v>
      </c>
      <c r="M4248" s="24" t="s">
        <v>2545</v>
      </c>
    </row>
    <row r="4249" spans="1:13" x14ac:dyDescent="0.3">
      <c r="A4249" s="6">
        <v>39276</v>
      </c>
      <c r="B4249" s="23" t="s">
        <v>1185</v>
      </c>
      <c r="C4249" s="29">
        <v>1</v>
      </c>
      <c r="D4249">
        <v>36.299999999999997</v>
      </c>
      <c r="E4249" s="23" t="s">
        <v>933</v>
      </c>
      <c r="F4249">
        <v>0.3</v>
      </c>
      <c r="L4249" s="24" t="s">
        <v>2698</v>
      </c>
      <c r="M4249" s="24" t="s">
        <v>2545</v>
      </c>
    </row>
    <row r="4250" spans="1:13" x14ac:dyDescent="0.3">
      <c r="A4250" s="6">
        <v>39276</v>
      </c>
      <c r="B4250" s="23" t="s">
        <v>1185</v>
      </c>
      <c r="C4250" s="29">
        <v>1</v>
      </c>
      <c r="D4250">
        <v>36</v>
      </c>
      <c r="E4250" s="23" t="s">
        <v>2074</v>
      </c>
      <c r="F4250">
        <v>0.2</v>
      </c>
      <c r="L4250" s="24" t="s">
        <v>2698</v>
      </c>
      <c r="M4250" s="24" t="s">
        <v>2545</v>
      </c>
    </row>
    <row r="4251" spans="1:13" x14ac:dyDescent="0.3">
      <c r="A4251" s="6">
        <v>39276</v>
      </c>
      <c r="B4251" s="23" t="s">
        <v>1185</v>
      </c>
      <c r="C4251" s="29">
        <v>1</v>
      </c>
      <c r="D4251">
        <v>36</v>
      </c>
      <c r="E4251" s="23" t="s">
        <v>2074</v>
      </c>
      <c r="F4251">
        <v>0.3</v>
      </c>
      <c r="K4251" s="23"/>
      <c r="L4251" s="24" t="s">
        <v>2698</v>
      </c>
      <c r="M4251" s="24" t="s">
        <v>2545</v>
      </c>
    </row>
    <row r="4252" spans="1:13" x14ac:dyDescent="0.3">
      <c r="A4252" s="6">
        <v>39276</v>
      </c>
      <c r="B4252" s="23" t="s">
        <v>1185</v>
      </c>
      <c r="C4252" s="29">
        <v>1</v>
      </c>
      <c r="D4252">
        <v>36</v>
      </c>
      <c r="E4252" s="23" t="s">
        <v>2074</v>
      </c>
      <c r="H4252">
        <v>6</v>
      </c>
      <c r="L4252" s="24" t="s">
        <v>2698</v>
      </c>
      <c r="M4252" s="24" t="s">
        <v>2545</v>
      </c>
    </row>
    <row r="4253" spans="1:13" x14ac:dyDescent="0.3">
      <c r="A4253" s="6">
        <v>39276</v>
      </c>
      <c r="B4253" s="23" t="s">
        <v>1185</v>
      </c>
      <c r="C4253" s="29">
        <v>1</v>
      </c>
      <c r="D4253">
        <v>35</v>
      </c>
      <c r="E4253" s="23" t="s">
        <v>2074</v>
      </c>
      <c r="H4253">
        <v>5</v>
      </c>
      <c r="L4253" s="24" t="s">
        <v>2698</v>
      </c>
      <c r="M4253" s="24" t="s">
        <v>2545</v>
      </c>
    </row>
    <row r="4254" spans="1:13" x14ac:dyDescent="0.3">
      <c r="A4254" s="6">
        <v>39276</v>
      </c>
      <c r="B4254" s="23" t="s">
        <v>1185</v>
      </c>
      <c r="C4254" s="29">
        <v>1</v>
      </c>
      <c r="D4254">
        <v>35</v>
      </c>
      <c r="E4254" s="23" t="s">
        <v>2074</v>
      </c>
      <c r="H4254">
        <v>9</v>
      </c>
      <c r="L4254" s="24" t="s">
        <v>2698</v>
      </c>
      <c r="M4254" s="24" t="s">
        <v>2545</v>
      </c>
    </row>
    <row r="4255" spans="1:13" x14ac:dyDescent="0.3">
      <c r="A4255" s="6">
        <v>39276</v>
      </c>
      <c r="B4255" s="29" t="s">
        <v>1185</v>
      </c>
      <c r="C4255" s="29">
        <v>1</v>
      </c>
      <c r="D4255">
        <v>34</v>
      </c>
      <c r="E4255" s="23" t="s">
        <v>2074</v>
      </c>
      <c r="H4255">
        <v>10</v>
      </c>
      <c r="L4255" s="24" t="s">
        <v>2698</v>
      </c>
      <c r="M4255" s="24" t="s">
        <v>2545</v>
      </c>
    </row>
    <row r="4256" spans="1:13" x14ac:dyDescent="0.3">
      <c r="A4256" s="6">
        <v>39276</v>
      </c>
      <c r="B4256" s="29" t="s">
        <v>1185</v>
      </c>
      <c r="C4256" s="29">
        <v>1</v>
      </c>
      <c r="D4256">
        <v>34</v>
      </c>
      <c r="E4256" s="23" t="s">
        <v>2074</v>
      </c>
      <c r="H4256">
        <v>8</v>
      </c>
      <c r="J4256" s="29"/>
      <c r="L4256" s="24" t="s">
        <v>2698</v>
      </c>
      <c r="M4256" s="24" t="s">
        <v>2545</v>
      </c>
    </row>
    <row r="4257" spans="1:13" x14ac:dyDescent="0.3">
      <c r="A4257" s="6">
        <v>39276</v>
      </c>
      <c r="B4257" s="29" t="s">
        <v>1185</v>
      </c>
      <c r="C4257" s="29">
        <v>1</v>
      </c>
      <c r="D4257">
        <v>33</v>
      </c>
      <c r="E4257" s="23" t="s">
        <v>2074</v>
      </c>
      <c r="H4257">
        <v>7</v>
      </c>
      <c r="I4257" s="29"/>
      <c r="L4257" s="24" t="s">
        <v>2698</v>
      </c>
      <c r="M4257" s="24" t="s">
        <v>2545</v>
      </c>
    </row>
    <row r="4258" spans="1:13" x14ac:dyDescent="0.3">
      <c r="A4258" s="6">
        <v>39276</v>
      </c>
      <c r="B4258" s="29" t="s">
        <v>1185</v>
      </c>
      <c r="C4258" s="29">
        <v>1</v>
      </c>
      <c r="D4258">
        <v>33.799999999999997</v>
      </c>
      <c r="E4258" s="23" t="s">
        <v>2074</v>
      </c>
      <c r="F4258">
        <v>0.2</v>
      </c>
      <c r="I4258" s="29"/>
      <c r="L4258" s="24" t="s">
        <v>2698</v>
      </c>
      <c r="M4258" s="24" t="s">
        <v>2545</v>
      </c>
    </row>
    <row r="4259" spans="1:13" x14ac:dyDescent="0.3">
      <c r="A4259" s="6">
        <v>39276</v>
      </c>
      <c r="B4259" s="29" t="s">
        <v>1185</v>
      </c>
      <c r="C4259" s="29">
        <v>1</v>
      </c>
      <c r="D4259">
        <v>33</v>
      </c>
      <c r="E4259" s="23" t="s">
        <v>2074</v>
      </c>
      <c r="H4259">
        <v>16</v>
      </c>
      <c r="L4259" s="24" t="s">
        <v>2698</v>
      </c>
      <c r="M4259" s="24" t="s">
        <v>2545</v>
      </c>
    </row>
    <row r="4260" spans="1:13" x14ac:dyDescent="0.3">
      <c r="A4260" s="6">
        <v>39276</v>
      </c>
      <c r="B4260" s="29" t="s">
        <v>1185</v>
      </c>
      <c r="C4260" s="29">
        <v>1</v>
      </c>
      <c r="D4260">
        <v>32</v>
      </c>
      <c r="E4260" s="23" t="s">
        <v>2074</v>
      </c>
      <c r="H4260">
        <v>17</v>
      </c>
      <c r="I4260" s="29"/>
      <c r="L4260" s="24" t="s">
        <v>2698</v>
      </c>
      <c r="M4260" s="24" t="s">
        <v>2545</v>
      </c>
    </row>
    <row r="4261" spans="1:13" x14ac:dyDescent="0.3">
      <c r="A4261" s="6">
        <v>39276</v>
      </c>
      <c r="B4261" s="29" t="s">
        <v>1185</v>
      </c>
      <c r="C4261" s="29">
        <v>1</v>
      </c>
      <c r="D4261">
        <v>32.6</v>
      </c>
      <c r="E4261" s="23" t="s">
        <v>2074</v>
      </c>
      <c r="F4261">
        <v>0.3</v>
      </c>
      <c r="I4261" s="29"/>
      <c r="L4261" s="24" t="s">
        <v>2698</v>
      </c>
      <c r="M4261" s="24" t="s">
        <v>2545</v>
      </c>
    </row>
    <row r="4262" spans="1:13" x14ac:dyDescent="0.3">
      <c r="A4262" s="6">
        <v>39276</v>
      </c>
      <c r="B4262" s="29" t="s">
        <v>1185</v>
      </c>
      <c r="C4262" s="29">
        <v>1</v>
      </c>
      <c r="D4262">
        <v>32</v>
      </c>
      <c r="E4262" s="23" t="s">
        <v>2074</v>
      </c>
      <c r="H4262">
        <v>19</v>
      </c>
      <c r="I4262" s="29"/>
      <c r="L4262" s="24" t="s">
        <v>2698</v>
      </c>
      <c r="M4262" s="24" t="s">
        <v>2545</v>
      </c>
    </row>
    <row r="4263" spans="1:13" x14ac:dyDescent="0.3">
      <c r="A4263" s="6">
        <v>39276</v>
      </c>
      <c r="B4263" s="29" t="s">
        <v>1185</v>
      </c>
      <c r="C4263" s="29">
        <v>1</v>
      </c>
      <c r="D4263">
        <v>31</v>
      </c>
      <c r="E4263" s="23" t="s">
        <v>2074</v>
      </c>
      <c r="H4263">
        <v>18</v>
      </c>
      <c r="I4263" s="29"/>
      <c r="L4263" s="24" t="s">
        <v>2698</v>
      </c>
      <c r="M4263" s="24" t="s">
        <v>2545</v>
      </c>
    </row>
    <row r="4264" spans="1:13" x14ac:dyDescent="0.3">
      <c r="A4264" s="6">
        <v>39276</v>
      </c>
      <c r="B4264" s="29" t="s">
        <v>1185</v>
      </c>
      <c r="C4264" s="29">
        <v>1</v>
      </c>
      <c r="D4264">
        <v>31</v>
      </c>
      <c r="E4264" s="23" t="s">
        <v>2074</v>
      </c>
      <c r="H4264">
        <v>8</v>
      </c>
      <c r="I4264" s="29"/>
      <c r="L4264" s="24" t="s">
        <v>2698</v>
      </c>
      <c r="M4264" s="24" t="s">
        <v>2545</v>
      </c>
    </row>
    <row r="4265" spans="1:13" x14ac:dyDescent="0.3">
      <c r="A4265" s="6">
        <v>39276</v>
      </c>
      <c r="B4265" s="29" t="s">
        <v>1185</v>
      </c>
      <c r="C4265" s="29">
        <v>1</v>
      </c>
      <c r="D4265">
        <v>30</v>
      </c>
      <c r="E4265" s="23" t="s">
        <v>2074</v>
      </c>
      <c r="H4265">
        <v>8</v>
      </c>
      <c r="I4265" s="29"/>
      <c r="L4265" s="24" t="s">
        <v>2698</v>
      </c>
      <c r="M4265" s="24" t="s">
        <v>2545</v>
      </c>
    </row>
    <row r="4266" spans="1:13" x14ac:dyDescent="0.3">
      <c r="A4266" s="6">
        <v>39276</v>
      </c>
      <c r="B4266" s="29" t="s">
        <v>1185</v>
      </c>
      <c r="C4266" s="29">
        <v>1</v>
      </c>
      <c r="D4266">
        <v>30</v>
      </c>
      <c r="E4266" s="23" t="s">
        <v>2074</v>
      </c>
      <c r="H4266">
        <v>5</v>
      </c>
      <c r="I4266" s="29"/>
      <c r="L4266" s="24" t="s">
        <v>2698</v>
      </c>
      <c r="M4266" s="24" t="s">
        <v>2545</v>
      </c>
    </row>
    <row r="4267" spans="1:13" x14ac:dyDescent="0.3">
      <c r="A4267" s="6">
        <v>39276</v>
      </c>
      <c r="B4267" s="29" t="s">
        <v>1185</v>
      </c>
      <c r="C4267" s="29">
        <v>1</v>
      </c>
      <c r="D4267">
        <v>29</v>
      </c>
      <c r="E4267" s="23" t="s">
        <v>2074</v>
      </c>
      <c r="H4267">
        <v>5</v>
      </c>
      <c r="I4267" s="29"/>
      <c r="L4267" s="24" t="s">
        <v>2698</v>
      </c>
      <c r="M4267" s="24" t="s">
        <v>2545</v>
      </c>
    </row>
    <row r="4268" spans="1:13" x14ac:dyDescent="0.3">
      <c r="A4268" s="6">
        <v>39276</v>
      </c>
      <c r="B4268" s="29" t="s">
        <v>1185</v>
      </c>
      <c r="C4268" s="29">
        <v>1</v>
      </c>
      <c r="D4268">
        <v>29</v>
      </c>
      <c r="E4268" s="23" t="s">
        <v>2074</v>
      </c>
      <c r="H4268">
        <v>13</v>
      </c>
      <c r="I4268" s="29"/>
      <c r="K4268" s="23"/>
      <c r="L4268" s="24" t="s">
        <v>2698</v>
      </c>
      <c r="M4268" s="24" t="s">
        <v>2545</v>
      </c>
    </row>
    <row r="4269" spans="1:13" x14ac:dyDescent="0.3">
      <c r="A4269" s="6">
        <v>39276</v>
      </c>
      <c r="B4269" s="29" t="s">
        <v>1185</v>
      </c>
      <c r="C4269" s="29">
        <v>1</v>
      </c>
      <c r="D4269">
        <v>28</v>
      </c>
      <c r="E4269" s="23" t="s">
        <v>2074</v>
      </c>
      <c r="H4269">
        <v>13</v>
      </c>
      <c r="I4269" s="29"/>
      <c r="K4269" s="23"/>
      <c r="L4269" s="24" t="s">
        <v>2698</v>
      </c>
      <c r="M4269" s="24" t="s">
        <v>2545</v>
      </c>
    </row>
    <row r="4270" spans="1:13" x14ac:dyDescent="0.3">
      <c r="A4270" s="6">
        <v>39276</v>
      </c>
      <c r="B4270" s="29" t="s">
        <v>1185</v>
      </c>
      <c r="C4270" s="29">
        <v>1</v>
      </c>
      <c r="D4270">
        <v>28.5</v>
      </c>
      <c r="E4270" s="23" t="s">
        <v>2074</v>
      </c>
      <c r="F4270">
        <v>0.3</v>
      </c>
      <c r="I4270" s="29"/>
      <c r="L4270" s="24" t="s">
        <v>2698</v>
      </c>
      <c r="M4270" s="24" t="s">
        <v>2545</v>
      </c>
    </row>
    <row r="4271" spans="1:13" x14ac:dyDescent="0.3">
      <c r="A4271" s="6">
        <v>39276</v>
      </c>
      <c r="B4271" s="29" t="s">
        <v>1185</v>
      </c>
      <c r="C4271" s="29">
        <v>1</v>
      </c>
      <c r="D4271">
        <v>28</v>
      </c>
      <c r="E4271" s="23" t="s">
        <v>2074</v>
      </c>
      <c r="I4271" s="29"/>
      <c r="K4271" t="s">
        <v>1184</v>
      </c>
      <c r="L4271" s="24" t="s">
        <v>2698</v>
      </c>
      <c r="M4271" s="24" t="s">
        <v>2545</v>
      </c>
    </row>
    <row r="4272" spans="1:13" x14ac:dyDescent="0.3">
      <c r="A4272" s="6">
        <v>39276</v>
      </c>
      <c r="B4272" s="29" t="s">
        <v>1185</v>
      </c>
      <c r="C4272" s="29">
        <v>1</v>
      </c>
      <c r="D4272">
        <v>28</v>
      </c>
      <c r="E4272" s="23" t="s">
        <v>2074</v>
      </c>
      <c r="H4272">
        <v>14</v>
      </c>
      <c r="L4272" s="24" t="s">
        <v>2698</v>
      </c>
      <c r="M4272" s="24" t="s">
        <v>2545</v>
      </c>
    </row>
    <row r="4273" spans="1:13" x14ac:dyDescent="0.3">
      <c r="A4273" s="6">
        <v>39276</v>
      </c>
      <c r="B4273" s="29" t="s">
        <v>1185</v>
      </c>
      <c r="C4273" s="29">
        <v>1</v>
      </c>
      <c r="D4273">
        <v>27</v>
      </c>
      <c r="E4273" s="23" t="s">
        <v>2074</v>
      </c>
      <c r="H4273">
        <v>13</v>
      </c>
      <c r="L4273" s="24" t="s">
        <v>2698</v>
      </c>
      <c r="M4273" s="24" t="s">
        <v>2545</v>
      </c>
    </row>
    <row r="4274" spans="1:13" x14ac:dyDescent="0.3">
      <c r="A4274" s="6">
        <v>39276</v>
      </c>
      <c r="B4274" s="29" t="s">
        <v>1185</v>
      </c>
      <c r="C4274" s="29">
        <v>1</v>
      </c>
      <c r="D4274">
        <v>27</v>
      </c>
      <c r="E4274" s="23" t="s">
        <v>2074</v>
      </c>
      <c r="F4274">
        <v>0.3</v>
      </c>
      <c r="L4274" s="24" t="s">
        <v>2698</v>
      </c>
      <c r="M4274" s="24" t="s">
        <v>2545</v>
      </c>
    </row>
    <row r="4275" spans="1:13" x14ac:dyDescent="0.3">
      <c r="A4275" s="6">
        <v>39276</v>
      </c>
      <c r="B4275" s="29" t="s">
        <v>1185</v>
      </c>
      <c r="C4275" s="29">
        <v>1</v>
      </c>
      <c r="D4275">
        <v>27</v>
      </c>
      <c r="E4275" s="23" t="s">
        <v>2074</v>
      </c>
      <c r="H4275">
        <v>17</v>
      </c>
      <c r="L4275" s="24" t="s">
        <v>2698</v>
      </c>
      <c r="M4275" s="24" t="s">
        <v>2545</v>
      </c>
    </row>
    <row r="4276" spans="1:13" x14ac:dyDescent="0.3">
      <c r="A4276" s="6">
        <v>39276</v>
      </c>
      <c r="B4276" s="29" t="s">
        <v>1185</v>
      </c>
      <c r="C4276" s="29">
        <v>1</v>
      </c>
      <c r="D4276">
        <v>26</v>
      </c>
      <c r="E4276" s="23" t="s">
        <v>2074</v>
      </c>
      <c r="H4276">
        <v>16</v>
      </c>
      <c r="L4276" s="24" t="s">
        <v>2698</v>
      </c>
      <c r="M4276" s="24" t="s">
        <v>2545</v>
      </c>
    </row>
    <row r="4277" spans="1:13" x14ac:dyDescent="0.3">
      <c r="A4277" s="6">
        <v>39276</v>
      </c>
      <c r="B4277" s="29" t="s">
        <v>1185</v>
      </c>
      <c r="C4277" s="29">
        <v>1</v>
      </c>
      <c r="D4277">
        <v>25.7</v>
      </c>
      <c r="E4277" s="23" t="s">
        <v>2074</v>
      </c>
      <c r="F4277">
        <v>0.4</v>
      </c>
      <c r="L4277" s="24" t="s">
        <v>2698</v>
      </c>
      <c r="M4277" s="24" t="s">
        <v>2545</v>
      </c>
    </row>
    <row r="4278" spans="1:13" x14ac:dyDescent="0.3">
      <c r="A4278" s="6">
        <v>39276</v>
      </c>
      <c r="B4278" s="29" t="s">
        <v>1185</v>
      </c>
      <c r="C4278" s="29">
        <v>1</v>
      </c>
      <c r="D4278">
        <v>25.7</v>
      </c>
      <c r="E4278" s="23" t="s">
        <v>2074</v>
      </c>
      <c r="F4278">
        <v>0.3</v>
      </c>
      <c r="L4278" s="24" t="s">
        <v>2698</v>
      </c>
      <c r="M4278" s="24" t="s">
        <v>2545</v>
      </c>
    </row>
    <row r="4279" spans="1:13" x14ac:dyDescent="0.3">
      <c r="A4279" s="6">
        <v>39276</v>
      </c>
      <c r="B4279" s="29" t="s">
        <v>1185</v>
      </c>
      <c r="C4279" s="29">
        <v>1</v>
      </c>
      <c r="D4279">
        <v>26</v>
      </c>
      <c r="E4279" s="23" t="s">
        <v>2074</v>
      </c>
      <c r="H4279">
        <v>21</v>
      </c>
      <c r="L4279" s="24" t="s">
        <v>2698</v>
      </c>
      <c r="M4279" s="24" t="s">
        <v>2545</v>
      </c>
    </row>
    <row r="4280" spans="1:13" x14ac:dyDescent="0.3">
      <c r="A4280" s="6">
        <v>39276</v>
      </c>
      <c r="B4280" s="29" t="s">
        <v>1185</v>
      </c>
      <c r="C4280" s="29">
        <v>1</v>
      </c>
      <c r="D4280">
        <v>25</v>
      </c>
      <c r="E4280" s="23" t="s">
        <v>2074</v>
      </c>
      <c r="H4280">
        <v>21</v>
      </c>
      <c r="L4280" s="24" t="s">
        <v>2698</v>
      </c>
      <c r="M4280" s="24" t="s">
        <v>2545</v>
      </c>
    </row>
    <row r="4281" spans="1:13" x14ac:dyDescent="0.3">
      <c r="A4281" s="6">
        <v>39276</v>
      </c>
      <c r="B4281" s="29" t="s">
        <v>1185</v>
      </c>
      <c r="C4281" s="29">
        <v>1</v>
      </c>
      <c r="D4281">
        <v>25.1</v>
      </c>
      <c r="E4281" s="23" t="s">
        <v>2074</v>
      </c>
      <c r="F4281">
        <v>0.4</v>
      </c>
      <c r="L4281" s="24" t="s">
        <v>2698</v>
      </c>
      <c r="M4281" s="24" t="s">
        <v>2545</v>
      </c>
    </row>
    <row r="4282" spans="1:13" x14ac:dyDescent="0.3">
      <c r="A4282" s="6">
        <v>39276</v>
      </c>
      <c r="B4282" s="29" t="s">
        <v>1185</v>
      </c>
      <c r="C4282" s="29">
        <v>1</v>
      </c>
      <c r="D4282">
        <v>24.9</v>
      </c>
      <c r="E4282" s="23" t="s">
        <v>2074</v>
      </c>
      <c r="F4282">
        <v>0.2</v>
      </c>
      <c r="L4282" s="24" t="s">
        <v>2698</v>
      </c>
      <c r="M4282" s="24" t="s">
        <v>2545</v>
      </c>
    </row>
    <row r="4283" spans="1:13" x14ac:dyDescent="0.3">
      <c r="A4283" s="6">
        <v>39276</v>
      </c>
      <c r="B4283" s="29" t="s">
        <v>1185</v>
      </c>
      <c r="C4283" s="29">
        <v>1</v>
      </c>
      <c r="D4283">
        <v>24.8</v>
      </c>
      <c r="E4283" s="23" t="s">
        <v>2074</v>
      </c>
      <c r="F4283">
        <v>0.3</v>
      </c>
      <c r="K4283" s="23"/>
      <c r="L4283" s="24" t="s">
        <v>2698</v>
      </c>
      <c r="M4283" s="24" t="s">
        <v>2545</v>
      </c>
    </row>
    <row r="4284" spans="1:13" x14ac:dyDescent="0.3">
      <c r="A4284" s="6">
        <v>39276</v>
      </c>
      <c r="B4284" s="29" t="s">
        <v>1185</v>
      </c>
      <c r="C4284" s="29">
        <v>1</v>
      </c>
      <c r="D4284">
        <v>24.3</v>
      </c>
      <c r="E4284" s="23" t="s">
        <v>2074</v>
      </c>
      <c r="F4284">
        <v>0.3</v>
      </c>
      <c r="L4284" s="24" t="s">
        <v>2698</v>
      </c>
      <c r="M4284" s="24" t="s">
        <v>2545</v>
      </c>
    </row>
    <row r="4285" spans="1:13" x14ac:dyDescent="0.3">
      <c r="A4285" s="6">
        <v>39276</v>
      </c>
      <c r="B4285" s="29" t="s">
        <v>1185</v>
      </c>
      <c r="C4285" s="29">
        <v>1</v>
      </c>
      <c r="D4285">
        <v>24</v>
      </c>
      <c r="E4285" s="23" t="s">
        <v>2074</v>
      </c>
      <c r="H4285">
        <v>3</v>
      </c>
      <c r="L4285" s="24" t="s">
        <v>2698</v>
      </c>
      <c r="M4285" s="24" t="s">
        <v>2545</v>
      </c>
    </row>
    <row r="4286" spans="1:13" x14ac:dyDescent="0.3">
      <c r="A4286" s="6">
        <v>39276</v>
      </c>
      <c r="B4286" s="29" t="s">
        <v>1185</v>
      </c>
      <c r="C4286" s="29">
        <v>1</v>
      </c>
      <c r="D4286">
        <v>23.8</v>
      </c>
      <c r="E4286" s="23" t="s">
        <v>2074</v>
      </c>
      <c r="F4286">
        <v>0.3</v>
      </c>
      <c r="L4286" s="24" t="s">
        <v>2698</v>
      </c>
      <c r="M4286" s="24" t="s">
        <v>2545</v>
      </c>
    </row>
    <row r="4287" spans="1:13" x14ac:dyDescent="0.3">
      <c r="A4287" s="6">
        <v>39276</v>
      </c>
      <c r="B4287" s="29" t="s">
        <v>1185</v>
      </c>
      <c r="C4287" s="29">
        <v>1</v>
      </c>
      <c r="D4287">
        <v>23.5</v>
      </c>
      <c r="E4287" s="23" t="s">
        <v>2074</v>
      </c>
      <c r="H4287">
        <v>1</v>
      </c>
      <c r="K4287" s="23"/>
      <c r="L4287" s="24" t="s">
        <v>2698</v>
      </c>
      <c r="M4287" s="24" t="s">
        <v>2545</v>
      </c>
    </row>
    <row r="4288" spans="1:13" x14ac:dyDescent="0.3">
      <c r="A4288" s="6">
        <v>39276</v>
      </c>
      <c r="B4288" s="29" t="s">
        <v>1185</v>
      </c>
      <c r="C4288" s="29">
        <v>1</v>
      </c>
      <c r="D4288">
        <v>23.2</v>
      </c>
      <c r="E4288" s="23" t="s">
        <v>2074</v>
      </c>
      <c r="F4288">
        <v>0.4</v>
      </c>
      <c r="L4288" s="24" t="s">
        <v>2698</v>
      </c>
      <c r="M4288" s="24" t="s">
        <v>2545</v>
      </c>
    </row>
    <row r="4289" spans="1:13" x14ac:dyDescent="0.3">
      <c r="A4289" s="6">
        <v>39276</v>
      </c>
      <c r="B4289" s="29" t="s">
        <v>1185</v>
      </c>
      <c r="C4289" s="29">
        <v>1</v>
      </c>
      <c r="D4289">
        <v>23.5</v>
      </c>
      <c r="E4289" s="23" t="s">
        <v>2074</v>
      </c>
      <c r="H4289">
        <v>8</v>
      </c>
      <c r="L4289" s="24" t="s">
        <v>2698</v>
      </c>
      <c r="M4289" s="24" t="s">
        <v>2545</v>
      </c>
    </row>
    <row r="4290" spans="1:13" x14ac:dyDescent="0.3">
      <c r="A4290" s="6">
        <v>39276</v>
      </c>
      <c r="B4290" s="29" t="s">
        <v>1185</v>
      </c>
      <c r="C4290" s="29">
        <v>1</v>
      </c>
      <c r="D4290">
        <v>22.5</v>
      </c>
      <c r="E4290" s="23" t="s">
        <v>2074</v>
      </c>
      <c r="H4290">
        <v>8</v>
      </c>
      <c r="L4290" s="24" t="s">
        <v>2698</v>
      </c>
      <c r="M4290" s="24" t="s">
        <v>2545</v>
      </c>
    </row>
    <row r="4291" spans="1:13" x14ac:dyDescent="0.3">
      <c r="A4291" s="6">
        <v>39276</v>
      </c>
      <c r="B4291" s="29" t="s">
        <v>1185</v>
      </c>
      <c r="C4291" s="29">
        <v>1</v>
      </c>
      <c r="D4291">
        <v>22.5</v>
      </c>
      <c r="E4291" s="23" t="s">
        <v>2074</v>
      </c>
      <c r="H4291">
        <v>3</v>
      </c>
      <c r="L4291" s="24" t="s">
        <v>2698</v>
      </c>
      <c r="M4291" s="24" t="s">
        <v>2545</v>
      </c>
    </row>
    <row r="4292" spans="1:13" x14ac:dyDescent="0.3">
      <c r="A4292" s="6">
        <v>39276</v>
      </c>
      <c r="B4292" s="29" t="s">
        <v>1185</v>
      </c>
      <c r="C4292" s="29">
        <v>1</v>
      </c>
      <c r="D4292">
        <v>22</v>
      </c>
      <c r="E4292" s="23" t="s">
        <v>2074</v>
      </c>
      <c r="H4292">
        <v>3</v>
      </c>
      <c r="L4292" s="24" t="s">
        <v>2698</v>
      </c>
      <c r="M4292" s="24" t="s">
        <v>2545</v>
      </c>
    </row>
    <row r="4293" spans="1:13" x14ac:dyDescent="0.3">
      <c r="A4293" s="6">
        <v>39276</v>
      </c>
      <c r="B4293" s="29" t="s">
        <v>1185</v>
      </c>
      <c r="C4293" s="29">
        <v>1</v>
      </c>
      <c r="D4293">
        <v>22.1</v>
      </c>
      <c r="E4293" s="23" t="s">
        <v>1410</v>
      </c>
      <c r="F4293">
        <v>0.6</v>
      </c>
      <c r="L4293" s="24" t="s">
        <v>2698</v>
      </c>
      <c r="M4293" s="24" t="s">
        <v>2545</v>
      </c>
    </row>
    <row r="4294" spans="1:13" x14ac:dyDescent="0.3">
      <c r="A4294" s="6">
        <v>39276</v>
      </c>
      <c r="B4294" s="29" t="s">
        <v>1185</v>
      </c>
      <c r="C4294" s="29">
        <v>1</v>
      </c>
      <c r="D4294">
        <v>22</v>
      </c>
      <c r="E4294" s="23" t="s">
        <v>1410</v>
      </c>
      <c r="H4294">
        <v>9</v>
      </c>
      <c r="L4294" s="24" t="s">
        <v>2698</v>
      </c>
      <c r="M4294" s="24" t="s">
        <v>2545</v>
      </c>
    </row>
    <row r="4295" spans="1:13" x14ac:dyDescent="0.3">
      <c r="A4295" s="6">
        <v>39276</v>
      </c>
      <c r="B4295" s="29" t="s">
        <v>1185</v>
      </c>
      <c r="C4295" s="29">
        <v>1</v>
      </c>
      <c r="D4295">
        <v>21</v>
      </c>
      <c r="E4295" s="23" t="s">
        <v>1410</v>
      </c>
      <c r="H4295">
        <v>9</v>
      </c>
      <c r="L4295" s="24" t="s">
        <v>2698</v>
      </c>
      <c r="M4295" s="24" t="s">
        <v>2545</v>
      </c>
    </row>
    <row r="4296" spans="1:13" x14ac:dyDescent="0.3">
      <c r="A4296" s="6">
        <v>39276</v>
      </c>
      <c r="B4296" s="29" t="s">
        <v>1185</v>
      </c>
      <c r="C4296" s="29">
        <v>1</v>
      </c>
      <c r="D4296">
        <v>21.1</v>
      </c>
      <c r="E4296" s="23" t="s">
        <v>1410</v>
      </c>
      <c r="F4296">
        <v>0.4</v>
      </c>
      <c r="L4296" s="24" t="s">
        <v>2698</v>
      </c>
      <c r="M4296" s="24" t="s">
        <v>2545</v>
      </c>
    </row>
    <row r="4297" spans="1:13" x14ac:dyDescent="0.3">
      <c r="A4297" s="6">
        <v>39276</v>
      </c>
      <c r="B4297" s="29" t="s">
        <v>1185</v>
      </c>
      <c r="C4297" s="29">
        <v>1</v>
      </c>
      <c r="D4297">
        <v>21</v>
      </c>
      <c r="E4297" s="23" t="s">
        <v>1410</v>
      </c>
      <c r="H4297">
        <v>13</v>
      </c>
      <c r="L4297" s="24" t="s">
        <v>2698</v>
      </c>
      <c r="M4297" s="24" t="s">
        <v>2545</v>
      </c>
    </row>
    <row r="4298" spans="1:13" x14ac:dyDescent="0.3">
      <c r="A4298" s="6">
        <v>39276</v>
      </c>
      <c r="B4298" s="29" t="s">
        <v>1185</v>
      </c>
      <c r="C4298" s="29">
        <v>1</v>
      </c>
      <c r="D4298">
        <v>20</v>
      </c>
      <c r="E4298" s="23" t="s">
        <v>1410</v>
      </c>
      <c r="H4298">
        <v>13</v>
      </c>
      <c r="L4298" s="24" t="s">
        <v>2698</v>
      </c>
      <c r="M4298" s="24" t="s">
        <v>2545</v>
      </c>
    </row>
    <row r="4299" spans="1:13" x14ac:dyDescent="0.3">
      <c r="A4299" s="6">
        <v>39276</v>
      </c>
      <c r="B4299" s="29" t="s">
        <v>1185</v>
      </c>
      <c r="C4299" s="29">
        <v>1</v>
      </c>
      <c r="D4299">
        <v>20.5</v>
      </c>
      <c r="E4299" s="23" t="s">
        <v>1410</v>
      </c>
      <c r="F4299">
        <v>0.4</v>
      </c>
      <c r="L4299" s="24" t="s">
        <v>2698</v>
      </c>
      <c r="M4299" s="24" t="s">
        <v>2545</v>
      </c>
    </row>
    <row r="4300" spans="1:13" x14ac:dyDescent="0.3">
      <c r="A4300" s="6">
        <v>39276</v>
      </c>
      <c r="B4300" s="29" t="s">
        <v>1185</v>
      </c>
      <c r="C4300" s="29">
        <v>1</v>
      </c>
      <c r="D4300">
        <v>20</v>
      </c>
      <c r="E4300" s="23" t="s">
        <v>1410</v>
      </c>
      <c r="F4300">
        <v>0.6</v>
      </c>
      <c r="L4300" s="24" t="s">
        <v>2698</v>
      </c>
      <c r="M4300" s="24" t="s">
        <v>2545</v>
      </c>
    </row>
    <row r="4301" spans="1:13" x14ac:dyDescent="0.3">
      <c r="A4301" s="6">
        <v>39276</v>
      </c>
      <c r="B4301" s="29" t="s">
        <v>1185</v>
      </c>
      <c r="C4301" s="29">
        <v>1</v>
      </c>
      <c r="D4301">
        <v>19.7</v>
      </c>
      <c r="E4301" s="23" t="s">
        <v>1410</v>
      </c>
      <c r="F4301">
        <v>0.3</v>
      </c>
      <c r="L4301" s="24" t="s">
        <v>2698</v>
      </c>
      <c r="M4301" s="24" t="s">
        <v>2545</v>
      </c>
    </row>
    <row r="4302" spans="1:13" x14ac:dyDescent="0.3">
      <c r="A4302" s="6">
        <v>39276</v>
      </c>
      <c r="B4302" s="29" t="s">
        <v>1185</v>
      </c>
      <c r="C4302" s="29">
        <v>1</v>
      </c>
      <c r="D4302">
        <v>19</v>
      </c>
      <c r="E4302" s="23" t="s">
        <v>1410</v>
      </c>
      <c r="H4302">
        <v>5</v>
      </c>
      <c r="L4302" s="24" t="s">
        <v>2698</v>
      </c>
      <c r="M4302" s="24" t="s">
        <v>2545</v>
      </c>
    </row>
    <row r="4303" spans="1:13" x14ac:dyDescent="0.3">
      <c r="A4303" s="6">
        <v>39276</v>
      </c>
      <c r="B4303" s="29" t="s">
        <v>1185</v>
      </c>
      <c r="C4303" s="29">
        <v>1</v>
      </c>
      <c r="D4303">
        <v>18</v>
      </c>
      <c r="E4303" s="23" t="s">
        <v>1410</v>
      </c>
      <c r="H4303">
        <v>6</v>
      </c>
      <c r="L4303" s="24" t="s">
        <v>2698</v>
      </c>
      <c r="M4303" s="24" t="s">
        <v>2545</v>
      </c>
    </row>
    <row r="4304" spans="1:13" x14ac:dyDescent="0.3">
      <c r="A4304" s="6">
        <v>39276</v>
      </c>
      <c r="B4304" s="29" t="s">
        <v>1185</v>
      </c>
      <c r="C4304" s="29">
        <v>1</v>
      </c>
      <c r="D4304">
        <v>18</v>
      </c>
      <c r="E4304" s="23" t="s">
        <v>1410</v>
      </c>
      <c r="H4304">
        <v>3</v>
      </c>
      <c r="L4304" s="24" t="s">
        <v>2698</v>
      </c>
      <c r="M4304" s="24" t="s">
        <v>2545</v>
      </c>
    </row>
    <row r="4305" spans="1:13" x14ac:dyDescent="0.3">
      <c r="A4305" s="6">
        <v>39276</v>
      </c>
      <c r="B4305" s="29" t="s">
        <v>1185</v>
      </c>
      <c r="C4305" s="29">
        <v>1</v>
      </c>
      <c r="D4305">
        <v>17</v>
      </c>
      <c r="E4305" s="23" t="s">
        <v>1410</v>
      </c>
      <c r="H4305">
        <v>2</v>
      </c>
      <c r="L4305" s="24" t="s">
        <v>2698</v>
      </c>
      <c r="M4305" s="24" t="s">
        <v>2545</v>
      </c>
    </row>
    <row r="4306" spans="1:13" x14ac:dyDescent="0.3">
      <c r="A4306" s="6">
        <v>39276</v>
      </c>
      <c r="B4306" s="29" t="s">
        <v>1185</v>
      </c>
      <c r="C4306" s="29">
        <v>1</v>
      </c>
      <c r="D4306">
        <v>17.2</v>
      </c>
      <c r="E4306" s="23" t="s">
        <v>1410</v>
      </c>
      <c r="F4306">
        <v>0.2</v>
      </c>
      <c r="L4306" s="24" t="s">
        <v>2698</v>
      </c>
      <c r="M4306" s="24" t="s">
        <v>2545</v>
      </c>
    </row>
    <row r="4307" spans="1:13" x14ac:dyDescent="0.3">
      <c r="A4307" s="6">
        <v>39276</v>
      </c>
      <c r="B4307" s="29" t="s">
        <v>1185</v>
      </c>
      <c r="C4307" s="29">
        <v>1</v>
      </c>
      <c r="D4307">
        <v>16.899999999999999</v>
      </c>
      <c r="E4307" s="23" t="s">
        <v>1410</v>
      </c>
      <c r="F4307">
        <v>0.2</v>
      </c>
      <c r="L4307" s="24" t="s">
        <v>2698</v>
      </c>
      <c r="M4307" s="24" t="s">
        <v>2545</v>
      </c>
    </row>
    <row r="4308" spans="1:13" x14ac:dyDescent="0.3">
      <c r="A4308" s="6">
        <v>39276</v>
      </c>
      <c r="B4308" s="29" t="s">
        <v>1185</v>
      </c>
      <c r="C4308" s="29">
        <v>1</v>
      </c>
      <c r="D4308">
        <v>16.5</v>
      </c>
      <c r="E4308" s="23" t="s">
        <v>1410</v>
      </c>
      <c r="F4308">
        <v>0.2</v>
      </c>
      <c r="L4308" s="24" t="s">
        <v>2698</v>
      </c>
      <c r="M4308" s="24" t="s">
        <v>2545</v>
      </c>
    </row>
    <row r="4309" spans="1:13" x14ac:dyDescent="0.3">
      <c r="A4309" s="6">
        <v>39276</v>
      </c>
      <c r="B4309" s="29" t="s">
        <v>1185</v>
      </c>
      <c r="C4309" s="29">
        <v>1</v>
      </c>
      <c r="D4309">
        <v>16.5</v>
      </c>
      <c r="E4309" s="23" t="s">
        <v>1410</v>
      </c>
      <c r="F4309">
        <v>0.2</v>
      </c>
      <c r="L4309" s="24" t="s">
        <v>2698</v>
      </c>
      <c r="M4309" s="24" t="s">
        <v>2545</v>
      </c>
    </row>
    <row r="4310" spans="1:13" x14ac:dyDescent="0.3">
      <c r="A4310" s="6">
        <v>39276</v>
      </c>
      <c r="B4310" s="29" t="s">
        <v>1185</v>
      </c>
      <c r="C4310" s="29">
        <v>1</v>
      </c>
      <c r="D4310">
        <v>16.5</v>
      </c>
      <c r="E4310" s="23" t="s">
        <v>1410</v>
      </c>
      <c r="F4310">
        <v>0.2</v>
      </c>
      <c r="L4310" s="24" t="s">
        <v>2698</v>
      </c>
      <c r="M4310" s="24" t="s">
        <v>2545</v>
      </c>
    </row>
    <row r="4311" spans="1:13" x14ac:dyDescent="0.3">
      <c r="A4311" s="6">
        <v>39276</v>
      </c>
      <c r="B4311" s="29" t="s">
        <v>1185</v>
      </c>
      <c r="C4311" s="29">
        <v>1</v>
      </c>
      <c r="D4311">
        <v>16.100000000000001</v>
      </c>
      <c r="E4311" s="23" t="s">
        <v>1410</v>
      </c>
      <c r="H4311">
        <v>2</v>
      </c>
      <c r="L4311" s="24" t="s">
        <v>2698</v>
      </c>
      <c r="M4311" s="24" t="s">
        <v>2545</v>
      </c>
    </row>
    <row r="4312" spans="1:13" x14ac:dyDescent="0.3">
      <c r="A4312" s="6">
        <v>39276</v>
      </c>
      <c r="B4312" s="29" t="s">
        <v>1185</v>
      </c>
      <c r="C4312" s="29">
        <v>1</v>
      </c>
      <c r="D4312">
        <v>15.8</v>
      </c>
      <c r="E4312" s="23" t="s">
        <v>1410</v>
      </c>
      <c r="F4312">
        <v>0.2</v>
      </c>
      <c r="L4312" s="24" t="s">
        <v>2698</v>
      </c>
      <c r="M4312" s="24" t="s">
        <v>2545</v>
      </c>
    </row>
    <row r="4313" spans="1:13" x14ac:dyDescent="0.3">
      <c r="A4313" s="6">
        <v>39276</v>
      </c>
      <c r="B4313" s="29" t="s">
        <v>1185</v>
      </c>
      <c r="C4313" s="29">
        <v>1</v>
      </c>
      <c r="D4313">
        <v>15.5</v>
      </c>
      <c r="E4313" s="23" t="s">
        <v>1410</v>
      </c>
      <c r="F4313">
        <v>0.3</v>
      </c>
      <c r="K4313" s="23"/>
      <c r="L4313" s="24" t="s">
        <v>2698</v>
      </c>
      <c r="M4313" s="24" t="s">
        <v>2545</v>
      </c>
    </row>
    <row r="4314" spans="1:13" x14ac:dyDescent="0.3">
      <c r="A4314" s="6">
        <v>39276</v>
      </c>
      <c r="B4314" s="29" t="s">
        <v>1185</v>
      </c>
      <c r="C4314" s="29">
        <v>1</v>
      </c>
      <c r="D4314">
        <v>14.8</v>
      </c>
      <c r="E4314" s="23" t="s">
        <v>1410</v>
      </c>
      <c r="H4314">
        <v>5</v>
      </c>
      <c r="L4314" s="24" t="s">
        <v>2698</v>
      </c>
      <c r="M4314" s="24" t="s">
        <v>2545</v>
      </c>
    </row>
    <row r="4315" spans="1:13" x14ac:dyDescent="0.3">
      <c r="A4315" s="6">
        <v>39276</v>
      </c>
      <c r="B4315" s="29" t="s">
        <v>1185</v>
      </c>
      <c r="C4315" s="29">
        <v>1</v>
      </c>
      <c r="D4315">
        <v>14.5</v>
      </c>
      <c r="E4315" s="23" t="s">
        <v>1410</v>
      </c>
      <c r="K4315" t="s">
        <v>1258</v>
      </c>
      <c r="L4315" s="24" t="s">
        <v>2698</v>
      </c>
      <c r="M4315" s="24" t="s">
        <v>2545</v>
      </c>
    </row>
    <row r="4316" spans="1:13" x14ac:dyDescent="0.3">
      <c r="A4316" s="6">
        <v>39276</v>
      </c>
      <c r="B4316" s="29" t="s">
        <v>1185</v>
      </c>
      <c r="C4316" s="29">
        <v>1</v>
      </c>
      <c r="D4316">
        <v>14.2</v>
      </c>
      <c r="E4316" s="23" t="s">
        <v>1410</v>
      </c>
      <c r="F4316">
        <v>0.2</v>
      </c>
      <c r="L4316" s="24" t="s">
        <v>2698</v>
      </c>
      <c r="M4316" s="24" t="s">
        <v>2545</v>
      </c>
    </row>
    <row r="4317" spans="1:13" x14ac:dyDescent="0.3">
      <c r="A4317" s="6">
        <v>39276</v>
      </c>
      <c r="B4317" s="29" t="s">
        <v>1185</v>
      </c>
      <c r="C4317" s="29">
        <v>1</v>
      </c>
      <c r="D4317">
        <v>14</v>
      </c>
      <c r="E4317" s="23" t="s">
        <v>1410</v>
      </c>
      <c r="H4317">
        <v>3</v>
      </c>
      <c r="L4317" s="24" t="s">
        <v>2698</v>
      </c>
      <c r="M4317" s="24" t="s">
        <v>2545</v>
      </c>
    </row>
    <row r="4318" spans="1:13" x14ac:dyDescent="0.3">
      <c r="A4318" s="6">
        <v>39276</v>
      </c>
      <c r="B4318" s="29" t="s">
        <v>1185</v>
      </c>
      <c r="C4318" s="29">
        <v>1</v>
      </c>
      <c r="D4318">
        <v>13.5</v>
      </c>
      <c r="E4318" s="23" t="s">
        <v>1410</v>
      </c>
      <c r="K4318" t="s">
        <v>1258</v>
      </c>
      <c r="L4318" s="24" t="s">
        <v>2698</v>
      </c>
      <c r="M4318" s="24" t="s">
        <v>2545</v>
      </c>
    </row>
    <row r="4319" spans="1:13" x14ac:dyDescent="0.3">
      <c r="A4319" s="6">
        <v>39276</v>
      </c>
      <c r="B4319" s="29" t="s">
        <v>1185</v>
      </c>
      <c r="C4319" s="29">
        <v>1</v>
      </c>
      <c r="D4319">
        <v>14</v>
      </c>
      <c r="E4319" s="23" t="s">
        <v>1410</v>
      </c>
      <c r="H4319">
        <v>3</v>
      </c>
      <c r="L4319" s="24" t="s">
        <v>2698</v>
      </c>
      <c r="M4319" s="24" t="s">
        <v>2545</v>
      </c>
    </row>
    <row r="4320" spans="1:13" x14ac:dyDescent="0.3">
      <c r="A4320" s="6">
        <v>39276</v>
      </c>
      <c r="B4320" s="29" t="s">
        <v>1185</v>
      </c>
      <c r="C4320" s="29">
        <v>1</v>
      </c>
      <c r="D4320">
        <v>13</v>
      </c>
      <c r="E4320" s="23" t="s">
        <v>1410</v>
      </c>
      <c r="H4320">
        <v>3</v>
      </c>
      <c r="L4320" s="24" t="s">
        <v>2698</v>
      </c>
      <c r="M4320" s="24" t="s">
        <v>2545</v>
      </c>
    </row>
    <row r="4321" spans="1:13" x14ac:dyDescent="0.3">
      <c r="A4321" s="6">
        <v>39276</v>
      </c>
      <c r="B4321" s="29" t="s">
        <v>1185</v>
      </c>
      <c r="C4321" s="29">
        <v>1</v>
      </c>
      <c r="D4321">
        <v>13</v>
      </c>
      <c r="E4321" s="23" t="s">
        <v>1410</v>
      </c>
      <c r="H4321">
        <v>4</v>
      </c>
      <c r="L4321" s="24" t="s">
        <v>2698</v>
      </c>
      <c r="M4321" s="24" t="s">
        <v>2545</v>
      </c>
    </row>
    <row r="4322" spans="1:13" x14ac:dyDescent="0.3">
      <c r="A4322" s="6">
        <v>39276</v>
      </c>
      <c r="B4322" s="29" t="s">
        <v>1185</v>
      </c>
      <c r="C4322" s="29">
        <v>1</v>
      </c>
      <c r="D4322">
        <v>12</v>
      </c>
      <c r="E4322" s="23" t="s">
        <v>1410</v>
      </c>
      <c r="H4322">
        <v>5</v>
      </c>
      <c r="L4322" s="24" t="s">
        <v>2698</v>
      </c>
      <c r="M4322" s="24" t="s">
        <v>2545</v>
      </c>
    </row>
    <row r="4323" spans="1:13" x14ac:dyDescent="0.3">
      <c r="A4323" s="6">
        <v>39276</v>
      </c>
      <c r="B4323" s="29" t="s">
        <v>1185</v>
      </c>
      <c r="C4323" s="29">
        <v>1</v>
      </c>
      <c r="D4323">
        <v>11.6</v>
      </c>
      <c r="E4323" s="23" t="s">
        <v>1410</v>
      </c>
      <c r="F4323">
        <v>0.2</v>
      </c>
      <c r="L4323" s="24" t="s">
        <v>2698</v>
      </c>
      <c r="M4323" s="24" t="s">
        <v>2545</v>
      </c>
    </row>
    <row r="4324" spans="1:13" x14ac:dyDescent="0.3">
      <c r="A4324" s="6">
        <v>39276</v>
      </c>
      <c r="B4324" s="29" t="s">
        <v>1185</v>
      </c>
      <c r="C4324" s="29">
        <v>1</v>
      </c>
      <c r="D4324">
        <v>12</v>
      </c>
      <c r="E4324" s="23" t="s">
        <v>1410</v>
      </c>
      <c r="H4324">
        <v>5</v>
      </c>
      <c r="L4324" s="24" t="s">
        <v>2698</v>
      </c>
      <c r="M4324" s="24" t="s">
        <v>2545</v>
      </c>
    </row>
    <row r="4325" spans="1:13" x14ac:dyDescent="0.3">
      <c r="A4325" s="6">
        <v>39276</v>
      </c>
      <c r="B4325" s="29" t="s">
        <v>1185</v>
      </c>
      <c r="C4325" s="29">
        <v>1</v>
      </c>
      <c r="D4325">
        <v>11</v>
      </c>
      <c r="E4325" s="23" t="s">
        <v>1410</v>
      </c>
      <c r="H4325">
        <v>5</v>
      </c>
      <c r="L4325" s="24" t="s">
        <v>2698</v>
      </c>
      <c r="M4325" s="24" t="s">
        <v>2545</v>
      </c>
    </row>
    <row r="4326" spans="1:13" x14ac:dyDescent="0.3">
      <c r="A4326" s="6">
        <v>39276</v>
      </c>
      <c r="B4326" s="29" t="s">
        <v>1185</v>
      </c>
      <c r="C4326" s="29">
        <v>1</v>
      </c>
      <c r="D4326">
        <v>11.3</v>
      </c>
      <c r="E4326" s="23" t="s">
        <v>1410</v>
      </c>
      <c r="F4326">
        <v>0.2</v>
      </c>
      <c r="L4326" s="24" t="s">
        <v>2698</v>
      </c>
      <c r="M4326" s="24" t="s">
        <v>2545</v>
      </c>
    </row>
    <row r="4327" spans="1:13" x14ac:dyDescent="0.3">
      <c r="A4327" s="6">
        <v>39276</v>
      </c>
      <c r="B4327" s="29" t="s">
        <v>1185</v>
      </c>
      <c r="C4327" s="29">
        <v>1</v>
      </c>
      <c r="D4327">
        <v>10.3</v>
      </c>
      <c r="E4327" s="23" t="s">
        <v>1410</v>
      </c>
      <c r="F4327">
        <v>0.4</v>
      </c>
      <c r="L4327" s="24" t="s">
        <v>2698</v>
      </c>
      <c r="M4327" s="24" t="s">
        <v>2545</v>
      </c>
    </row>
    <row r="4328" spans="1:13" x14ac:dyDescent="0.3">
      <c r="A4328" s="6">
        <v>39276</v>
      </c>
      <c r="B4328" s="29" t="s">
        <v>1185</v>
      </c>
      <c r="C4328" s="29">
        <v>1</v>
      </c>
      <c r="D4328">
        <v>9.8000000000000007</v>
      </c>
      <c r="E4328" s="23" t="s">
        <v>1410</v>
      </c>
      <c r="F4328">
        <v>0.2</v>
      </c>
      <c r="L4328" s="24" t="s">
        <v>2698</v>
      </c>
      <c r="M4328" s="24" t="s">
        <v>2545</v>
      </c>
    </row>
    <row r="4329" spans="1:13" x14ac:dyDescent="0.3">
      <c r="A4329" s="6">
        <v>39276</v>
      </c>
      <c r="B4329" s="29" t="s">
        <v>1185</v>
      </c>
      <c r="C4329" s="29">
        <v>1</v>
      </c>
      <c r="D4329">
        <v>10</v>
      </c>
      <c r="E4329" s="23" t="s">
        <v>1410</v>
      </c>
      <c r="H4329">
        <v>2</v>
      </c>
      <c r="L4329" s="24" t="s">
        <v>2698</v>
      </c>
      <c r="M4329" s="24" t="s">
        <v>2545</v>
      </c>
    </row>
    <row r="4330" spans="1:13" x14ac:dyDescent="0.3">
      <c r="A4330" s="6">
        <v>39276</v>
      </c>
      <c r="B4330" s="29" t="s">
        <v>1185</v>
      </c>
      <c r="C4330" s="29">
        <v>1</v>
      </c>
      <c r="D4330">
        <v>9</v>
      </c>
      <c r="E4330" s="23" t="s">
        <v>1410</v>
      </c>
      <c r="H4330">
        <v>1</v>
      </c>
      <c r="L4330" s="24" t="s">
        <v>2698</v>
      </c>
      <c r="M4330" s="24" t="s">
        <v>2545</v>
      </c>
    </row>
    <row r="4331" spans="1:13" x14ac:dyDescent="0.3">
      <c r="A4331" s="6">
        <v>39276</v>
      </c>
      <c r="B4331" s="29" t="s">
        <v>1185</v>
      </c>
      <c r="C4331" s="29">
        <v>1</v>
      </c>
      <c r="D4331">
        <v>8.1999999999999993</v>
      </c>
      <c r="E4331" s="23" t="s">
        <v>1410</v>
      </c>
      <c r="H4331">
        <v>2</v>
      </c>
      <c r="L4331" s="24" t="s">
        <v>2698</v>
      </c>
      <c r="M4331" s="24" t="s">
        <v>2545</v>
      </c>
    </row>
    <row r="4332" spans="1:13" x14ac:dyDescent="0.3">
      <c r="A4332" s="6">
        <v>39276</v>
      </c>
      <c r="B4332" s="29" t="s">
        <v>1185</v>
      </c>
      <c r="C4332" s="29">
        <v>1</v>
      </c>
      <c r="D4332">
        <v>4.2</v>
      </c>
      <c r="E4332" s="23" t="s">
        <v>1410</v>
      </c>
      <c r="H4332">
        <v>1</v>
      </c>
      <c r="L4332" s="24" t="s">
        <v>2698</v>
      </c>
      <c r="M4332" s="24" t="s">
        <v>2545</v>
      </c>
    </row>
    <row r="4333" spans="1:13" x14ac:dyDescent="0.3">
      <c r="A4333" s="6">
        <v>39276</v>
      </c>
      <c r="B4333" s="29" t="s">
        <v>1185</v>
      </c>
      <c r="C4333" s="29">
        <v>1</v>
      </c>
      <c r="D4333">
        <v>45</v>
      </c>
      <c r="E4333" s="23" t="s">
        <v>2701</v>
      </c>
      <c r="H4333">
        <v>3</v>
      </c>
      <c r="L4333" s="24" t="s">
        <v>2385</v>
      </c>
      <c r="M4333" s="24" t="s">
        <v>2545</v>
      </c>
    </row>
    <row r="4334" spans="1:13" x14ac:dyDescent="0.3">
      <c r="A4334" s="6">
        <v>39276</v>
      </c>
      <c r="B4334" s="29" t="s">
        <v>1185</v>
      </c>
      <c r="C4334" s="29">
        <v>2</v>
      </c>
      <c r="D4334">
        <v>23</v>
      </c>
      <c r="E4334" s="23" t="s">
        <v>2384</v>
      </c>
      <c r="H4334">
        <v>1</v>
      </c>
      <c r="L4334" s="24" t="s">
        <v>2385</v>
      </c>
      <c r="M4334" s="24" t="s">
        <v>2386</v>
      </c>
    </row>
    <row r="4335" spans="1:13" x14ac:dyDescent="0.3">
      <c r="A4335" s="6">
        <v>39276</v>
      </c>
      <c r="B4335" s="29" t="s">
        <v>1185</v>
      </c>
      <c r="C4335" s="29">
        <v>2</v>
      </c>
      <c r="D4335">
        <v>43.9</v>
      </c>
      <c r="E4335" s="23" t="s">
        <v>1410</v>
      </c>
      <c r="H4335">
        <v>1</v>
      </c>
      <c r="L4335" s="24" t="s">
        <v>2698</v>
      </c>
      <c r="M4335" s="24" t="s">
        <v>2545</v>
      </c>
    </row>
    <row r="4336" spans="1:13" x14ac:dyDescent="0.3">
      <c r="A4336" s="6">
        <v>39276</v>
      </c>
      <c r="B4336" s="29" t="s">
        <v>1185</v>
      </c>
      <c r="C4336" s="29">
        <v>2</v>
      </c>
      <c r="D4336">
        <v>43.6</v>
      </c>
      <c r="E4336" s="23" t="s">
        <v>1410</v>
      </c>
      <c r="H4336">
        <v>1</v>
      </c>
      <c r="L4336" s="24" t="s">
        <v>2698</v>
      </c>
      <c r="M4336" s="24" t="s">
        <v>2545</v>
      </c>
    </row>
    <row r="4337" spans="1:13" x14ac:dyDescent="0.3">
      <c r="A4337" s="6">
        <v>39276</v>
      </c>
      <c r="B4337" s="29" t="s">
        <v>1185</v>
      </c>
      <c r="C4337" s="29">
        <v>2</v>
      </c>
      <c r="D4337">
        <v>43</v>
      </c>
      <c r="E4337" s="23" t="s">
        <v>1410</v>
      </c>
      <c r="H4337">
        <v>2</v>
      </c>
      <c r="L4337" s="24" t="s">
        <v>2698</v>
      </c>
      <c r="M4337" s="24" t="s">
        <v>2545</v>
      </c>
    </row>
    <row r="4338" spans="1:13" x14ac:dyDescent="0.3">
      <c r="A4338" s="6">
        <v>39276</v>
      </c>
      <c r="B4338" s="29" t="s">
        <v>1185</v>
      </c>
      <c r="C4338" s="29">
        <v>2</v>
      </c>
      <c r="D4338">
        <v>42</v>
      </c>
      <c r="E4338" s="23" t="s">
        <v>1410</v>
      </c>
      <c r="H4338">
        <v>2</v>
      </c>
      <c r="L4338" s="24" t="s">
        <v>2698</v>
      </c>
      <c r="M4338" s="24" t="s">
        <v>2545</v>
      </c>
    </row>
    <row r="4339" spans="1:13" x14ac:dyDescent="0.3">
      <c r="A4339" s="6">
        <v>39276</v>
      </c>
      <c r="B4339" s="29" t="s">
        <v>1185</v>
      </c>
      <c r="C4339" s="29">
        <v>2</v>
      </c>
      <c r="D4339">
        <v>41.8</v>
      </c>
      <c r="E4339" s="23" t="s">
        <v>1410</v>
      </c>
      <c r="H4339">
        <v>1</v>
      </c>
      <c r="J4339" s="23"/>
      <c r="K4339" s="23"/>
      <c r="L4339" s="24" t="s">
        <v>2698</v>
      </c>
      <c r="M4339" s="24" t="s">
        <v>2545</v>
      </c>
    </row>
    <row r="4340" spans="1:13" x14ac:dyDescent="0.3">
      <c r="A4340" s="6">
        <v>39276</v>
      </c>
      <c r="B4340" s="29" t="s">
        <v>1185</v>
      </c>
      <c r="C4340" s="29">
        <v>2</v>
      </c>
      <c r="D4340">
        <v>41</v>
      </c>
      <c r="E4340" s="23" t="s">
        <v>1410</v>
      </c>
      <c r="F4340">
        <v>0.3</v>
      </c>
      <c r="K4340" s="23"/>
      <c r="L4340" s="24" t="s">
        <v>2698</v>
      </c>
      <c r="M4340" s="24" t="s">
        <v>2545</v>
      </c>
    </row>
    <row r="4341" spans="1:13" x14ac:dyDescent="0.3">
      <c r="A4341" s="6">
        <v>39276</v>
      </c>
      <c r="B4341" s="29" t="s">
        <v>1185</v>
      </c>
      <c r="C4341" s="29">
        <v>2</v>
      </c>
      <c r="D4341">
        <v>40.6</v>
      </c>
      <c r="E4341" s="23" t="s">
        <v>1410</v>
      </c>
      <c r="F4341">
        <v>0.3</v>
      </c>
      <c r="K4341" s="23"/>
      <c r="L4341" s="24" t="s">
        <v>2698</v>
      </c>
      <c r="M4341" s="24" t="s">
        <v>2545</v>
      </c>
    </row>
    <row r="4342" spans="1:13" x14ac:dyDescent="0.3">
      <c r="A4342" s="6">
        <v>39276</v>
      </c>
      <c r="B4342" s="29" t="s">
        <v>1185</v>
      </c>
      <c r="C4342" s="29">
        <v>2</v>
      </c>
      <c r="D4342">
        <v>40.299999999999997</v>
      </c>
      <c r="E4342" s="23" t="s">
        <v>1410</v>
      </c>
      <c r="F4342">
        <v>0.2</v>
      </c>
      <c r="L4342" s="24" t="s">
        <v>2698</v>
      </c>
      <c r="M4342" s="24" t="s">
        <v>2545</v>
      </c>
    </row>
    <row r="4343" spans="1:13" x14ac:dyDescent="0.3">
      <c r="A4343" s="6">
        <v>39276</v>
      </c>
      <c r="B4343" s="29" t="s">
        <v>1185</v>
      </c>
      <c r="C4343" s="29">
        <v>2</v>
      </c>
      <c r="D4343">
        <v>30</v>
      </c>
      <c r="E4343" s="23" t="s">
        <v>1898</v>
      </c>
      <c r="H4343">
        <v>1</v>
      </c>
      <c r="L4343" s="24" t="s">
        <v>2698</v>
      </c>
      <c r="M4343" s="24" t="s">
        <v>2545</v>
      </c>
    </row>
    <row r="4344" spans="1:13" x14ac:dyDescent="0.3">
      <c r="A4344" s="6">
        <v>39276</v>
      </c>
      <c r="B4344" s="29" t="s">
        <v>1185</v>
      </c>
      <c r="C4344" s="29">
        <v>2</v>
      </c>
      <c r="D4344">
        <v>21.5</v>
      </c>
      <c r="E4344" s="23" t="s">
        <v>1898</v>
      </c>
      <c r="H4344">
        <v>1</v>
      </c>
      <c r="L4344" s="24" t="s">
        <v>2698</v>
      </c>
      <c r="M4344" s="24" t="s">
        <v>2545</v>
      </c>
    </row>
    <row r="4345" spans="1:13" x14ac:dyDescent="0.3">
      <c r="A4345" s="6">
        <v>39276</v>
      </c>
      <c r="B4345" s="29" t="s">
        <v>1185</v>
      </c>
      <c r="C4345" s="29">
        <v>2</v>
      </c>
      <c r="D4345">
        <v>20.8</v>
      </c>
      <c r="E4345" s="23" t="s">
        <v>1898</v>
      </c>
      <c r="H4345">
        <v>1</v>
      </c>
      <c r="L4345" s="24" t="s">
        <v>2698</v>
      </c>
      <c r="M4345" s="24" t="s">
        <v>2545</v>
      </c>
    </row>
    <row r="4346" spans="1:13" x14ac:dyDescent="0.3">
      <c r="A4346" s="6">
        <v>39276</v>
      </c>
      <c r="B4346" s="29" t="s">
        <v>1185</v>
      </c>
      <c r="C4346" s="29">
        <v>2</v>
      </c>
      <c r="D4346">
        <v>20.2</v>
      </c>
      <c r="E4346" s="23" t="s">
        <v>1898</v>
      </c>
      <c r="F4346">
        <v>0.2</v>
      </c>
      <c r="L4346" s="24" t="s">
        <v>2698</v>
      </c>
      <c r="M4346" s="24" t="s">
        <v>2545</v>
      </c>
    </row>
    <row r="4347" spans="1:13" x14ac:dyDescent="0.3">
      <c r="A4347" s="6">
        <v>39276</v>
      </c>
      <c r="B4347" s="29" t="s">
        <v>1185</v>
      </c>
      <c r="C4347" s="29">
        <v>2</v>
      </c>
      <c r="D4347">
        <v>19.8</v>
      </c>
      <c r="E4347" s="23" t="s">
        <v>1898</v>
      </c>
      <c r="F4347">
        <v>0.2</v>
      </c>
      <c r="J4347" s="23"/>
      <c r="L4347" s="24" t="s">
        <v>2698</v>
      </c>
      <c r="M4347" s="24" t="s">
        <v>2545</v>
      </c>
    </row>
    <row r="4348" spans="1:13" x14ac:dyDescent="0.3">
      <c r="A4348" s="6">
        <v>39276</v>
      </c>
      <c r="B4348" s="29" t="s">
        <v>1185</v>
      </c>
      <c r="C4348" s="29">
        <v>2</v>
      </c>
      <c r="D4348">
        <v>19.2</v>
      </c>
      <c r="E4348" s="23" t="s">
        <v>1898</v>
      </c>
      <c r="F4348">
        <v>0.7</v>
      </c>
      <c r="L4348" s="24" t="s">
        <v>2698</v>
      </c>
      <c r="M4348" s="24" t="s">
        <v>2545</v>
      </c>
    </row>
    <row r="4349" spans="1:13" x14ac:dyDescent="0.3">
      <c r="A4349" s="6">
        <v>39276</v>
      </c>
      <c r="B4349" s="29" t="s">
        <v>1185</v>
      </c>
      <c r="C4349" s="29">
        <v>2</v>
      </c>
      <c r="D4349">
        <v>18.600000000000001</v>
      </c>
      <c r="E4349" s="23" t="s">
        <v>1898</v>
      </c>
      <c r="H4349">
        <v>1</v>
      </c>
      <c r="L4349" s="24" t="s">
        <v>2698</v>
      </c>
      <c r="M4349" s="24" t="s">
        <v>2545</v>
      </c>
    </row>
    <row r="4350" spans="1:13" x14ac:dyDescent="0.3">
      <c r="A4350" s="6">
        <v>39276</v>
      </c>
      <c r="B4350" s="29" t="s">
        <v>1185</v>
      </c>
      <c r="C4350" s="29">
        <v>2</v>
      </c>
      <c r="D4350">
        <v>18.600000000000001</v>
      </c>
      <c r="E4350" s="23" t="s">
        <v>1898</v>
      </c>
      <c r="H4350">
        <v>1</v>
      </c>
      <c r="L4350" s="24" t="s">
        <v>2698</v>
      </c>
      <c r="M4350" s="24" t="s">
        <v>2545</v>
      </c>
    </row>
    <row r="4351" spans="1:13" x14ac:dyDescent="0.3">
      <c r="A4351" s="6">
        <v>39276</v>
      </c>
      <c r="B4351" s="29" t="s">
        <v>1185</v>
      </c>
      <c r="C4351" s="29">
        <v>2</v>
      </c>
      <c r="D4351">
        <v>18.3</v>
      </c>
      <c r="E4351" s="23" t="s">
        <v>1898</v>
      </c>
      <c r="H4351">
        <v>2</v>
      </c>
      <c r="L4351" s="24" t="s">
        <v>2698</v>
      </c>
      <c r="M4351" s="24" t="s">
        <v>2545</v>
      </c>
    </row>
    <row r="4352" spans="1:13" x14ac:dyDescent="0.3">
      <c r="A4352" s="6">
        <v>39276</v>
      </c>
      <c r="B4352" s="29" t="s">
        <v>1185</v>
      </c>
      <c r="C4352" s="29">
        <v>2</v>
      </c>
      <c r="D4352">
        <v>18.3</v>
      </c>
      <c r="E4352" s="23" t="s">
        <v>1898</v>
      </c>
      <c r="F4352">
        <v>0.2</v>
      </c>
      <c r="L4352" s="24" t="s">
        <v>2698</v>
      </c>
      <c r="M4352" s="24" t="s">
        <v>2545</v>
      </c>
    </row>
    <row r="4353" spans="1:13" x14ac:dyDescent="0.3">
      <c r="A4353" s="6">
        <v>39276</v>
      </c>
      <c r="B4353" s="29" t="s">
        <v>1185</v>
      </c>
      <c r="C4353" s="29">
        <v>2</v>
      </c>
      <c r="D4353">
        <v>1.8</v>
      </c>
      <c r="E4353" s="23" t="s">
        <v>1898</v>
      </c>
      <c r="H4353">
        <v>3</v>
      </c>
      <c r="K4353" s="23"/>
      <c r="L4353" s="24" t="s">
        <v>2698</v>
      </c>
      <c r="M4353" s="24" t="s">
        <v>2545</v>
      </c>
    </row>
    <row r="4354" spans="1:13" x14ac:dyDescent="0.3">
      <c r="A4354" s="6">
        <v>39276</v>
      </c>
      <c r="B4354" s="29" t="s">
        <v>1185</v>
      </c>
      <c r="C4354" s="29">
        <v>2</v>
      </c>
      <c r="D4354">
        <v>0.5</v>
      </c>
      <c r="E4354" s="23" t="s">
        <v>1898</v>
      </c>
      <c r="K4354" t="s">
        <v>1987</v>
      </c>
      <c r="L4354" s="24" t="s">
        <v>2698</v>
      </c>
      <c r="M4354" s="24" t="s">
        <v>2545</v>
      </c>
    </row>
    <row r="4355" spans="1:13" x14ac:dyDescent="0.3">
      <c r="A4355" s="6">
        <v>39276</v>
      </c>
      <c r="B4355" s="29" t="s">
        <v>1185</v>
      </c>
      <c r="C4355" s="29">
        <v>1</v>
      </c>
      <c r="D4355">
        <v>40.5</v>
      </c>
      <c r="E4355" s="23" t="s">
        <v>1192</v>
      </c>
      <c r="K4355" t="s">
        <v>1193</v>
      </c>
      <c r="L4355" s="24" t="s">
        <v>2698</v>
      </c>
      <c r="M4355" s="24" t="s">
        <v>220</v>
      </c>
    </row>
    <row r="4356" spans="1:13" x14ac:dyDescent="0.3">
      <c r="A4356" s="6">
        <v>39276</v>
      </c>
      <c r="B4356" s="29" t="s">
        <v>1185</v>
      </c>
      <c r="C4356" s="29">
        <v>1</v>
      </c>
      <c r="D4356">
        <v>15.9</v>
      </c>
      <c r="E4356" s="23" t="s">
        <v>902</v>
      </c>
      <c r="H4356">
        <v>2</v>
      </c>
      <c r="L4356" s="24" t="s">
        <v>2698</v>
      </c>
      <c r="M4356" s="24" t="s">
        <v>220</v>
      </c>
    </row>
    <row r="4357" spans="1:13" x14ac:dyDescent="0.3">
      <c r="A4357" s="6">
        <v>39276</v>
      </c>
      <c r="B4357" s="29" t="s">
        <v>1185</v>
      </c>
      <c r="C4357" s="29">
        <v>1</v>
      </c>
      <c r="D4357">
        <v>11.3</v>
      </c>
      <c r="E4357" s="23" t="s">
        <v>902</v>
      </c>
      <c r="H4357">
        <v>2</v>
      </c>
      <c r="L4357" s="24" t="s">
        <v>2698</v>
      </c>
      <c r="M4357" s="24" t="s">
        <v>220</v>
      </c>
    </row>
    <row r="4358" spans="1:13" x14ac:dyDescent="0.3">
      <c r="A4358" s="6">
        <v>39276</v>
      </c>
      <c r="B4358" s="29" t="s">
        <v>1185</v>
      </c>
      <c r="C4358" s="29">
        <v>1</v>
      </c>
      <c r="D4358">
        <v>11</v>
      </c>
      <c r="E4358" s="23" t="s">
        <v>902</v>
      </c>
      <c r="H4358">
        <v>1</v>
      </c>
      <c r="L4358" s="24" t="s">
        <v>2698</v>
      </c>
      <c r="M4358" s="24" t="s">
        <v>220</v>
      </c>
    </row>
    <row r="4359" spans="1:13" x14ac:dyDescent="0.3">
      <c r="A4359" s="6">
        <v>39276</v>
      </c>
      <c r="B4359" s="29" t="s">
        <v>1185</v>
      </c>
      <c r="C4359" s="29">
        <v>2</v>
      </c>
      <c r="D4359">
        <v>47.8</v>
      </c>
      <c r="E4359" s="23" t="s">
        <v>902</v>
      </c>
      <c r="H4359">
        <v>2</v>
      </c>
      <c r="K4359" s="23"/>
      <c r="L4359" s="24" t="s">
        <v>2698</v>
      </c>
      <c r="M4359" s="24" t="s">
        <v>220</v>
      </c>
    </row>
    <row r="4360" spans="1:13" x14ac:dyDescent="0.3">
      <c r="A4360" s="6">
        <v>39276</v>
      </c>
      <c r="B4360" s="29" t="s">
        <v>1185</v>
      </c>
      <c r="C4360" s="29">
        <v>2</v>
      </c>
      <c r="D4360">
        <v>43.9</v>
      </c>
      <c r="E4360" s="23" t="s">
        <v>902</v>
      </c>
      <c r="H4360">
        <v>2</v>
      </c>
      <c r="L4360" s="24" t="s">
        <v>2698</v>
      </c>
      <c r="M4360" s="24" t="s">
        <v>220</v>
      </c>
    </row>
    <row r="4361" spans="1:13" x14ac:dyDescent="0.3">
      <c r="A4361" s="6">
        <v>39276</v>
      </c>
      <c r="B4361" s="29" t="s">
        <v>1185</v>
      </c>
      <c r="C4361" s="29">
        <v>2</v>
      </c>
      <c r="D4361">
        <v>43</v>
      </c>
      <c r="E4361" s="23" t="s">
        <v>902</v>
      </c>
      <c r="H4361">
        <v>2</v>
      </c>
      <c r="L4361" s="24" t="s">
        <v>2698</v>
      </c>
      <c r="M4361" s="24" t="s">
        <v>220</v>
      </c>
    </row>
    <row r="4362" spans="1:13" x14ac:dyDescent="0.3">
      <c r="A4362" s="6">
        <v>39276</v>
      </c>
      <c r="B4362" s="29" t="s">
        <v>1185</v>
      </c>
      <c r="C4362" s="29">
        <v>2</v>
      </c>
      <c r="D4362">
        <v>42</v>
      </c>
      <c r="E4362" s="23" t="s">
        <v>515</v>
      </c>
      <c r="H4362">
        <v>2</v>
      </c>
      <c r="L4362" s="24" t="s">
        <v>2698</v>
      </c>
      <c r="M4362" s="24" t="s">
        <v>220</v>
      </c>
    </row>
    <row r="4363" spans="1:13" x14ac:dyDescent="0.3">
      <c r="A4363" s="6">
        <v>39276</v>
      </c>
      <c r="B4363" s="29" t="s">
        <v>1185</v>
      </c>
      <c r="C4363" s="29">
        <v>2</v>
      </c>
      <c r="D4363">
        <v>41</v>
      </c>
      <c r="E4363" s="23" t="s">
        <v>515</v>
      </c>
      <c r="H4363">
        <v>1</v>
      </c>
      <c r="L4363" s="24" t="s">
        <v>2698</v>
      </c>
      <c r="M4363" s="24" t="s">
        <v>220</v>
      </c>
    </row>
    <row r="4364" spans="1:13" x14ac:dyDescent="0.3">
      <c r="A4364" s="6">
        <v>39276</v>
      </c>
      <c r="B4364" s="29" t="s">
        <v>1185</v>
      </c>
      <c r="C4364" s="29">
        <v>2</v>
      </c>
      <c r="D4364">
        <v>41</v>
      </c>
      <c r="E4364" s="23" t="s">
        <v>902</v>
      </c>
      <c r="H4364">
        <v>3</v>
      </c>
      <c r="L4364" s="24" t="s">
        <v>2698</v>
      </c>
      <c r="M4364" s="24" t="s">
        <v>220</v>
      </c>
    </row>
    <row r="4365" spans="1:13" x14ac:dyDescent="0.3">
      <c r="A4365" s="6">
        <v>39276</v>
      </c>
      <c r="B4365" s="29" t="s">
        <v>1185</v>
      </c>
      <c r="C4365" s="29">
        <v>2</v>
      </c>
      <c r="D4365">
        <v>40</v>
      </c>
      <c r="E4365" s="23" t="s">
        <v>902</v>
      </c>
      <c r="H4365">
        <v>2</v>
      </c>
      <c r="L4365" s="24" t="s">
        <v>2698</v>
      </c>
      <c r="M4365" s="24" t="s">
        <v>220</v>
      </c>
    </row>
    <row r="4366" spans="1:13" x14ac:dyDescent="0.3">
      <c r="A4366" s="6">
        <v>39276</v>
      </c>
      <c r="B4366" s="29" t="s">
        <v>1185</v>
      </c>
      <c r="C4366" s="29">
        <v>2</v>
      </c>
      <c r="D4366">
        <v>39.799999999999997</v>
      </c>
      <c r="E4366" s="23" t="s">
        <v>902</v>
      </c>
      <c r="H4366">
        <v>2</v>
      </c>
      <c r="L4366" s="24" t="s">
        <v>2698</v>
      </c>
      <c r="M4366" s="24" t="s">
        <v>220</v>
      </c>
    </row>
    <row r="4367" spans="1:13" x14ac:dyDescent="0.3">
      <c r="A4367" s="6">
        <v>39276</v>
      </c>
      <c r="B4367" s="29" t="s">
        <v>1185</v>
      </c>
      <c r="C4367" s="29">
        <v>2</v>
      </c>
      <c r="D4367">
        <v>25.2</v>
      </c>
      <c r="E4367" s="23" t="s">
        <v>935</v>
      </c>
      <c r="H4367">
        <v>1</v>
      </c>
      <c r="K4367" s="23"/>
      <c r="L4367" s="24" t="s">
        <v>2698</v>
      </c>
      <c r="M4367" s="24" t="s">
        <v>220</v>
      </c>
    </row>
    <row r="4368" spans="1:13" x14ac:dyDescent="0.3">
      <c r="A4368" s="6">
        <v>39276</v>
      </c>
      <c r="B4368" s="29" t="s">
        <v>1185</v>
      </c>
      <c r="C4368" s="29">
        <v>2</v>
      </c>
      <c r="D4368">
        <v>13.4</v>
      </c>
      <c r="E4368" s="23" t="s">
        <v>935</v>
      </c>
      <c r="I4368">
        <f>SUM(H4355:H4368)</f>
        <v>22</v>
      </c>
      <c r="K4368" t="s">
        <v>1643</v>
      </c>
      <c r="L4368" s="24" t="s">
        <v>2698</v>
      </c>
      <c r="M4368" s="24" t="s">
        <v>220</v>
      </c>
    </row>
    <row r="4369" spans="1:13" x14ac:dyDescent="0.3">
      <c r="A4369" s="6">
        <v>39276</v>
      </c>
      <c r="B4369" s="29" t="s">
        <v>1185</v>
      </c>
      <c r="C4369" s="29">
        <v>1</v>
      </c>
      <c r="D4369">
        <v>29.5</v>
      </c>
      <c r="E4369" s="23" t="s">
        <v>934</v>
      </c>
      <c r="H4369">
        <v>2</v>
      </c>
      <c r="L4369" s="24" t="s">
        <v>2698</v>
      </c>
      <c r="M4369" s="24" t="s">
        <v>2713</v>
      </c>
    </row>
    <row r="4370" spans="1:13" x14ac:dyDescent="0.3">
      <c r="A4370" s="6">
        <v>39276</v>
      </c>
      <c r="B4370" s="29" t="s">
        <v>1185</v>
      </c>
      <c r="C4370" s="29">
        <v>1</v>
      </c>
      <c r="D4370">
        <v>27.6</v>
      </c>
      <c r="E4370" s="23" t="s">
        <v>934</v>
      </c>
      <c r="K4370" t="s">
        <v>1184</v>
      </c>
      <c r="L4370" s="24" t="s">
        <v>2698</v>
      </c>
      <c r="M4370" s="24" t="s">
        <v>2713</v>
      </c>
    </row>
    <row r="4371" spans="1:13" x14ac:dyDescent="0.3">
      <c r="A4371" s="6">
        <v>39276</v>
      </c>
      <c r="B4371" s="29" t="s">
        <v>1185</v>
      </c>
      <c r="C4371" s="29">
        <v>1</v>
      </c>
      <c r="D4371">
        <v>27.2</v>
      </c>
      <c r="E4371" s="23" t="s">
        <v>934</v>
      </c>
      <c r="H4371">
        <v>2</v>
      </c>
      <c r="L4371" s="24" t="s">
        <v>2698</v>
      </c>
      <c r="M4371" s="24" t="s">
        <v>2713</v>
      </c>
    </row>
    <row r="4372" spans="1:13" x14ac:dyDescent="0.3">
      <c r="A4372" s="6">
        <v>39276</v>
      </c>
      <c r="B4372" s="29" t="s">
        <v>1185</v>
      </c>
      <c r="C4372" s="29">
        <v>1</v>
      </c>
      <c r="D4372">
        <v>18.100000000000001</v>
      </c>
      <c r="E4372" s="23" t="s">
        <v>628</v>
      </c>
      <c r="H4372">
        <v>1</v>
      </c>
      <c r="L4372" s="24" t="s">
        <v>2698</v>
      </c>
      <c r="M4372" s="24" t="s">
        <v>2713</v>
      </c>
    </row>
    <row r="4373" spans="1:13" x14ac:dyDescent="0.3">
      <c r="A4373" s="6">
        <v>39276</v>
      </c>
      <c r="B4373" s="29" t="s">
        <v>1185</v>
      </c>
      <c r="C4373" s="29">
        <v>2</v>
      </c>
      <c r="D4373">
        <v>47.4</v>
      </c>
      <c r="E4373" s="23" t="s">
        <v>560</v>
      </c>
      <c r="K4373" t="s">
        <v>561</v>
      </c>
      <c r="L4373" s="24" t="s">
        <v>2698</v>
      </c>
      <c r="M4373" s="24" t="s">
        <v>2713</v>
      </c>
    </row>
    <row r="4374" spans="1:13" x14ac:dyDescent="0.3">
      <c r="A4374" s="6">
        <v>39276</v>
      </c>
      <c r="B4374" s="29" t="s">
        <v>1185</v>
      </c>
      <c r="C4374" s="29">
        <v>2</v>
      </c>
      <c r="D4374">
        <v>41</v>
      </c>
      <c r="E4374" s="23" t="s">
        <v>560</v>
      </c>
      <c r="H4374">
        <v>2</v>
      </c>
      <c r="L4374" s="24" t="s">
        <v>2698</v>
      </c>
      <c r="M4374" s="24" t="s">
        <v>2713</v>
      </c>
    </row>
    <row r="4375" spans="1:13" x14ac:dyDescent="0.3">
      <c r="A4375" s="6">
        <v>39276</v>
      </c>
      <c r="B4375" s="29" t="s">
        <v>1185</v>
      </c>
      <c r="C4375" s="29">
        <v>2</v>
      </c>
      <c r="D4375">
        <v>40</v>
      </c>
      <c r="E4375" s="23" t="s">
        <v>560</v>
      </c>
      <c r="H4375">
        <v>2</v>
      </c>
      <c r="L4375" s="24" t="s">
        <v>2698</v>
      </c>
      <c r="M4375" s="24" t="s">
        <v>2713</v>
      </c>
    </row>
    <row r="4376" spans="1:13" x14ac:dyDescent="0.3">
      <c r="A4376" s="6">
        <v>39276</v>
      </c>
      <c r="B4376" s="29" t="s">
        <v>1185</v>
      </c>
      <c r="C4376" s="29">
        <v>2</v>
      </c>
      <c r="D4376">
        <v>39.6</v>
      </c>
      <c r="E4376" s="23" t="s">
        <v>898</v>
      </c>
      <c r="H4376">
        <v>1</v>
      </c>
      <c r="J4376" s="23"/>
      <c r="L4376" s="24" t="s">
        <v>2698</v>
      </c>
      <c r="M4376" s="24" t="s">
        <v>2713</v>
      </c>
    </row>
    <row r="4377" spans="1:13" x14ac:dyDescent="0.3">
      <c r="A4377" s="11">
        <v>39281</v>
      </c>
      <c r="B4377" s="29" t="s">
        <v>2176</v>
      </c>
      <c r="C4377" s="29">
        <v>2</v>
      </c>
      <c r="D4377">
        <v>42</v>
      </c>
      <c r="E4377" s="23" t="s">
        <v>544</v>
      </c>
      <c r="H4377">
        <v>1</v>
      </c>
      <c r="L4377" s="24" t="s">
        <v>2385</v>
      </c>
      <c r="M4377" s="24" t="s">
        <v>2713</v>
      </c>
    </row>
    <row r="4378" spans="1:13" x14ac:dyDescent="0.3">
      <c r="A4378" s="11">
        <v>39281</v>
      </c>
      <c r="B4378" s="29" t="s">
        <v>2176</v>
      </c>
      <c r="C4378" s="29">
        <v>2</v>
      </c>
      <c r="D4378">
        <v>40.700000000000003</v>
      </c>
      <c r="E4378" s="23" t="s">
        <v>2068</v>
      </c>
      <c r="F4378">
        <v>0.2</v>
      </c>
      <c r="K4378" t="s">
        <v>1879</v>
      </c>
      <c r="L4378" s="24" t="s">
        <v>2385</v>
      </c>
      <c r="M4378" s="24" t="s">
        <v>2713</v>
      </c>
    </row>
    <row r="4379" spans="1:13" x14ac:dyDescent="0.3">
      <c r="A4379" s="11">
        <v>39281</v>
      </c>
      <c r="B4379" s="29" t="s">
        <v>2176</v>
      </c>
      <c r="C4379" s="29">
        <v>2</v>
      </c>
      <c r="D4379">
        <v>40.5</v>
      </c>
      <c r="E4379" s="23" t="s">
        <v>2068</v>
      </c>
      <c r="H4379">
        <v>1</v>
      </c>
      <c r="K4379" s="23"/>
      <c r="L4379" s="24" t="s">
        <v>2385</v>
      </c>
      <c r="M4379" s="24" t="s">
        <v>2713</v>
      </c>
    </row>
    <row r="4380" spans="1:13" x14ac:dyDescent="0.3">
      <c r="A4380" s="11">
        <v>39281</v>
      </c>
      <c r="B4380" s="29" t="s">
        <v>2176</v>
      </c>
      <c r="C4380" s="29">
        <v>2</v>
      </c>
      <c r="D4380">
        <v>40</v>
      </c>
      <c r="E4380" s="23" t="s">
        <v>2068</v>
      </c>
      <c r="H4380">
        <v>1</v>
      </c>
      <c r="L4380" s="24" t="s">
        <v>2385</v>
      </c>
      <c r="M4380" s="24" t="s">
        <v>2713</v>
      </c>
    </row>
    <row r="4381" spans="1:13" x14ac:dyDescent="0.3">
      <c r="A4381" s="11">
        <v>39281</v>
      </c>
      <c r="B4381" s="29" t="s">
        <v>2176</v>
      </c>
      <c r="C4381" s="29">
        <v>2</v>
      </c>
      <c r="D4381">
        <v>16</v>
      </c>
      <c r="E4381" s="23" t="s">
        <v>2068</v>
      </c>
      <c r="L4381" s="24" t="s">
        <v>2385</v>
      </c>
      <c r="M4381" s="24" t="s">
        <v>2713</v>
      </c>
    </row>
    <row r="4382" spans="1:13" x14ac:dyDescent="0.3">
      <c r="A4382" s="6">
        <v>39274</v>
      </c>
      <c r="B4382" s="29" t="s">
        <v>2176</v>
      </c>
      <c r="C4382" s="29">
        <v>1</v>
      </c>
      <c r="D4382">
        <v>37.1</v>
      </c>
      <c r="E4382" s="23" t="s">
        <v>2074</v>
      </c>
      <c r="H4382">
        <v>1</v>
      </c>
      <c r="L4382" s="24" t="s">
        <v>2698</v>
      </c>
      <c r="M4382" s="24" t="s">
        <v>2545</v>
      </c>
    </row>
    <row r="4383" spans="1:13" x14ac:dyDescent="0.3">
      <c r="A4383" s="6">
        <v>39274</v>
      </c>
      <c r="B4383" s="29" t="s">
        <v>2176</v>
      </c>
      <c r="C4383" s="29">
        <v>1</v>
      </c>
      <c r="D4383">
        <v>35.1</v>
      </c>
      <c r="E4383" s="23" t="s">
        <v>2074</v>
      </c>
      <c r="K4383" t="s">
        <v>2365</v>
      </c>
      <c r="L4383" s="24" t="s">
        <v>2698</v>
      </c>
      <c r="M4383" s="24" t="s">
        <v>2545</v>
      </c>
    </row>
    <row r="4384" spans="1:13" x14ac:dyDescent="0.3">
      <c r="A4384" s="6">
        <v>39274</v>
      </c>
      <c r="B4384" s="29" t="s">
        <v>2176</v>
      </c>
      <c r="C4384" s="29">
        <v>1</v>
      </c>
      <c r="D4384">
        <v>31.8</v>
      </c>
      <c r="E4384" s="23" t="s">
        <v>2074</v>
      </c>
      <c r="K4384" t="s">
        <v>2524</v>
      </c>
      <c r="L4384" s="24" t="s">
        <v>2698</v>
      </c>
      <c r="M4384" s="24" t="s">
        <v>2545</v>
      </c>
    </row>
    <row r="4385" spans="1:13" x14ac:dyDescent="0.3">
      <c r="A4385" s="6">
        <v>39274</v>
      </c>
      <c r="B4385" s="29" t="s">
        <v>2176</v>
      </c>
      <c r="C4385" s="29">
        <v>1</v>
      </c>
      <c r="D4385">
        <v>7</v>
      </c>
      <c r="E4385" s="23" t="s">
        <v>2074</v>
      </c>
      <c r="H4385">
        <v>1</v>
      </c>
      <c r="L4385" s="24" t="s">
        <v>2698</v>
      </c>
      <c r="M4385" s="24" t="s">
        <v>2545</v>
      </c>
    </row>
    <row r="4386" spans="1:13" x14ac:dyDescent="0.3">
      <c r="A4386" s="11">
        <v>39281</v>
      </c>
      <c r="B4386" s="29" t="s">
        <v>2176</v>
      </c>
      <c r="C4386" s="29">
        <v>2</v>
      </c>
      <c r="D4386">
        <v>46</v>
      </c>
      <c r="E4386" s="23" t="s">
        <v>537</v>
      </c>
      <c r="K4386" t="s">
        <v>538</v>
      </c>
      <c r="L4386" s="24" t="s">
        <v>2698</v>
      </c>
      <c r="M4386" s="24" t="s">
        <v>2545</v>
      </c>
    </row>
    <row r="4387" spans="1:13" x14ac:dyDescent="0.3">
      <c r="A4387" s="11">
        <v>39281</v>
      </c>
      <c r="B4387" s="29" t="s">
        <v>2176</v>
      </c>
      <c r="C4387" s="29">
        <v>2</v>
      </c>
      <c r="D4387">
        <v>43.8</v>
      </c>
      <c r="E4387" s="23" t="s">
        <v>537</v>
      </c>
      <c r="H4387">
        <v>1</v>
      </c>
      <c r="J4387" s="23"/>
      <c r="L4387" s="24" t="s">
        <v>2698</v>
      </c>
      <c r="M4387" s="24" t="s">
        <v>2545</v>
      </c>
    </row>
    <row r="4388" spans="1:13" x14ac:dyDescent="0.3">
      <c r="A4388" s="6">
        <v>39274</v>
      </c>
      <c r="B4388" s="29" t="s">
        <v>2176</v>
      </c>
      <c r="C4388" s="29">
        <v>1</v>
      </c>
      <c r="D4388">
        <v>43.6</v>
      </c>
      <c r="E4388" s="23" t="s">
        <v>2177</v>
      </c>
      <c r="H4388">
        <v>1</v>
      </c>
      <c r="L4388" s="24" t="s">
        <v>2698</v>
      </c>
      <c r="M4388" s="24" t="s">
        <v>2713</v>
      </c>
    </row>
    <row r="4389" spans="1:13" x14ac:dyDescent="0.3">
      <c r="A4389" s="6">
        <v>39274</v>
      </c>
      <c r="B4389" s="29" t="s">
        <v>2176</v>
      </c>
      <c r="C4389" s="29">
        <v>1</v>
      </c>
      <c r="D4389">
        <v>39.700000000000003</v>
      </c>
      <c r="E4389" s="23" t="s">
        <v>2177</v>
      </c>
      <c r="H4389">
        <v>2</v>
      </c>
      <c r="L4389" s="24" t="s">
        <v>2698</v>
      </c>
      <c r="M4389" s="24" t="s">
        <v>2713</v>
      </c>
    </row>
    <row r="4390" spans="1:13" x14ac:dyDescent="0.3">
      <c r="A4390" s="6">
        <v>39274</v>
      </c>
      <c r="B4390" s="29" t="s">
        <v>2176</v>
      </c>
      <c r="C4390" s="29">
        <v>1</v>
      </c>
      <c r="D4390">
        <v>39</v>
      </c>
      <c r="E4390" s="23" t="s">
        <v>2177</v>
      </c>
      <c r="H4390">
        <v>2</v>
      </c>
      <c r="L4390" s="24" t="s">
        <v>2698</v>
      </c>
      <c r="M4390" s="24" t="s">
        <v>2713</v>
      </c>
    </row>
    <row r="4391" spans="1:13" x14ac:dyDescent="0.3">
      <c r="A4391" s="6">
        <v>39274</v>
      </c>
      <c r="B4391" s="29" t="s">
        <v>2176</v>
      </c>
      <c r="C4391" s="29">
        <v>1</v>
      </c>
      <c r="D4391">
        <v>38.299999999999997</v>
      </c>
      <c r="E4391" s="23" t="s">
        <v>2177</v>
      </c>
      <c r="H4391">
        <v>1</v>
      </c>
      <c r="L4391" s="24" t="s">
        <v>2698</v>
      </c>
      <c r="M4391" s="24" t="s">
        <v>2713</v>
      </c>
    </row>
    <row r="4392" spans="1:13" x14ac:dyDescent="0.3">
      <c r="A4392" s="6">
        <v>39274</v>
      </c>
      <c r="B4392" s="29" t="s">
        <v>2176</v>
      </c>
      <c r="C4392" s="29">
        <v>1</v>
      </c>
      <c r="D4392">
        <v>40.5</v>
      </c>
      <c r="E4392" s="23" t="s">
        <v>2340</v>
      </c>
      <c r="H4392">
        <v>2</v>
      </c>
      <c r="L4392" s="24" t="s">
        <v>2698</v>
      </c>
      <c r="M4392" s="24" t="s">
        <v>2713</v>
      </c>
    </row>
    <row r="4393" spans="1:13" x14ac:dyDescent="0.3">
      <c r="A4393" s="11">
        <v>39281</v>
      </c>
      <c r="B4393" s="29" t="s">
        <v>2176</v>
      </c>
      <c r="C4393" s="29">
        <v>2</v>
      </c>
      <c r="D4393">
        <v>43.9</v>
      </c>
      <c r="E4393" s="23" t="s">
        <v>541</v>
      </c>
      <c r="H4393">
        <v>2</v>
      </c>
      <c r="L4393" s="24" t="s">
        <v>2698</v>
      </c>
      <c r="M4393" s="24" t="s">
        <v>2713</v>
      </c>
    </row>
    <row r="4394" spans="1:13" x14ac:dyDescent="0.3">
      <c r="A4394" s="11">
        <v>39281</v>
      </c>
      <c r="B4394" s="29" t="s">
        <v>2176</v>
      </c>
      <c r="C4394" s="29">
        <v>2</v>
      </c>
      <c r="D4394">
        <v>43.3</v>
      </c>
      <c r="E4394" s="23" t="s">
        <v>541</v>
      </c>
      <c r="H4394">
        <v>2</v>
      </c>
      <c r="L4394" s="24" t="s">
        <v>2698</v>
      </c>
      <c r="M4394" s="24" t="s">
        <v>2713</v>
      </c>
    </row>
    <row r="4395" spans="1:13" x14ac:dyDescent="0.3">
      <c r="A4395" s="11">
        <v>39281</v>
      </c>
      <c r="B4395" s="29" t="s">
        <v>2176</v>
      </c>
      <c r="C4395" s="29">
        <v>2</v>
      </c>
      <c r="D4395">
        <v>41.9</v>
      </c>
      <c r="E4395" s="23" t="s">
        <v>541</v>
      </c>
      <c r="H4395">
        <v>1</v>
      </c>
      <c r="L4395" s="24" t="s">
        <v>2698</v>
      </c>
      <c r="M4395" s="24" t="s">
        <v>2713</v>
      </c>
    </row>
    <row r="4396" spans="1:13" x14ac:dyDescent="0.3">
      <c r="A4396" s="11">
        <v>39281</v>
      </c>
      <c r="B4396" s="29" t="s">
        <v>2176</v>
      </c>
      <c r="C4396" s="29">
        <v>2</v>
      </c>
      <c r="D4396">
        <v>41.3</v>
      </c>
      <c r="E4396" s="23" t="s">
        <v>541</v>
      </c>
      <c r="H4396">
        <v>1</v>
      </c>
      <c r="L4396" s="24" t="s">
        <v>2698</v>
      </c>
      <c r="M4396" s="24" t="s">
        <v>2713</v>
      </c>
    </row>
    <row r="4397" spans="1:13" x14ac:dyDescent="0.3">
      <c r="A4397" s="11">
        <v>39281</v>
      </c>
      <c r="B4397" s="29" t="s">
        <v>2176</v>
      </c>
      <c r="C4397" s="29">
        <v>2</v>
      </c>
      <c r="D4397">
        <v>40.5</v>
      </c>
      <c r="E4397" s="23" t="s">
        <v>1880</v>
      </c>
      <c r="H4397">
        <v>2</v>
      </c>
      <c r="L4397" s="24" t="s">
        <v>2698</v>
      </c>
      <c r="M4397" s="24" t="s">
        <v>2713</v>
      </c>
    </row>
    <row r="4398" spans="1:13" x14ac:dyDescent="0.3">
      <c r="A4398" s="11">
        <v>39281</v>
      </c>
      <c r="B4398" s="29" t="s">
        <v>2176</v>
      </c>
      <c r="C4398" s="29">
        <v>2</v>
      </c>
      <c r="D4398">
        <v>40</v>
      </c>
      <c r="E4398" s="23" t="s">
        <v>1880</v>
      </c>
      <c r="H4398">
        <v>2</v>
      </c>
      <c r="L4398" s="24" t="s">
        <v>2698</v>
      </c>
      <c r="M4398" s="24" t="s">
        <v>2713</v>
      </c>
    </row>
    <row r="4399" spans="1:13" x14ac:dyDescent="0.3">
      <c r="A4399" s="11">
        <v>39281</v>
      </c>
      <c r="B4399" s="29" t="s">
        <v>2176</v>
      </c>
      <c r="C4399" s="29">
        <v>2</v>
      </c>
      <c r="D4399">
        <v>39</v>
      </c>
      <c r="E4399" s="23" t="s">
        <v>1880</v>
      </c>
      <c r="H4399">
        <v>2</v>
      </c>
      <c r="L4399" s="24" t="s">
        <v>2698</v>
      </c>
      <c r="M4399" s="24" t="s">
        <v>2713</v>
      </c>
    </row>
    <row r="4400" spans="1:13" x14ac:dyDescent="0.3">
      <c r="A4400" s="11">
        <v>39281</v>
      </c>
      <c r="B4400" s="29" t="s">
        <v>2176</v>
      </c>
      <c r="C4400" s="29">
        <v>2</v>
      </c>
      <c r="D4400">
        <v>37.6</v>
      </c>
      <c r="E4400" s="23" t="s">
        <v>1880</v>
      </c>
      <c r="H4400">
        <v>2</v>
      </c>
      <c r="L4400" s="24" t="s">
        <v>2698</v>
      </c>
      <c r="M4400" s="24" t="s">
        <v>2713</v>
      </c>
    </row>
    <row r="4401" spans="1:13" x14ac:dyDescent="0.3">
      <c r="A4401" s="11">
        <v>39281</v>
      </c>
      <c r="B4401" s="29" t="s">
        <v>2176</v>
      </c>
      <c r="C4401" s="29">
        <v>2</v>
      </c>
      <c r="D4401">
        <v>36.799999999999997</v>
      </c>
      <c r="E4401" s="23" t="s">
        <v>1880</v>
      </c>
      <c r="H4401">
        <v>2</v>
      </c>
      <c r="L4401" s="24" t="s">
        <v>2698</v>
      </c>
      <c r="M4401" s="24" t="s">
        <v>2713</v>
      </c>
    </row>
    <row r="4402" spans="1:13" x14ac:dyDescent="0.3">
      <c r="A4402" s="11">
        <v>39281</v>
      </c>
      <c r="B4402" s="29" t="s">
        <v>2176</v>
      </c>
      <c r="C4402" s="29">
        <v>2</v>
      </c>
      <c r="D4402">
        <v>35</v>
      </c>
      <c r="E4402" s="23" t="s">
        <v>1880</v>
      </c>
      <c r="H4402">
        <v>3</v>
      </c>
      <c r="L4402" s="24" t="s">
        <v>2698</v>
      </c>
      <c r="M4402" s="24" t="s">
        <v>2713</v>
      </c>
    </row>
    <row r="4403" spans="1:13" x14ac:dyDescent="0.3">
      <c r="A4403" s="11">
        <v>39281</v>
      </c>
      <c r="B4403" s="29" t="s">
        <v>2176</v>
      </c>
      <c r="C4403" s="29">
        <v>2</v>
      </c>
      <c r="D4403">
        <v>34</v>
      </c>
      <c r="E4403" s="23" t="s">
        <v>1880</v>
      </c>
      <c r="H4403">
        <v>7</v>
      </c>
      <c r="K4403" t="s">
        <v>2258</v>
      </c>
      <c r="L4403" s="24" t="s">
        <v>2698</v>
      </c>
      <c r="M4403" s="24" t="s">
        <v>2713</v>
      </c>
    </row>
    <row r="4404" spans="1:13" x14ac:dyDescent="0.3">
      <c r="A4404" s="11">
        <v>39281</v>
      </c>
      <c r="B4404" s="29" t="s">
        <v>2176</v>
      </c>
      <c r="C4404" s="29">
        <v>2</v>
      </c>
      <c r="D4404">
        <v>33</v>
      </c>
      <c r="E4404" s="23" t="s">
        <v>1880</v>
      </c>
      <c r="H4404">
        <v>6</v>
      </c>
      <c r="K4404" t="s">
        <v>2258</v>
      </c>
      <c r="L4404" s="24" t="s">
        <v>2698</v>
      </c>
      <c r="M4404" s="24" t="s">
        <v>2713</v>
      </c>
    </row>
    <row r="4405" spans="1:13" x14ac:dyDescent="0.3">
      <c r="A4405" s="6">
        <v>39274</v>
      </c>
      <c r="B4405" s="29" t="s">
        <v>307</v>
      </c>
      <c r="C4405" s="29">
        <v>1</v>
      </c>
      <c r="D4405">
        <v>39.5</v>
      </c>
      <c r="E4405" s="23" t="s">
        <v>1469</v>
      </c>
      <c r="H4405">
        <v>1</v>
      </c>
      <c r="L4405" s="24" t="s">
        <v>2385</v>
      </c>
      <c r="M4405" s="24" t="s">
        <v>2713</v>
      </c>
    </row>
    <row r="4406" spans="1:13" x14ac:dyDescent="0.3">
      <c r="A4406" s="6">
        <v>39274</v>
      </c>
      <c r="B4406" s="29" t="s">
        <v>307</v>
      </c>
      <c r="C4406" s="29">
        <v>2</v>
      </c>
      <c r="D4406">
        <v>25.7</v>
      </c>
      <c r="E4406" s="23" t="s">
        <v>1469</v>
      </c>
      <c r="F4406">
        <v>1</v>
      </c>
      <c r="K4406" t="s">
        <v>2342</v>
      </c>
      <c r="L4406" s="24" t="s">
        <v>2385</v>
      </c>
      <c r="M4406" s="24" t="s">
        <v>2713</v>
      </c>
    </row>
    <row r="4407" spans="1:13" x14ac:dyDescent="0.3">
      <c r="A4407" s="6">
        <v>39274</v>
      </c>
      <c r="B4407" s="29" t="s">
        <v>307</v>
      </c>
      <c r="C4407" s="29">
        <v>2</v>
      </c>
      <c r="D4407">
        <v>24.2</v>
      </c>
      <c r="E4407" s="23" t="s">
        <v>1469</v>
      </c>
      <c r="F4407">
        <v>0.3</v>
      </c>
      <c r="L4407" s="24" t="s">
        <v>2385</v>
      </c>
      <c r="M4407" s="24" t="s">
        <v>2713</v>
      </c>
    </row>
    <row r="4408" spans="1:13" x14ac:dyDescent="0.3">
      <c r="A4408" s="6">
        <v>39274</v>
      </c>
      <c r="B4408" s="29" t="s">
        <v>307</v>
      </c>
      <c r="C4408" s="29">
        <v>1</v>
      </c>
      <c r="D4408">
        <v>5</v>
      </c>
      <c r="E4408" s="23" t="s">
        <v>2074</v>
      </c>
      <c r="H4408">
        <v>1</v>
      </c>
      <c r="L4408" s="24" t="s">
        <v>2698</v>
      </c>
      <c r="M4408" s="24" t="s">
        <v>2545</v>
      </c>
    </row>
    <row r="4409" spans="1:13" x14ac:dyDescent="0.3">
      <c r="A4409" s="6">
        <v>39274</v>
      </c>
      <c r="B4409" s="29" t="s">
        <v>307</v>
      </c>
      <c r="C4409" s="29">
        <v>2</v>
      </c>
      <c r="D4409">
        <v>21.7</v>
      </c>
      <c r="E4409" s="23" t="s">
        <v>2074</v>
      </c>
      <c r="H4409">
        <v>2</v>
      </c>
      <c r="I4409" t="s">
        <v>1373</v>
      </c>
      <c r="L4409" s="24" t="s">
        <v>2698</v>
      </c>
      <c r="M4409" s="24" t="s">
        <v>2545</v>
      </c>
    </row>
    <row r="4410" spans="1:13" x14ac:dyDescent="0.3">
      <c r="A4410" s="6">
        <v>39274</v>
      </c>
      <c r="B4410" s="29" t="s">
        <v>307</v>
      </c>
      <c r="C4410" s="29">
        <v>2</v>
      </c>
      <c r="D4410">
        <v>9.1</v>
      </c>
      <c r="E4410" s="23" t="s">
        <v>2074</v>
      </c>
      <c r="H4410">
        <v>1</v>
      </c>
      <c r="L4410" s="24" t="s">
        <v>2698</v>
      </c>
      <c r="M4410" s="24" t="s">
        <v>2545</v>
      </c>
    </row>
    <row r="4411" spans="1:13" x14ac:dyDescent="0.3">
      <c r="A4411" s="6">
        <v>39274</v>
      </c>
      <c r="B4411" s="29" t="s">
        <v>307</v>
      </c>
      <c r="C4411" s="29">
        <v>1</v>
      </c>
      <c r="D4411">
        <v>46.3</v>
      </c>
      <c r="E4411" s="23" t="s">
        <v>653</v>
      </c>
      <c r="I4411" t="s">
        <v>654</v>
      </c>
      <c r="J4411" s="23"/>
      <c r="K4411" t="s">
        <v>180</v>
      </c>
      <c r="L4411" s="24" t="s">
        <v>2698</v>
      </c>
      <c r="M4411" s="24" t="s">
        <v>2545</v>
      </c>
    </row>
    <row r="4412" spans="1:13" x14ac:dyDescent="0.3">
      <c r="A4412" s="6">
        <v>39274</v>
      </c>
      <c r="B4412" s="29" t="s">
        <v>307</v>
      </c>
      <c r="C4412" s="29">
        <v>2</v>
      </c>
      <c r="D4412">
        <v>20.5</v>
      </c>
      <c r="E4412" s="23" t="s">
        <v>2340</v>
      </c>
      <c r="H4412">
        <v>2</v>
      </c>
      <c r="J4412" s="23"/>
      <c r="L4412" s="24" t="s">
        <v>2698</v>
      </c>
      <c r="M4412" s="24" t="s">
        <v>2713</v>
      </c>
    </row>
    <row r="4413" spans="1:13" x14ac:dyDescent="0.3">
      <c r="A4413" s="11">
        <v>39332</v>
      </c>
      <c r="B4413" s="29" t="s">
        <v>2228</v>
      </c>
      <c r="C4413" s="29">
        <v>1</v>
      </c>
      <c r="D4413">
        <v>10.9</v>
      </c>
      <c r="E4413" s="23" t="s">
        <v>2292</v>
      </c>
      <c r="H4413">
        <v>1</v>
      </c>
      <c r="L4413" s="24" t="s">
        <v>2385</v>
      </c>
      <c r="M4413" s="24" t="s">
        <v>2713</v>
      </c>
    </row>
    <row r="4414" spans="1:13" x14ac:dyDescent="0.3">
      <c r="A4414" s="11">
        <v>39332</v>
      </c>
      <c r="B4414" s="29" t="s">
        <v>382</v>
      </c>
      <c r="C4414" s="29">
        <v>2</v>
      </c>
      <c r="D4414">
        <v>43.5</v>
      </c>
      <c r="E4414" s="23" t="s">
        <v>2292</v>
      </c>
      <c r="F4414">
        <v>0.4</v>
      </c>
      <c r="L4414" s="24" t="s">
        <v>2385</v>
      </c>
      <c r="M4414" s="24" t="s">
        <v>2713</v>
      </c>
    </row>
    <row r="4415" spans="1:13" x14ac:dyDescent="0.3">
      <c r="A4415" s="11">
        <v>39332</v>
      </c>
      <c r="B4415" s="29" t="s">
        <v>382</v>
      </c>
      <c r="C4415" s="29">
        <v>2</v>
      </c>
      <c r="D4415">
        <v>38.700000000000003</v>
      </c>
      <c r="E4415" s="23" t="s">
        <v>2292</v>
      </c>
      <c r="F4415">
        <v>1.1000000000000001</v>
      </c>
      <c r="L4415" s="24" t="s">
        <v>2385</v>
      </c>
      <c r="M4415" s="24" t="s">
        <v>2713</v>
      </c>
    </row>
    <row r="4416" spans="1:13" x14ac:dyDescent="0.3">
      <c r="A4416" s="11">
        <v>39332</v>
      </c>
      <c r="B4416" s="29" t="s">
        <v>382</v>
      </c>
      <c r="C4416" s="29">
        <v>2</v>
      </c>
      <c r="D4416">
        <v>38.5</v>
      </c>
      <c r="E4416" s="23" t="s">
        <v>2292</v>
      </c>
      <c r="F4416">
        <v>1.2</v>
      </c>
      <c r="L4416" s="24" t="s">
        <v>2385</v>
      </c>
      <c r="M4416" s="24" t="s">
        <v>2713</v>
      </c>
    </row>
    <row r="4417" spans="1:13" x14ac:dyDescent="0.3">
      <c r="A4417" s="11">
        <v>39332</v>
      </c>
      <c r="B4417" s="29" t="s">
        <v>382</v>
      </c>
      <c r="C4417" s="29">
        <v>2</v>
      </c>
      <c r="D4417">
        <v>33.1</v>
      </c>
      <c r="E4417" s="23" t="s">
        <v>1363</v>
      </c>
      <c r="F4417">
        <v>0.3</v>
      </c>
      <c r="I4417" t="s">
        <v>1627</v>
      </c>
      <c r="L4417" s="24" t="s">
        <v>2698</v>
      </c>
      <c r="M4417" s="24" t="s">
        <v>2545</v>
      </c>
    </row>
    <row r="4418" spans="1:13" x14ac:dyDescent="0.3">
      <c r="A4418" s="11">
        <v>39332</v>
      </c>
      <c r="B4418" s="29" t="s">
        <v>2228</v>
      </c>
      <c r="C4418" s="29">
        <v>1</v>
      </c>
      <c r="D4418">
        <v>37.4</v>
      </c>
      <c r="E4418" s="23" t="s">
        <v>2702</v>
      </c>
      <c r="K4418" t="s">
        <v>2580</v>
      </c>
      <c r="L4418" s="24" t="s">
        <v>2698</v>
      </c>
      <c r="M4418" s="24" t="s">
        <v>2713</v>
      </c>
    </row>
    <row r="4419" spans="1:13" x14ac:dyDescent="0.3">
      <c r="A4419" s="11">
        <v>39332</v>
      </c>
      <c r="B4419" s="29" t="s">
        <v>2228</v>
      </c>
      <c r="C4419" s="29">
        <v>1</v>
      </c>
      <c r="D4419">
        <v>35.5</v>
      </c>
      <c r="E4419" s="23" t="s">
        <v>2702</v>
      </c>
      <c r="H4419">
        <v>3</v>
      </c>
      <c r="L4419" s="24" t="s">
        <v>2698</v>
      </c>
      <c r="M4419" s="24" t="s">
        <v>2713</v>
      </c>
    </row>
    <row r="4420" spans="1:13" x14ac:dyDescent="0.3">
      <c r="A4420" s="11">
        <v>39332</v>
      </c>
      <c r="B4420" s="29" t="s">
        <v>2228</v>
      </c>
      <c r="C4420" s="29">
        <v>1</v>
      </c>
      <c r="D4420">
        <v>34.5</v>
      </c>
      <c r="E4420" s="23" t="s">
        <v>2702</v>
      </c>
      <c r="H4420">
        <v>3</v>
      </c>
      <c r="L4420" s="24" t="s">
        <v>2698</v>
      </c>
      <c r="M4420" s="24" t="s">
        <v>2713</v>
      </c>
    </row>
    <row r="4421" spans="1:13" x14ac:dyDescent="0.3">
      <c r="A4421" s="11">
        <v>39332</v>
      </c>
      <c r="B4421" s="29" t="s">
        <v>2228</v>
      </c>
      <c r="C4421" s="29">
        <v>1</v>
      </c>
      <c r="D4421">
        <v>31.5</v>
      </c>
      <c r="E4421" s="23" t="s">
        <v>2702</v>
      </c>
      <c r="H4421">
        <v>2</v>
      </c>
      <c r="L4421" s="24" t="s">
        <v>2698</v>
      </c>
      <c r="M4421" s="24" t="s">
        <v>2713</v>
      </c>
    </row>
    <row r="4422" spans="1:13" x14ac:dyDescent="0.3">
      <c r="A4422" s="11">
        <v>39332</v>
      </c>
      <c r="B4422" s="29" t="s">
        <v>2228</v>
      </c>
      <c r="C4422" s="29">
        <v>1</v>
      </c>
      <c r="D4422">
        <v>30.2</v>
      </c>
      <c r="E4422" s="23" t="s">
        <v>2702</v>
      </c>
      <c r="F4422">
        <v>0.3</v>
      </c>
      <c r="J4422" s="23"/>
      <c r="L4422" s="24" t="s">
        <v>2698</v>
      </c>
      <c r="M4422" s="24" t="s">
        <v>2713</v>
      </c>
    </row>
    <row r="4423" spans="1:13" x14ac:dyDescent="0.3">
      <c r="A4423" s="11">
        <v>39332</v>
      </c>
      <c r="B4423" s="29" t="s">
        <v>2228</v>
      </c>
      <c r="C4423" s="29">
        <v>1</v>
      </c>
      <c r="D4423">
        <v>30</v>
      </c>
      <c r="E4423" s="23" t="s">
        <v>2702</v>
      </c>
      <c r="H4423">
        <v>2</v>
      </c>
      <c r="L4423" s="24" t="s">
        <v>2698</v>
      </c>
      <c r="M4423" s="24" t="s">
        <v>2713</v>
      </c>
    </row>
    <row r="4424" spans="1:13" x14ac:dyDescent="0.3">
      <c r="A4424" s="11">
        <v>39332</v>
      </c>
      <c r="B4424" s="29" t="s">
        <v>2228</v>
      </c>
      <c r="C4424" s="29">
        <v>1</v>
      </c>
      <c r="D4424">
        <v>29</v>
      </c>
      <c r="E4424" s="23" t="s">
        <v>2407</v>
      </c>
      <c r="H4424">
        <v>2</v>
      </c>
      <c r="L4424" s="24" t="s">
        <v>2698</v>
      </c>
      <c r="M4424" s="24" t="s">
        <v>2713</v>
      </c>
    </row>
    <row r="4425" spans="1:13" x14ac:dyDescent="0.3">
      <c r="A4425" s="11">
        <v>39332</v>
      </c>
      <c r="B4425" s="29" t="s">
        <v>2228</v>
      </c>
      <c r="C4425" s="29">
        <v>1</v>
      </c>
      <c r="D4425">
        <v>28.7</v>
      </c>
      <c r="E4425" s="23" t="s">
        <v>2702</v>
      </c>
      <c r="H4425">
        <v>1</v>
      </c>
      <c r="L4425" s="24" t="s">
        <v>2698</v>
      </c>
      <c r="M4425" s="24" t="s">
        <v>2713</v>
      </c>
    </row>
    <row r="4426" spans="1:13" x14ac:dyDescent="0.3">
      <c r="A4426" s="11">
        <v>39332</v>
      </c>
      <c r="B4426" s="29" t="s">
        <v>2228</v>
      </c>
      <c r="C4426" s="29">
        <v>1</v>
      </c>
      <c r="D4426">
        <v>28.4</v>
      </c>
      <c r="E4426" s="23" t="s">
        <v>2702</v>
      </c>
      <c r="H4426">
        <v>2</v>
      </c>
      <c r="L4426" s="24" t="s">
        <v>2698</v>
      </c>
      <c r="M4426" s="24" t="s">
        <v>2713</v>
      </c>
    </row>
    <row r="4427" spans="1:13" x14ac:dyDescent="0.3">
      <c r="A4427" s="11">
        <v>39332</v>
      </c>
      <c r="B4427" s="29" t="s">
        <v>2228</v>
      </c>
      <c r="C4427" s="29">
        <v>1</v>
      </c>
      <c r="D4427">
        <v>13.3</v>
      </c>
      <c r="E4427" s="23" t="s">
        <v>2702</v>
      </c>
      <c r="K4427" t="s">
        <v>2289</v>
      </c>
      <c r="L4427" s="24" t="s">
        <v>2698</v>
      </c>
      <c r="M4427" s="24" t="s">
        <v>2713</v>
      </c>
    </row>
    <row r="4428" spans="1:13" x14ac:dyDescent="0.3">
      <c r="A4428" s="11">
        <v>39332</v>
      </c>
      <c r="B4428" s="29" t="s">
        <v>2228</v>
      </c>
      <c r="C4428" s="29">
        <v>1</v>
      </c>
      <c r="D4428">
        <v>11.7</v>
      </c>
      <c r="E4428" s="23" t="s">
        <v>2702</v>
      </c>
      <c r="K4428" s="23" t="s">
        <v>2290</v>
      </c>
      <c r="L4428" s="24" t="s">
        <v>2698</v>
      </c>
      <c r="M4428" s="24" t="s">
        <v>2713</v>
      </c>
    </row>
    <row r="4429" spans="1:13" x14ac:dyDescent="0.3">
      <c r="A4429" s="11">
        <v>39332</v>
      </c>
      <c r="B4429" s="29" t="s">
        <v>2228</v>
      </c>
      <c r="C4429" s="29">
        <v>1</v>
      </c>
      <c r="D4429">
        <v>6.5</v>
      </c>
      <c r="E4429" s="23" t="s">
        <v>2702</v>
      </c>
      <c r="H4429">
        <v>2</v>
      </c>
      <c r="L4429" s="24" t="s">
        <v>2698</v>
      </c>
      <c r="M4429" s="24" t="s">
        <v>2713</v>
      </c>
    </row>
    <row r="4430" spans="1:13" x14ac:dyDescent="0.3">
      <c r="A4430" s="11">
        <v>39332</v>
      </c>
      <c r="B4430" s="29" t="s">
        <v>2228</v>
      </c>
      <c r="C4430" s="29">
        <v>1</v>
      </c>
      <c r="D4430">
        <v>4.0999999999999996</v>
      </c>
      <c r="E4430" s="23" t="s">
        <v>2702</v>
      </c>
      <c r="H4430">
        <v>1</v>
      </c>
      <c r="L4430" s="24" t="s">
        <v>2698</v>
      </c>
      <c r="M4430" s="24" t="s">
        <v>2713</v>
      </c>
    </row>
    <row r="4431" spans="1:13" x14ac:dyDescent="0.3">
      <c r="A4431" s="11">
        <v>39332</v>
      </c>
      <c r="B4431" s="29" t="s">
        <v>2228</v>
      </c>
      <c r="C4431" s="29">
        <v>1</v>
      </c>
      <c r="D4431">
        <v>3.1</v>
      </c>
      <c r="E4431" s="23" t="s">
        <v>2702</v>
      </c>
      <c r="H4431">
        <v>1</v>
      </c>
      <c r="L4431" s="24" t="s">
        <v>2698</v>
      </c>
      <c r="M4431" s="24" t="s">
        <v>2713</v>
      </c>
    </row>
    <row r="4432" spans="1:13" x14ac:dyDescent="0.3">
      <c r="A4432" s="11">
        <v>39332</v>
      </c>
      <c r="B4432" s="29" t="s">
        <v>382</v>
      </c>
      <c r="C4432" s="29">
        <v>2</v>
      </c>
      <c r="D4432">
        <v>37.6</v>
      </c>
      <c r="E4432" s="23" t="s">
        <v>2702</v>
      </c>
      <c r="H4432">
        <v>1</v>
      </c>
      <c r="L4432" s="24" t="s">
        <v>2698</v>
      </c>
      <c r="M4432" s="24" t="s">
        <v>2713</v>
      </c>
    </row>
    <row r="4433" spans="1:13" x14ac:dyDescent="0.3">
      <c r="A4433" s="11">
        <v>39332</v>
      </c>
      <c r="B4433" s="29" t="s">
        <v>382</v>
      </c>
      <c r="C4433" s="29">
        <v>2</v>
      </c>
      <c r="D4433">
        <v>20.8</v>
      </c>
      <c r="E4433" s="23" t="s">
        <v>2702</v>
      </c>
      <c r="H4433">
        <v>1</v>
      </c>
      <c r="L4433" s="24" t="s">
        <v>2698</v>
      </c>
      <c r="M4433" s="24" t="s">
        <v>2713</v>
      </c>
    </row>
    <row r="4434" spans="1:13" x14ac:dyDescent="0.3">
      <c r="A4434" s="11">
        <v>39332</v>
      </c>
      <c r="B4434" s="29" t="s">
        <v>382</v>
      </c>
      <c r="C4434" s="29">
        <v>2</v>
      </c>
      <c r="D4434">
        <v>19.2</v>
      </c>
      <c r="E4434" s="23" t="s">
        <v>2702</v>
      </c>
      <c r="H4434">
        <v>2</v>
      </c>
      <c r="J4434" s="23"/>
      <c r="L4434" s="24" t="s">
        <v>2698</v>
      </c>
      <c r="M4434" s="24" t="s">
        <v>2713</v>
      </c>
    </row>
    <row r="4435" spans="1:13" x14ac:dyDescent="0.3">
      <c r="A4435" s="11">
        <v>39332</v>
      </c>
      <c r="B4435" s="29" t="s">
        <v>382</v>
      </c>
      <c r="C4435" s="29">
        <v>2</v>
      </c>
      <c r="D4435">
        <v>7.9</v>
      </c>
      <c r="E4435" s="23" t="s">
        <v>2702</v>
      </c>
      <c r="H4435">
        <v>1</v>
      </c>
      <c r="L4435" s="24" t="s">
        <v>2698</v>
      </c>
      <c r="M4435" s="24" t="s">
        <v>2713</v>
      </c>
    </row>
    <row r="4436" spans="1:13" x14ac:dyDescent="0.3">
      <c r="A4436" s="11">
        <v>39281</v>
      </c>
      <c r="B4436" s="29" t="s">
        <v>1233</v>
      </c>
      <c r="C4436" s="29">
        <v>1</v>
      </c>
      <c r="D4436">
        <v>44.4</v>
      </c>
      <c r="E4436" s="23" t="s">
        <v>976</v>
      </c>
      <c r="F4436">
        <v>0.2</v>
      </c>
      <c r="L4436" s="24" t="s">
        <v>2385</v>
      </c>
      <c r="M4436" s="24" t="s">
        <v>2713</v>
      </c>
    </row>
    <row r="4437" spans="1:13" x14ac:dyDescent="0.3">
      <c r="A4437" s="11">
        <v>39281</v>
      </c>
      <c r="B4437" s="29" t="s">
        <v>1233</v>
      </c>
      <c r="C4437" s="29">
        <v>1</v>
      </c>
      <c r="D4437">
        <v>39.5</v>
      </c>
      <c r="E4437" s="23" t="s">
        <v>976</v>
      </c>
      <c r="H4437">
        <v>1</v>
      </c>
      <c r="J4437" s="23"/>
      <c r="L4437" s="24" t="s">
        <v>2385</v>
      </c>
      <c r="M4437" s="24" t="s">
        <v>2713</v>
      </c>
    </row>
    <row r="4438" spans="1:13" x14ac:dyDescent="0.3">
      <c r="A4438" s="11">
        <v>39281</v>
      </c>
      <c r="B4438" s="29" t="s">
        <v>1233</v>
      </c>
      <c r="C4438" s="29">
        <v>1</v>
      </c>
      <c r="D4438">
        <v>35.700000000000003</v>
      </c>
      <c r="E4438" s="23" t="s">
        <v>976</v>
      </c>
      <c r="K4438" t="s">
        <v>41</v>
      </c>
      <c r="L4438" s="24" t="s">
        <v>2385</v>
      </c>
      <c r="M4438" s="24" t="s">
        <v>2713</v>
      </c>
    </row>
    <row r="4439" spans="1:13" x14ac:dyDescent="0.3">
      <c r="A4439" s="11">
        <v>39281</v>
      </c>
      <c r="B4439" s="29" t="s">
        <v>1233</v>
      </c>
      <c r="C4439" s="29">
        <v>1</v>
      </c>
      <c r="D4439">
        <v>34.6</v>
      </c>
      <c r="E4439" s="23" t="s">
        <v>976</v>
      </c>
      <c r="H4439">
        <v>1</v>
      </c>
      <c r="L4439" s="24" t="s">
        <v>2385</v>
      </c>
      <c r="M4439" s="24" t="s">
        <v>2713</v>
      </c>
    </row>
    <row r="4440" spans="1:13" x14ac:dyDescent="0.3">
      <c r="A4440" s="11">
        <v>39281</v>
      </c>
      <c r="B4440" s="29" t="s">
        <v>1233</v>
      </c>
      <c r="C4440" s="29">
        <v>1</v>
      </c>
      <c r="D4440">
        <v>30.3</v>
      </c>
      <c r="E4440" s="23" t="s">
        <v>976</v>
      </c>
      <c r="H4440">
        <v>1</v>
      </c>
      <c r="L4440" s="24" t="s">
        <v>2385</v>
      </c>
      <c r="M4440" s="24" t="s">
        <v>2713</v>
      </c>
    </row>
    <row r="4441" spans="1:13" x14ac:dyDescent="0.3">
      <c r="A4441" s="11">
        <v>39281</v>
      </c>
      <c r="B4441" s="29" t="s">
        <v>1233</v>
      </c>
      <c r="C4441" s="29">
        <v>1</v>
      </c>
      <c r="D4441">
        <v>29.9</v>
      </c>
      <c r="E4441" s="23" t="s">
        <v>976</v>
      </c>
      <c r="F4441">
        <v>0.2</v>
      </c>
      <c r="L4441" s="24" t="s">
        <v>2385</v>
      </c>
      <c r="M4441" s="24" t="s">
        <v>2713</v>
      </c>
    </row>
    <row r="4442" spans="1:13" x14ac:dyDescent="0.3">
      <c r="A4442" s="11">
        <v>39281</v>
      </c>
      <c r="B4442" s="29" t="s">
        <v>1233</v>
      </c>
      <c r="C4442" s="29">
        <v>2</v>
      </c>
      <c r="D4442">
        <v>45.3</v>
      </c>
      <c r="E4442" s="23" t="s">
        <v>2180</v>
      </c>
      <c r="H4442">
        <v>2</v>
      </c>
      <c r="L4442" s="24" t="s">
        <v>2385</v>
      </c>
      <c r="M4442" s="24" t="s">
        <v>2713</v>
      </c>
    </row>
    <row r="4443" spans="1:13" x14ac:dyDescent="0.3">
      <c r="A4443" s="11">
        <v>39281</v>
      </c>
      <c r="B4443" s="29" t="s">
        <v>1233</v>
      </c>
      <c r="C4443" s="29">
        <v>2</v>
      </c>
      <c r="D4443">
        <v>44.6</v>
      </c>
      <c r="E4443" s="23" t="s">
        <v>2180</v>
      </c>
      <c r="H4443">
        <v>1</v>
      </c>
      <c r="L4443" s="24" t="s">
        <v>2385</v>
      </c>
      <c r="M4443" s="24" t="s">
        <v>2713</v>
      </c>
    </row>
    <row r="4444" spans="1:13" x14ac:dyDescent="0.3">
      <c r="A4444" s="11">
        <v>39281</v>
      </c>
      <c r="B4444" s="29" t="s">
        <v>1233</v>
      </c>
      <c r="C4444" s="29">
        <v>2</v>
      </c>
      <c r="D4444">
        <v>44</v>
      </c>
      <c r="E4444" s="23" t="s">
        <v>2180</v>
      </c>
      <c r="F4444">
        <v>0.3</v>
      </c>
      <c r="L4444" s="24" t="s">
        <v>2385</v>
      </c>
      <c r="M4444" s="24" t="s">
        <v>2713</v>
      </c>
    </row>
    <row r="4445" spans="1:13" x14ac:dyDescent="0.3">
      <c r="A4445" s="11">
        <v>39281</v>
      </c>
      <c r="B4445" s="29" t="s">
        <v>1233</v>
      </c>
      <c r="C4445" s="29">
        <v>2</v>
      </c>
      <c r="D4445">
        <v>43.9</v>
      </c>
      <c r="E4445" s="23" t="s">
        <v>2180</v>
      </c>
      <c r="F4445">
        <v>0.3</v>
      </c>
      <c r="L4445" s="24" t="s">
        <v>2385</v>
      </c>
      <c r="M4445" s="24" t="s">
        <v>2713</v>
      </c>
    </row>
    <row r="4446" spans="1:13" x14ac:dyDescent="0.3">
      <c r="A4446" s="11">
        <v>39281</v>
      </c>
      <c r="B4446" s="29" t="s">
        <v>1233</v>
      </c>
      <c r="C4446" s="29">
        <v>2</v>
      </c>
      <c r="D4446">
        <v>43.3</v>
      </c>
      <c r="E4446" s="23" t="s">
        <v>2180</v>
      </c>
      <c r="F4446">
        <v>0.5</v>
      </c>
      <c r="I4446" t="s">
        <v>2558</v>
      </c>
      <c r="L4446" s="24" t="s">
        <v>2385</v>
      </c>
      <c r="M4446" s="24" t="s">
        <v>2713</v>
      </c>
    </row>
    <row r="4447" spans="1:13" x14ac:dyDescent="0.3">
      <c r="A4447" s="11">
        <v>39281</v>
      </c>
      <c r="B4447" s="29" t="s">
        <v>1233</v>
      </c>
      <c r="C4447" s="29">
        <v>2</v>
      </c>
      <c r="D4447">
        <v>42.7</v>
      </c>
      <c r="E4447" s="23" t="s">
        <v>2180</v>
      </c>
      <c r="F4447">
        <v>0.4</v>
      </c>
      <c r="I4447" t="s">
        <v>2559</v>
      </c>
      <c r="L4447" s="24" t="s">
        <v>2385</v>
      </c>
      <c r="M4447" s="24" t="s">
        <v>2713</v>
      </c>
    </row>
    <row r="4448" spans="1:13" x14ac:dyDescent="0.3">
      <c r="A4448" s="11">
        <v>39281</v>
      </c>
      <c r="B4448" s="29" t="s">
        <v>1233</v>
      </c>
      <c r="C4448" s="29">
        <v>2</v>
      </c>
      <c r="D4448">
        <v>41</v>
      </c>
      <c r="E4448" s="23" t="s">
        <v>2180</v>
      </c>
      <c r="H4448">
        <v>1</v>
      </c>
      <c r="L4448" s="24" t="s">
        <v>2385</v>
      </c>
      <c r="M4448" s="24" t="s">
        <v>2713</v>
      </c>
    </row>
    <row r="4449" spans="1:13" x14ac:dyDescent="0.3">
      <c r="A4449" s="11">
        <v>39281</v>
      </c>
      <c r="B4449" s="29" t="s">
        <v>1233</v>
      </c>
      <c r="C4449" s="29">
        <v>2</v>
      </c>
      <c r="D4449">
        <v>41</v>
      </c>
      <c r="E4449" s="23" t="s">
        <v>2180</v>
      </c>
      <c r="F4449">
        <v>0.5</v>
      </c>
      <c r="L4449" s="24" t="s">
        <v>2385</v>
      </c>
      <c r="M4449" s="24" t="s">
        <v>2713</v>
      </c>
    </row>
    <row r="4450" spans="1:13" x14ac:dyDescent="0.3">
      <c r="A4450" s="11">
        <v>39281</v>
      </c>
      <c r="B4450" s="29" t="s">
        <v>1233</v>
      </c>
      <c r="C4450" s="29">
        <v>2</v>
      </c>
      <c r="D4450">
        <v>20</v>
      </c>
      <c r="E4450" s="23" t="s">
        <v>2180</v>
      </c>
      <c r="H4450">
        <v>1</v>
      </c>
      <c r="K4450" s="23"/>
      <c r="L4450" s="24" t="s">
        <v>2385</v>
      </c>
      <c r="M4450" s="24" t="s">
        <v>2713</v>
      </c>
    </row>
    <row r="4451" spans="1:13" x14ac:dyDescent="0.3">
      <c r="A4451" s="11">
        <v>39281</v>
      </c>
      <c r="B4451" s="29" t="s">
        <v>1233</v>
      </c>
      <c r="C4451" s="29">
        <v>2</v>
      </c>
      <c r="D4451">
        <v>19.3</v>
      </c>
      <c r="E4451" s="23" t="s">
        <v>2180</v>
      </c>
      <c r="H4451">
        <v>1</v>
      </c>
      <c r="L4451" s="24" t="s">
        <v>2385</v>
      </c>
      <c r="M4451" s="24" t="s">
        <v>2713</v>
      </c>
    </row>
    <row r="4452" spans="1:13" x14ac:dyDescent="0.3">
      <c r="A4452" s="11">
        <v>39281</v>
      </c>
      <c r="B4452" s="29" t="s">
        <v>1233</v>
      </c>
      <c r="C4452" s="29">
        <v>2</v>
      </c>
      <c r="D4452" s="42">
        <v>19.100000000000001</v>
      </c>
      <c r="E4452" s="42" t="s">
        <v>2180</v>
      </c>
      <c r="F4452">
        <v>0.2</v>
      </c>
      <c r="K4452" t="s">
        <v>2558</v>
      </c>
      <c r="L4452" s="24" t="s">
        <v>2385</v>
      </c>
      <c r="M4452" s="24" t="s">
        <v>2713</v>
      </c>
    </row>
    <row r="4453" spans="1:13" x14ac:dyDescent="0.3">
      <c r="A4453" s="11">
        <v>39281</v>
      </c>
      <c r="B4453" s="29" t="s">
        <v>1233</v>
      </c>
      <c r="C4453" s="29">
        <v>2</v>
      </c>
      <c r="D4453">
        <v>18.3</v>
      </c>
      <c r="E4453" s="23" t="s">
        <v>2180</v>
      </c>
      <c r="H4453">
        <v>1</v>
      </c>
      <c r="L4453" s="24" t="s">
        <v>2385</v>
      </c>
      <c r="M4453" s="24" t="s">
        <v>2713</v>
      </c>
    </row>
    <row r="4454" spans="1:13" x14ac:dyDescent="0.3">
      <c r="A4454" s="11">
        <v>39281</v>
      </c>
      <c r="B4454" s="29" t="s">
        <v>1233</v>
      </c>
      <c r="C4454" s="29">
        <v>2</v>
      </c>
      <c r="D4454">
        <v>18.2</v>
      </c>
      <c r="E4454" s="23" t="s">
        <v>2180</v>
      </c>
      <c r="F4454">
        <v>0.3</v>
      </c>
      <c r="L4454" s="24" t="s">
        <v>2385</v>
      </c>
      <c r="M4454" s="24" t="s">
        <v>2713</v>
      </c>
    </row>
    <row r="4455" spans="1:13" x14ac:dyDescent="0.3">
      <c r="A4455" s="11">
        <v>39281</v>
      </c>
      <c r="B4455" s="29" t="s">
        <v>1233</v>
      </c>
      <c r="C4455" s="29">
        <v>2</v>
      </c>
      <c r="D4455">
        <v>17.7</v>
      </c>
      <c r="E4455" s="23" t="s">
        <v>2180</v>
      </c>
      <c r="H4455">
        <v>1</v>
      </c>
      <c r="L4455" s="24" t="s">
        <v>2385</v>
      </c>
      <c r="M4455" s="24" t="s">
        <v>2713</v>
      </c>
    </row>
    <row r="4456" spans="1:13" x14ac:dyDescent="0.3">
      <c r="A4456" s="11">
        <v>39281</v>
      </c>
      <c r="B4456" s="29" t="s">
        <v>1233</v>
      </c>
      <c r="C4456" s="29">
        <v>2</v>
      </c>
      <c r="D4456">
        <v>17.3</v>
      </c>
      <c r="E4456" s="23" t="s">
        <v>2180</v>
      </c>
      <c r="H4456">
        <v>1</v>
      </c>
      <c r="L4456" s="24" t="s">
        <v>2385</v>
      </c>
      <c r="M4456" s="24" t="s">
        <v>2713</v>
      </c>
    </row>
    <row r="4457" spans="1:13" x14ac:dyDescent="0.3">
      <c r="A4457" s="11">
        <v>39281</v>
      </c>
      <c r="B4457" s="29" t="s">
        <v>1233</v>
      </c>
      <c r="C4457" s="29">
        <v>2</v>
      </c>
      <c r="D4457">
        <v>17.3</v>
      </c>
      <c r="E4457" s="23" t="s">
        <v>2180</v>
      </c>
      <c r="F4457">
        <v>0.2</v>
      </c>
      <c r="K4457" s="23" t="s">
        <v>2508</v>
      </c>
      <c r="L4457" s="24" t="s">
        <v>2385</v>
      </c>
      <c r="M4457" s="24" t="s">
        <v>2713</v>
      </c>
    </row>
    <row r="4458" spans="1:13" x14ac:dyDescent="0.3">
      <c r="A4458" s="11">
        <v>39281</v>
      </c>
      <c r="B4458" s="29" t="s">
        <v>1233</v>
      </c>
      <c r="C4458" s="29">
        <v>2</v>
      </c>
      <c r="D4458">
        <v>17.100000000000001</v>
      </c>
      <c r="E4458" s="23" t="s">
        <v>2180</v>
      </c>
      <c r="H4458">
        <v>1</v>
      </c>
      <c r="L4458" s="24" t="s">
        <v>2385</v>
      </c>
      <c r="M4458" s="24" t="s">
        <v>2713</v>
      </c>
    </row>
    <row r="4459" spans="1:13" x14ac:dyDescent="0.3">
      <c r="A4459" s="11">
        <v>39281</v>
      </c>
      <c r="B4459" s="29" t="s">
        <v>1233</v>
      </c>
      <c r="C4459" s="29">
        <v>2</v>
      </c>
      <c r="D4459">
        <v>16.399999999999999</v>
      </c>
      <c r="E4459" s="23" t="s">
        <v>2180</v>
      </c>
      <c r="H4459">
        <v>2</v>
      </c>
      <c r="L4459" s="24" t="s">
        <v>2385</v>
      </c>
      <c r="M4459" s="24" t="s">
        <v>2713</v>
      </c>
    </row>
    <row r="4460" spans="1:13" x14ac:dyDescent="0.3">
      <c r="A4460" s="11">
        <v>39281</v>
      </c>
      <c r="B4460" s="29" t="s">
        <v>1233</v>
      </c>
      <c r="C4460" s="29">
        <v>2</v>
      </c>
      <c r="D4460">
        <v>15.8</v>
      </c>
      <c r="E4460" s="23" t="s">
        <v>2180</v>
      </c>
      <c r="H4460">
        <v>1</v>
      </c>
      <c r="L4460" s="24" t="s">
        <v>2385</v>
      </c>
      <c r="M4460" s="24" t="s">
        <v>2713</v>
      </c>
    </row>
    <row r="4461" spans="1:13" x14ac:dyDescent="0.3">
      <c r="A4461" s="11">
        <v>39281</v>
      </c>
      <c r="B4461" s="29" t="s">
        <v>1233</v>
      </c>
      <c r="C4461" s="29">
        <v>2</v>
      </c>
      <c r="D4461">
        <v>15.4</v>
      </c>
      <c r="E4461" s="23" t="s">
        <v>2180</v>
      </c>
      <c r="K4461" t="s">
        <v>2510</v>
      </c>
      <c r="L4461" s="24" t="s">
        <v>2385</v>
      </c>
      <c r="M4461" s="24" t="s">
        <v>2713</v>
      </c>
    </row>
    <row r="4462" spans="1:13" x14ac:dyDescent="0.3">
      <c r="A4462" s="11">
        <v>39281</v>
      </c>
      <c r="B4462" s="29" t="s">
        <v>1233</v>
      </c>
      <c r="C4462" s="29">
        <v>2</v>
      </c>
      <c r="D4462">
        <v>15</v>
      </c>
      <c r="E4462" s="23" t="s">
        <v>2180</v>
      </c>
      <c r="H4462">
        <v>3</v>
      </c>
      <c r="L4462" s="24" t="s">
        <v>2385</v>
      </c>
      <c r="M4462" s="24" t="s">
        <v>2713</v>
      </c>
    </row>
    <row r="4463" spans="1:13" x14ac:dyDescent="0.3">
      <c r="A4463" s="11">
        <v>39281</v>
      </c>
      <c r="B4463" s="29" t="s">
        <v>1233</v>
      </c>
      <c r="C4463" s="29">
        <v>2</v>
      </c>
      <c r="D4463">
        <v>3.9</v>
      </c>
      <c r="E4463" s="23" t="s">
        <v>2180</v>
      </c>
      <c r="F4463">
        <v>0.4</v>
      </c>
      <c r="L4463" s="24" t="s">
        <v>2385</v>
      </c>
      <c r="M4463" s="24" t="s">
        <v>2713</v>
      </c>
    </row>
    <row r="4464" spans="1:13" x14ac:dyDescent="0.3">
      <c r="A4464" s="11">
        <v>39281</v>
      </c>
      <c r="B4464" s="29" t="s">
        <v>1233</v>
      </c>
      <c r="C4464" s="29">
        <v>2</v>
      </c>
      <c r="D4464">
        <v>3.4</v>
      </c>
      <c r="E4464" s="23" t="s">
        <v>2180</v>
      </c>
      <c r="H4464">
        <v>1</v>
      </c>
      <c r="L4464" s="24" t="s">
        <v>2385</v>
      </c>
      <c r="M4464" s="24" t="s">
        <v>2713</v>
      </c>
    </row>
    <row r="4465" spans="1:13" x14ac:dyDescent="0.3">
      <c r="A4465" s="11">
        <v>39281</v>
      </c>
      <c r="B4465" s="29" t="s">
        <v>1233</v>
      </c>
      <c r="C4465" s="29">
        <v>2</v>
      </c>
      <c r="D4465">
        <v>2.1</v>
      </c>
      <c r="E4465" s="23" t="s">
        <v>2180</v>
      </c>
      <c r="F4465">
        <v>0.1</v>
      </c>
      <c r="L4465" s="24" t="s">
        <v>2385</v>
      </c>
      <c r="M4465" s="24" t="s">
        <v>2713</v>
      </c>
    </row>
    <row r="4466" spans="1:13" x14ac:dyDescent="0.3">
      <c r="A4466" s="11">
        <v>39281</v>
      </c>
      <c r="B4466" s="29" t="s">
        <v>1233</v>
      </c>
      <c r="C4466" s="29">
        <v>2</v>
      </c>
      <c r="D4466">
        <v>2.7</v>
      </c>
      <c r="E4466" s="23" t="s">
        <v>2180</v>
      </c>
      <c r="F4466">
        <v>0.2</v>
      </c>
      <c r="L4466" s="24" t="s">
        <v>2385</v>
      </c>
      <c r="M4466" s="24" t="s">
        <v>2713</v>
      </c>
    </row>
    <row r="4467" spans="1:13" x14ac:dyDescent="0.3">
      <c r="A4467" s="11">
        <v>39281</v>
      </c>
      <c r="B4467" s="29" t="s">
        <v>1233</v>
      </c>
      <c r="C4467" s="29">
        <v>2</v>
      </c>
      <c r="D4467">
        <v>0.2</v>
      </c>
      <c r="E4467" s="23" t="s">
        <v>2180</v>
      </c>
      <c r="H4467">
        <v>1</v>
      </c>
      <c r="L4467" s="24" t="s">
        <v>2385</v>
      </c>
      <c r="M4467" s="24" t="s">
        <v>2713</v>
      </c>
    </row>
    <row r="4468" spans="1:13" x14ac:dyDescent="0.3">
      <c r="A4468" s="11">
        <v>39281</v>
      </c>
      <c r="B4468" s="29" t="s">
        <v>1233</v>
      </c>
      <c r="C4468" s="29">
        <v>1</v>
      </c>
      <c r="D4468">
        <v>46.8</v>
      </c>
      <c r="E4468" s="23" t="s">
        <v>625</v>
      </c>
      <c r="H4468">
        <v>2</v>
      </c>
      <c r="K4468" s="23"/>
      <c r="L4468" s="24" t="s">
        <v>2698</v>
      </c>
      <c r="M4468" s="24" t="s">
        <v>2545</v>
      </c>
    </row>
    <row r="4469" spans="1:13" x14ac:dyDescent="0.3">
      <c r="A4469" s="11">
        <v>39281</v>
      </c>
      <c r="B4469" s="29" t="s">
        <v>1233</v>
      </c>
      <c r="C4469" s="29">
        <v>1</v>
      </c>
      <c r="D4469">
        <v>44.6</v>
      </c>
      <c r="E4469" s="23" t="s">
        <v>625</v>
      </c>
      <c r="H4469">
        <v>1</v>
      </c>
      <c r="L4469" s="24" t="s">
        <v>2698</v>
      </c>
      <c r="M4469" s="24" t="s">
        <v>2545</v>
      </c>
    </row>
    <row r="4470" spans="1:13" x14ac:dyDescent="0.3">
      <c r="A4470" s="11">
        <v>39281</v>
      </c>
      <c r="B4470" s="29" t="s">
        <v>1233</v>
      </c>
      <c r="C4470" s="29">
        <v>1</v>
      </c>
      <c r="D4470">
        <v>39.700000000000003</v>
      </c>
      <c r="E4470" s="23" t="s">
        <v>625</v>
      </c>
      <c r="F4470">
        <v>0.2</v>
      </c>
      <c r="L4470" s="24" t="s">
        <v>2698</v>
      </c>
      <c r="M4470" s="24" t="s">
        <v>2545</v>
      </c>
    </row>
    <row r="4471" spans="1:13" x14ac:dyDescent="0.3">
      <c r="A4471" s="11">
        <v>39281</v>
      </c>
      <c r="B4471" s="29" t="s">
        <v>1233</v>
      </c>
      <c r="C4471" s="29">
        <v>1</v>
      </c>
      <c r="D4471">
        <v>37.700000000000003</v>
      </c>
      <c r="E4471" s="23" t="s">
        <v>625</v>
      </c>
      <c r="H4471">
        <v>1</v>
      </c>
      <c r="L4471" s="24" t="s">
        <v>2698</v>
      </c>
      <c r="M4471" s="24" t="s">
        <v>2545</v>
      </c>
    </row>
    <row r="4472" spans="1:13" x14ac:dyDescent="0.3">
      <c r="A4472" s="11">
        <v>39281</v>
      </c>
      <c r="B4472" s="29" t="s">
        <v>1233</v>
      </c>
      <c r="C4472" s="29">
        <v>1</v>
      </c>
      <c r="D4472">
        <v>35.299999999999997</v>
      </c>
      <c r="E4472" s="23" t="s">
        <v>625</v>
      </c>
      <c r="K4472" t="s">
        <v>804</v>
      </c>
      <c r="L4472" s="24" t="s">
        <v>2698</v>
      </c>
      <c r="M4472" s="24" t="s">
        <v>2545</v>
      </c>
    </row>
    <row r="4473" spans="1:13" x14ac:dyDescent="0.3">
      <c r="A4473" s="11">
        <v>39281</v>
      </c>
      <c r="B4473" s="29" t="s">
        <v>1233</v>
      </c>
      <c r="C4473" s="29">
        <v>2</v>
      </c>
      <c r="D4473">
        <v>31</v>
      </c>
      <c r="E4473" s="23" t="s">
        <v>1285</v>
      </c>
      <c r="H4473">
        <v>3</v>
      </c>
      <c r="L4473" s="24" t="s">
        <v>2698</v>
      </c>
      <c r="M4473" s="24" t="s">
        <v>2545</v>
      </c>
    </row>
    <row r="4474" spans="1:13" x14ac:dyDescent="0.3">
      <c r="A4474" s="11">
        <v>39281</v>
      </c>
      <c r="B4474" s="29" t="s">
        <v>1233</v>
      </c>
      <c r="C4474" s="29">
        <v>2</v>
      </c>
      <c r="D4474">
        <v>30</v>
      </c>
      <c r="E4474" s="23" t="s">
        <v>1285</v>
      </c>
      <c r="K4474" t="s">
        <v>2240</v>
      </c>
      <c r="L4474" s="24" t="s">
        <v>2698</v>
      </c>
      <c r="M4474" s="24" t="s">
        <v>2545</v>
      </c>
    </row>
    <row r="4475" spans="1:13" x14ac:dyDescent="0.3">
      <c r="A4475" s="11">
        <v>39281</v>
      </c>
      <c r="B4475" s="29" t="s">
        <v>1233</v>
      </c>
      <c r="C4475" s="29">
        <v>2</v>
      </c>
      <c r="D4475">
        <v>29</v>
      </c>
      <c r="E4475" s="23" t="s">
        <v>1285</v>
      </c>
      <c r="K4475" t="s">
        <v>2241</v>
      </c>
      <c r="L4475" s="24" t="s">
        <v>2698</v>
      </c>
      <c r="M4475" s="24" t="s">
        <v>2545</v>
      </c>
    </row>
    <row r="4476" spans="1:13" x14ac:dyDescent="0.3">
      <c r="A4476" s="11">
        <v>39281</v>
      </c>
      <c r="B4476" s="29" t="s">
        <v>1233</v>
      </c>
      <c r="C4476" s="29">
        <v>2</v>
      </c>
      <c r="D4476">
        <v>27.9</v>
      </c>
      <c r="E4476" s="23" t="s">
        <v>1285</v>
      </c>
      <c r="H4476">
        <v>2</v>
      </c>
      <c r="K4476" s="23"/>
      <c r="L4476" s="24" t="s">
        <v>2698</v>
      </c>
      <c r="M4476" s="24" t="s">
        <v>2545</v>
      </c>
    </row>
    <row r="4477" spans="1:13" x14ac:dyDescent="0.3">
      <c r="A4477" s="11">
        <v>39281</v>
      </c>
      <c r="B4477" s="29" t="s">
        <v>1233</v>
      </c>
      <c r="C4477" s="29">
        <v>2</v>
      </c>
      <c r="D4477">
        <v>25.4</v>
      </c>
      <c r="E4477" s="23" t="s">
        <v>1285</v>
      </c>
      <c r="H4477">
        <v>1</v>
      </c>
      <c r="L4477" s="24" t="s">
        <v>2698</v>
      </c>
      <c r="M4477" s="24" t="s">
        <v>2545</v>
      </c>
    </row>
    <row r="4478" spans="1:13" x14ac:dyDescent="0.3">
      <c r="A4478" s="11">
        <v>39281</v>
      </c>
      <c r="B4478" s="29" t="s">
        <v>1233</v>
      </c>
      <c r="C4478" s="29">
        <v>2</v>
      </c>
      <c r="D4478">
        <v>24.5</v>
      </c>
      <c r="E4478" s="23" t="s">
        <v>1285</v>
      </c>
      <c r="H4478">
        <v>1</v>
      </c>
      <c r="L4478" s="24" t="s">
        <v>2698</v>
      </c>
      <c r="M4478" s="24" t="s">
        <v>2545</v>
      </c>
    </row>
    <row r="4479" spans="1:13" x14ac:dyDescent="0.3">
      <c r="A4479" s="11">
        <v>39281</v>
      </c>
      <c r="B4479" s="29" t="s">
        <v>1233</v>
      </c>
      <c r="C4479" s="29">
        <v>2</v>
      </c>
      <c r="D4479">
        <v>24</v>
      </c>
      <c r="E4479" s="23" t="s">
        <v>1285</v>
      </c>
      <c r="H4479">
        <v>1</v>
      </c>
      <c r="L4479" s="24" t="s">
        <v>2698</v>
      </c>
      <c r="M4479" s="24" t="s">
        <v>2545</v>
      </c>
    </row>
    <row r="4480" spans="1:13" x14ac:dyDescent="0.3">
      <c r="A4480" s="11">
        <v>39281</v>
      </c>
      <c r="B4480" s="29" t="s">
        <v>1233</v>
      </c>
      <c r="C4480" s="29">
        <v>2</v>
      </c>
      <c r="D4480">
        <v>23.5</v>
      </c>
      <c r="E4480" s="23" t="s">
        <v>1285</v>
      </c>
      <c r="H4480">
        <v>1</v>
      </c>
      <c r="K4480" s="23"/>
      <c r="L4480" s="24" t="s">
        <v>2698</v>
      </c>
      <c r="M4480" s="24" t="s">
        <v>2545</v>
      </c>
    </row>
    <row r="4481" spans="1:13" x14ac:dyDescent="0.3">
      <c r="A4481" s="11">
        <v>39281</v>
      </c>
      <c r="B4481" s="29" t="s">
        <v>1233</v>
      </c>
      <c r="C4481" s="29">
        <v>2</v>
      </c>
      <c r="D4481">
        <v>23.2</v>
      </c>
      <c r="E4481" s="23" t="s">
        <v>1285</v>
      </c>
      <c r="H4481">
        <v>2</v>
      </c>
      <c r="L4481" s="24" t="s">
        <v>2698</v>
      </c>
      <c r="M4481" s="24" t="s">
        <v>2545</v>
      </c>
    </row>
    <row r="4482" spans="1:13" x14ac:dyDescent="0.3">
      <c r="A4482" s="11">
        <v>39281</v>
      </c>
      <c r="B4482" s="29" t="s">
        <v>1233</v>
      </c>
      <c r="C4482" s="29">
        <v>2</v>
      </c>
      <c r="D4482">
        <v>23</v>
      </c>
      <c r="E4482" s="23" t="s">
        <v>1285</v>
      </c>
      <c r="H4482">
        <v>2</v>
      </c>
      <c r="L4482" s="24" t="s">
        <v>2698</v>
      </c>
      <c r="M4482" s="24" t="s">
        <v>2545</v>
      </c>
    </row>
    <row r="4483" spans="1:13" x14ac:dyDescent="0.3">
      <c r="A4483" s="11">
        <v>39281</v>
      </c>
      <c r="B4483" s="29" t="s">
        <v>1233</v>
      </c>
      <c r="C4483" s="29">
        <v>2</v>
      </c>
      <c r="D4483">
        <v>22</v>
      </c>
      <c r="E4483" s="23" t="s">
        <v>1285</v>
      </c>
      <c r="H4483">
        <v>3</v>
      </c>
      <c r="L4483" s="24" t="s">
        <v>2698</v>
      </c>
      <c r="M4483" s="24" t="s">
        <v>2545</v>
      </c>
    </row>
    <row r="4484" spans="1:13" x14ac:dyDescent="0.3">
      <c r="A4484" s="11">
        <v>39281</v>
      </c>
      <c r="B4484" s="29" t="s">
        <v>1233</v>
      </c>
      <c r="C4484" s="29">
        <v>2</v>
      </c>
      <c r="D4484">
        <v>20.399999999999999</v>
      </c>
      <c r="E4484" s="23" t="s">
        <v>1285</v>
      </c>
      <c r="H4484">
        <v>2</v>
      </c>
      <c r="K4484" s="23"/>
      <c r="L4484" s="24" t="s">
        <v>2698</v>
      </c>
      <c r="M4484" s="24" t="s">
        <v>2545</v>
      </c>
    </row>
    <row r="4485" spans="1:13" x14ac:dyDescent="0.3">
      <c r="A4485" s="11">
        <v>39281</v>
      </c>
      <c r="B4485" s="29" t="s">
        <v>1233</v>
      </c>
      <c r="C4485" s="29">
        <v>2</v>
      </c>
      <c r="D4485">
        <v>19.3</v>
      </c>
      <c r="E4485" s="23" t="s">
        <v>1285</v>
      </c>
      <c r="H4485">
        <v>1</v>
      </c>
      <c r="L4485" s="24" t="s">
        <v>2698</v>
      </c>
      <c r="M4485" s="24" t="s">
        <v>2545</v>
      </c>
    </row>
    <row r="4486" spans="1:13" x14ac:dyDescent="0.3">
      <c r="A4486" s="11">
        <v>39281</v>
      </c>
      <c r="B4486" s="29" t="s">
        <v>1233</v>
      </c>
      <c r="C4486" s="29">
        <v>2</v>
      </c>
      <c r="D4486">
        <v>10.4</v>
      </c>
      <c r="E4486" s="23" t="s">
        <v>1285</v>
      </c>
      <c r="F4486">
        <v>0.3</v>
      </c>
      <c r="L4486" s="24" t="s">
        <v>2698</v>
      </c>
      <c r="M4486" s="24" t="s">
        <v>2545</v>
      </c>
    </row>
    <row r="4487" spans="1:13" x14ac:dyDescent="0.3">
      <c r="A4487" s="11">
        <v>39281</v>
      </c>
      <c r="B4487" s="29" t="s">
        <v>1233</v>
      </c>
      <c r="C4487" s="29">
        <v>2</v>
      </c>
      <c r="D4487">
        <v>46.7</v>
      </c>
      <c r="E4487" s="23" t="s">
        <v>2733</v>
      </c>
      <c r="K4487" t="s">
        <v>2734</v>
      </c>
      <c r="L4487" s="24" t="s">
        <v>2698</v>
      </c>
      <c r="M4487" s="24" t="s">
        <v>220</v>
      </c>
    </row>
    <row r="4488" spans="1:13" x14ac:dyDescent="0.3">
      <c r="A4488" s="11">
        <v>39281</v>
      </c>
      <c r="B4488" s="29" t="s">
        <v>1233</v>
      </c>
      <c r="C4488" s="29">
        <v>2</v>
      </c>
      <c r="D4488">
        <v>45</v>
      </c>
      <c r="E4488" s="23" t="s">
        <v>2625</v>
      </c>
      <c r="H4488">
        <v>1</v>
      </c>
      <c r="J4488" s="23"/>
      <c r="L4488" s="24" t="s">
        <v>2385</v>
      </c>
      <c r="M4488" s="24" t="s">
        <v>2713</v>
      </c>
    </row>
    <row r="4489" spans="1:13" x14ac:dyDescent="0.3">
      <c r="A4489" s="11">
        <v>39281</v>
      </c>
      <c r="B4489" s="29" t="s">
        <v>1233</v>
      </c>
      <c r="C4489" s="29">
        <v>1</v>
      </c>
      <c r="D4489">
        <v>45.9</v>
      </c>
      <c r="E4489" s="23" t="s">
        <v>975</v>
      </c>
      <c r="H4489">
        <v>1</v>
      </c>
      <c r="L4489" s="24" t="s">
        <v>2698</v>
      </c>
      <c r="M4489" s="24" t="s">
        <v>2713</v>
      </c>
    </row>
    <row r="4490" spans="1:13" x14ac:dyDescent="0.3">
      <c r="A4490" s="11">
        <v>39281</v>
      </c>
      <c r="B4490" s="29" t="s">
        <v>1233</v>
      </c>
      <c r="C4490" s="29">
        <v>1</v>
      </c>
      <c r="D4490">
        <v>29.4</v>
      </c>
      <c r="E4490" s="23" t="s">
        <v>975</v>
      </c>
      <c r="H4490">
        <v>1</v>
      </c>
      <c r="L4490" s="24" t="s">
        <v>2698</v>
      </c>
      <c r="M4490" s="24" t="s">
        <v>2713</v>
      </c>
    </row>
    <row r="4491" spans="1:13" x14ac:dyDescent="0.3">
      <c r="A4491" s="11">
        <v>39281</v>
      </c>
      <c r="B4491" s="29" t="s">
        <v>1233</v>
      </c>
      <c r="C4491" s="29">
        <v>1</v>
      </c>
      <c r="D4491">
        <v>28</v>
      </c>
      <c r="E4491" s="23" t="s">
        <v>975</v>
      </c>
      <c r="H4491">
        <v>1</v>
      </c>
      <c r="L4491" s="24" t="s">
        <v>2698</v>
      </c>
      <c r="M4491" s="24" t="s">
        <v>2713</v>
      </c>
    </row>
    <row r="4492" spans="1:13" x14ac:dyDescent="0.3">
      <c r="A4492" s="11">
        <v>39281</v>
      </c>
      <c r="B4492" s="29" t="s">
        <v>1233</v>
      </c>
      <c r="C4492" s="29">
        <v>1</v>
      </c>
      <c r="D4492">
        <v>18.7</v>
      </c>
      <c r="E4492" s="23" t="s">
        <v>1630</v>
      </c>
      <c r="H4492">
        <v>1</v>
      </c>
      <c r="L4492" s="24" t="s">
        <v>2698</v>
      </c>
      <c r="M4492" s="24" t="s">
        <v>2713</v>
      </c>
    </row>
    <row r="4493" spans="1:13" x14ac:dyDescent="0.3">
      <c r="A4493" s="11">
        <v>39281</v>
      </c>
      <c r="B4493" s="29" t="s">
        <v>1233</v>
      </c>
      <c r="C4493" s="29">
        <v>1</v>
      </c>
      <c r="D4493">
        <v>7.7</v>
      </c>
      <c r="E4493" s="23" t="s">
        <v>1630</v>
      </c>
      <c r="H4493">
        <v>1</v>
      </c>
      <c r="L4493" s="24" t="s">
        <v>2698</v>
      </c>
      <c r="M4493" s="24" t="s">
        <v>2713</v>
      </c>
    </row>
    <row r="4494" spans="1:13" x14ac:dyDescent="0.3">
      <c r="A4494" s="11">
        <v>39281</v>
      </c>
      <c r="B4494" s="29" t="s">
        <v>1233</v>
      </c>
      <c r="C4494" s="29">
        <v>1</v>
      </c>
      <c r="D4494">
        <v>7.2</v>
      </c>
      <c r="E4494" s="23" t="s">
        <v>1630</v>
      </c>
      <c r="H4494">
        <v>1</v>
      </c>
      <c r="L4494" s="24" t="s">
        <v>2698</v>
      </c>
      <c r="M4494" s="24" t="s">
        <v>2713</v>
      </c>
    </row>
    <row r="4495" spans="1:13" x14ac:dyDescent="0.3">
      <c r="A4495" s="11">
        <v>39281</v>
      </c>
      <c r="B4495" s="29" t="s">
        <v>1233</v>
      </c>
      <c r="C4495" s="29">
        <v>1</v>
      </c>
      <c r="D4495">
        <v>6</v>
      </c>
      <c r="E4495" s="23" t="s">
        <v>1630</v>
      </c>
      <c r="H4495">
        <v>1</v>
      </c>
      <c r="L4495" s="24" t="s">
        <v>2698</v>
      </c>
      <c r="M4495" s="24" t="s">
        <v>2713</v>
      </c>
    </row>
    <row r="4496" spans="1:13" x14ac:dyDescent="0.3">
      <c r="A4496" s="11">
        <v>39281</v>
      </c>
      <c r="B4496" s="29" t="s">
        <v>1233</v>
      </c>
      <c r="C4496" s="29">
        <v>2</v>
      </c>
      <c r="D4496">
        <v>46.2</v>
      </c>
      <c r="E4496" s="23" t="s">
        <v>1630</v>
      </c>
      <c r="H4496">
        <v>2</v>
      </c>
      <c r="L4496" s="24" t="s">
        <v>2698</v>
      </c>
      <c r="M4496" s="24" t="s">
        <v>2713</v>
      </c>
    </row>
    <row r="4497" spans="1:13" x14ac:dyDescent="0.3">
      <c r="A4497" s="11">
        <v>39281</v>
      </c>
      <c r="B4497" s="29" t="s">
        <v>1233</v>
      </c>
      <c r="C4497" s="29">
        <v>2</v>
      </c>
      <c r="D4497">
        <v>45.5</v>
      </c>
      <c r="E4497" s="23" t="s">
        <v>1630</v>
      </c>
      <c r="H4497">
        <v>1</v>
      </c>
      <c r="L4497" s="24" t="s">
        <v>2698</v>
      </c>
      <c r="M4497" s="24" t="s">
        <v>2713</v>
      </c>
    </row>
    <row r="4498" spans="1:13" x14ac:dyDescent="0.3">
      <c r="A4498" s="11">
        <v>39281</v>
      </c>
      <c r="B4498" s="29" t="s">
        <v>1233</v>
      </c>
      <c r="C4498" s="29">
        <v>2</v>
      </c>
      <c r="D4498">
        <v>44.7</v>
      </c>
      <c r="E4498" s="23" t="s">
        <v>1630</v>
      </c>
      <c r="L4498" s="24" t="s">
        <v>2698</v>
      </c>
      <c r="M4498" s="24" t="s">
        <v>2713</v>
      </c>
    </row>
    <row r="4499" spans="1:13" x14ac:dyDescent="0.3">
      <c r="A4499" s="11">
        <v>39281</v>
      </c>
      <c r="B4499" s="29" t="s">
        <v>1233</v>
      </c>
      <c r="C4499" s="29">
        <v>2</v>
      </c>
      <c r="D4499">
        <v>43.9</v>
      </c>
      <c r="E4499" s="24" t="s">
        <v>1630</v>
      </c>
      <c r="F4499">
        <v>0.2</v>
      </c>
      <c r="L4499" s="24" t="s">
        <v>2698</v>
      </c>
      <c r="M4499" s="24" t="s">
        <v>2713</v>
      </c>
    </row>
    <row r="4500" spans="1:13" x14ac:dyDescent="0.3">
      <c r="A4500" s="11">
        <v>39281</v>
      </c>
      <c r="B4500" s="29" t="s">
        <v>1233</v>
      </c>
      <c r="C4500" s="29">
        <v>2</v>
      </c>
      <c r="D4500">
        <v>42.4</v>
      </c>
      <c r="E4500" s="23" t="s">
        <v>1630</v>
      </c>
      <c r="H4500">
        <v>1</v>
      </c>
      <c r="L4500" s="24" t="s">
        <v>2698</v>
      </c>
      <c r="M4500" s="24" t="s">
        <v>2713</v>
      </c>
    </row>
    <row r="4501" spans="1:13" x14ac:dyDescent="0.3">
      <c r="A4501" s="11">
        <v>39281</v>
      </c>
      <c r="B4501" s="29" t="s">
        <v>1233</v>
      </c>
      <c r="C4501" s="29">
        <v>2</v>
      </c>
      <c r="D4501">
        <v>32.1</v>
      </c>
      <c r="E4501" s="23" t="s">
        <v>1630</v>
      </c>
      <c r="H4501">
        <v>1</v>
      </c>
      <c r="L4501" s="24" t="s">
        <v>2698</v>
      </c>
      <c r="M4501" s="24" t="s">
        <v>2713</v>
      </c>
    </row>
    <row r="4502" spans="1:13" x14ac:dyDescent="0.3">
      <c r="A4502" s="11">
        <v>39281</v>
      </c>
      <c r="B4502" s="29" t="s">
        <v>1233</v>
      </c>
      <c r="C4502" s="29">
        <v>2</v>
      </c>
      <c r="D4502">
        <v>30.1</v>
      </c>
      <c r="E4502" s="23" t="s">
        <v>1630</v>
      </c>
      <c r="H4502">
        <v>1</v>
      </c>
      <c r="L4502" s="24" t="s">
        <v>2698</v>
      </c>
      <c r="M4502" s="24" t="s">
        <v>2713</v>
      </c>
    </row>
    <row r="4503" spans="1:13" x14ac:dyDescent="0.3">
      <c r="A4503" s="11">
        <v>39281</v>
      </c>
      <c r="B4503" s="29" t="s">
        <v>1233</v>
      </c>
      <c r="C4503" s="29">
        <v>2</v>
      </c>
      <c r="D4503">
        <v>19.3</v>
      </c>
      <c r="E4503" s="23" t="s">
        <v>1630</v>
      </c>
      <c r="H4503">
        <v>1</v>
      </c>
      <c r="L4503" s="24" t="s">
        <v>2698</v>
      </c>
      <c r="M4503" s="24" t="s">
        <v>2713</v>
      </c>
    </row>
    <row r="4504" spans="1:13" x14ac:dyDescent="0.3">
      <c r="A4504" s="11">
        <v>39281</v>
      </c>
      <c r="B4504" s="29" t="s">
        <v>1233</v>
      </c>
      <c r="C4504" s="29">
        <v>2</v>
      </c>
      <c r="D4504">
        <v>18.8</v>
      </c>
      <c r="E4504" s="23" t="s">
        <v>1630</v>
      </c>
      <c r="H4504">
        <v>2</v>
      </c>
      <c r="L4504" s="24" t="s">
        <v>2698</v>
      </c>
      <c r="M4504" s="24" t="s">
        <v>2713</v>
      </c>
    </row>
    <row r="4505" spans="1:13" x14ac:dyDescent="0.3">
      <c r="A4505" s="11">
        <v>39281</v>
      </c>
      <c r="B4505" s="29" t="s">
        <v>1233</v>
      </c>
      <c r="C4505" s="29">
        <v>2</v>
      </c>
      <c r="D4505">
        <v>16</v>
      </c>
      <c r="E4505" s="23" t="s">
        <v>1630</v>
      </c>
      <c r="H4505">
        <v>1</v>
      </c>
      <c r="L4505" s="24" t="s">
        <v>2698</v>
      </c>
      <c r="M4505" s="24" t="s">
        <v>2713</v>
      </c>
    </row>
    <row r="4506" spans="1:13" x14ac:dyDescent="0.3">
      <c r="A4506" s="11">
        <v>39281</v>
      </c>
      <c r="B4506" s="29" t="s">
        <v>1233</v>
      </c>
      <c r="C4506" s="29">
        <v>2</v>
      </c>
      <c r="D4506">
        <v>3.9</v>
      </c>
      <c r="E4506" s="23" t="s">
        <v>1630</v>
      </c>
      <c r="H4506">
        <v>1</v>
      </c>
      <c r="L4506" s="24" t="s">
        <v>2698</v>
      </c>
      <c r="M4506" s="24" t="s">
        <v>2713</v>
      </c>
    </row>
    <row r="4507" spans="1:13" x14ac:dyDescent="0.3">
      <c r="A4507" s="11">
        <v>39281</v>
      </c>
      <c r="B4507" s="29" t="s">
        <v>1233</v>
      </c>
      <c r="C4507" s="29">
        <v>2</v>
      </c>
      <c r="D4507">
        <v>2.7</v>
      </c>
      <c r="E4507" s="23" t="s">
        <v>1630</v>
      </c>
      <c r="H4507">
        <v>1</v>
      </c>
      <c r="L4507" s="24" t="s">
        <v>2698</v>
      </c>
      <c r="M4507" s="24" t="s">
        <v>2713</v>
      </c>
    </row>
    <row r="4508" spans="1:13" x14ac:dyDescent="0.3">
      <c r="A4508" s="11">
        <v>39325</v>
      </c>
      <c r="B4508" s="29" t="s">
        <v>1237</v>
      </c>
      <c r="C4508" s="29">
        <v>1</v>
      </c>
      <c r="D4508">
        <v>4.7</v>
      </c>
      <c r="E4508" s="23" t="s">
        <v>2142</v>
      </c>
      <c r="K4508" t="s">
        <v>2143</v>
      </c>
      <c r="L4508" s="24" t="s">
        <v>2385</v>
      </c>
      <c r="M4508" s="24" t="s">
        <v>2713</v>
      </c>
    </row>
    <row r="4509" spans="1:13" x14ac:dyDescent="0.3">
      <c r="A4509" s="11">
        <v>39325</v>
      </c>
      <c r="B4509" s="29" t="s">
        <v>383</v>
      </c>
      <c r="C4509" s="29">
        <v>2</v>
      </c>
      <c r="D4509">
        <v>18.5</v>
      </c>
      <c r="E4509" s="23" t="s">
        <v>2142</v>
      </c>
      <c r="J4509" t="s">
        <v>460</v>
      </c>
      <c r="K4509" t="s">
        <v>2665</v>
      </c>
      <c r="L4509" s="24" t="s">
        <v>2385</v>
      </c>
      <c r="M4509" s="24" t="s">
        <v>2713</v>
      </c>
    </row>
    <row r="4510" spans="1:13" x14ac:dyDescent="0.3">
      <c r="A4510" s="11">
        <v>39325</v>
      </c>
      <c r="B4510" s="29" t="s">
        <v>383</v>
      </c>
      <c r="C4510" s="29">
        <v>2</v>
      </c>
      <c r="D4510">
        <v>12</v>
      </c>
      <c r="E4510" s="23" t="s">
        <v>2142</v>
      </c>
      <c r="K4510" t="s">
        <v>2399</v>
      </c>
      <c r="L4510" s="24" t="s">
        <v>2385</v>
      </c>
      <c r="M4510" s="24" t="s">
        <v>2713</v>
      </c>
    </row>
    <row r="4511" spans="1:13" x14ac:dyDescent="0.3">
      <c r="A4511" s="11">
        <v>39325</v>
      </c>
      <c r="B4511" s="29" t="s">
        <v>1237</v>
      </c>
      <c r="C4511" s="29">
        <v>1</v>
      </c>
      <c r="D4511">
        <v>24.5</v>
      </c>
      <c r="E4511" s="23" t="s">
        <v>1363</v>
      </c>
      <c r="J4511" t="s">
        <v>2634</v>
      </c>
      <c r="L4511" s="24" t="s">
        <v>2698</v>
      </c>
      <c r="M4511" s="24" t="s">
        <v>2545</v>
      </c>
    </row>
    <row r="4512" spans="1:13" x14ac:dyDescent="0.3">
      <c r="A4512" s="11">
        <v>39325</v>
      </c>
      <c r="B4512" s="29" t="s">
        <v>1237</v>
      </c>
      <c r="C4512" s="29">
        <v>1</v>
      </c>
      <c r="D4512">
        <v>22.3</v>
      </c>
      <c r="E4512" s="23" t="s">
        <v>1363</v>
      </c>
      <c r="J4512" t="s">
        <v>2541</v>
      </c>
      <c r="L4512" s="24" t="s">
        <v>2698</v>
      </c>
      <c r="M4512" s="24" t="s">
        <v>2545</v>
      </c>
    </row>
    <row r="4513" spans="1:13" x14ac:dyDescent="0.3">
      <c r="A4513" s="11">
        <v>39325</v>
      </c>
      <c r="B4513" s="29" t="s">
        <v>1237</v>
      </c>
      <c r="C4513" s="29">
        <v>1</v>
      </c>
      <c r="D4513">
        <v>49.8</v>
      </c>
      <c r="E4513" s="23" t="s">
        <v>1238</v>
      </c>
      <c r="K4513" t="s">
        <v>1058</v>
      </c>
      <c r="L4513" s="24" t="s">
        <v>2698</v>
      </c>
      <c r="M4513" s="24" t="s">
        <v>2545</v>
      </c>
    </row>
    <row r="4514" spans="1:13" x14ac:dyDescent="0.3">
      <c r="A4514" s="11">
        <v>39325</v>
      </c>
      <c r="B4514" s="29" t="s">
        <v>1237</v>
      </c>
      <c r="C4514" s="29">
        <v>1</v>
      </c>
      <c r="D4514">
        <v>49.7</v>
      </c>
      <c r="E4514" s="23" t="s">
        <v>1238</v>
      </c>
      <c r="K4514" t="s">
        <v>1059</v>
      </c>
      <c r="L4514" s="24" t="s">
        <v>2698</v>
      </c>
      <c r="M4514" s="24" t="s">
        <v>2545</v>
      </c>
    </row>
    <row r="4515" spans="1:13" x14ac:dyDescent="0.3">
      <c r="A4515" s="11">
        <v>39325</v>
      </c>
      <c r="B4515" s="29" t="s">
        <v>1237</v>
      </c>
      <c r="C4515" s="29">
        <v>1</v>
      </c>
      <c r="D4515">
        <v>47.4</v>
      </c>
      <c r="E4515" s="23" t="s">
        <v>1238</v>
      </c>
      <c r="H4515">
        <v>1</v>
      </c>
      <c r="L4515" s="24" t="s">
        <v>2698</v>
      </c>
      <c r="M4515" s="24" t="s">
        <v>2545</v>
      </c>
    </row>
    <row r="4516" spans="1:13" x14ac:dyDescent="0.3">
      <c r="A4516" s="11">
        <v>39325</v>
      </c>
      <c r="B4516" s="29" t="s">
        <v>1237</v>
      </c>
      <c r="C4516" s="29">
        <v>1</v>
      </c>
      <c r="D4516">
        <v>47.4</v>
      </c>
      <c r="E4516" s="23" t="s">
        <v>721</v>
      </c>
      <c r="K4516" t="s">
        <v>1058</v>
      </c>
      <c r="L4516" s="24" t="s">
        <v>2698</v>
      </c>
      <c r="M4516" s="24" t="s">
        <v>2545</v>
      </c>
    </row>
    <row r="4517" spans="1:13" x14ac:dyDescent="0.3">
      <c r="A4517" s="11">
        <v>39325</v>
      </c>
      <c r="B4517" s="29" t="s">
        <v>1237</v>
      </c>
      <c r="C4517" s="29">
        <v>1</v>
      </c>
      <c r="D4517">
        <v>46.2</v>
      </c>
      <c r="E4517" s="23" t="s">
        <v>1238</v>
      </c>
      <c r="H4517">
        <v>1</v>
      </c>
      <c r="L4517" s="24" t="s">
        <v>2698</v>
      </c>
      <c r="M4517" s="24" t="s">
        <v>2545</v>
      </c>
    </row>
    <row r="4518" spans="1:13" x14ac:dyDescent="0.3">
      <c r="A4518" s="11">
        <v>39325</v>
      </c>
      <c r="B4518" s="29" t="s">
        <v>1237</v>
      </c>
      <c r="C4518" s="29">
        <v>1</v>
      </c>
      <c r="D4518">
        <v>45.9</v>
      </c>
      <c r="E4518" s="23" t="s">
        <v>1238</v>
      </c>
      <c r="K4518" t="s">
        <v>295</v>
      </c>
      <c r="L4518" s="24" t="s">
        <v>2698</v>
      </c>
      <c r="M4518" s="24" t="s">
        <v>2545</v>
      </c>
    </row>
    <row r="4519" spans="1:13" x14ac:dyDescent="0.3">
      <c r="A4519" s="11">
        <v>39325</v>
      </c>
      <c r="B4519" s="29" t="s">
        <v>1237</v>
      </c>
      <c r="C4519" s="29">
        <v>1</v>
      </c>
      <c r="D4519">
        <v>45.8</v>
      </c>
      <c r="E4519" s="23" t="s">
        <v>1238</v>
      </c>
      <c r="H4519">
        <v>2</v>
      </c>
      <c r="J4519" s="23"/>
      <c r="L4519" s="24" t="s">
        <v>2698</v>
      </c>
      <c r="M4519" s="24" t="s">
        <v>2545</v>
      </c>
    </row>
    <row r="4520" spans="1:13" x14ac:dyDescent="0.3">
      <c r="A4520" s="11">
        <v>39325</v>
      </c>
      <c r="B4520" s="29" t="s">
        <v>1237</v>
      </c>
      <c r="C4520" s="29">
        <v>1</v>
      </c>
      <c r="D4520">
        <v>45</v>
      </c>
      <c r="E4520" s="23" t="s">
        <v>1238</v>
      </c>
      <c r="H4520">
        <v>1</v>
      </c>
      <c r="L4520" s="24" t="s">
        <v>2698</v>
      </c>
      <c r="M4520" s="24" t="s">
        <v>2545</v>
      </c>
    </row>
    <row r="4521" spans="1:13" x14ac:dyDescent="0.3">
      <c r="A4521" s="11">
        <v>39325</v>
      </c>
      <c r="B4521" s="29" t="s">
        <v>1237</v>
      </c>
      <c r="C4521" s="29">
        <v>1</v>
      </c>
      <c r="D4521">
        <v>44.5</v>
      </c>
      <c r="E4521" s="23" t="s">
        <v>1238</v>
      </c>
      <c r="H4521">
        <v>4</v>
      </c>
      <c r="L4521" s="24" t="s">
        <v>2698</v>
      </c>
      <c r="M4521" s="24" t="s">
        <v>2545</v>
      </c>
    </row>
    <row r="4522" spans="1:13" x14ac:dyDescent="0.3">
      <c r="A4522" s="11">
        <v>39325</v>
      </c>
      <c r="B4522" s="29" t="s">
        <v>1237</v>
      </c>
      <c r="C4522" s="29">
        <v>1</v>
      </c>
      <c r="D4522">
        <v>44</v>
      </c>
      <c r="E4522" s="23" t="s">
        <v>1238</v>
      </c>
      <c r="H4522">
        <v>4</v>
      </c>
      <c r="L4522" s="24" t="s">
        <v>2698</v>
      </c>
      <c r="M4522" s="24" t="s">
        <v>2545</v>
      </c>
    </row>
    <row r="4523" spans="1:13" x14ac:dyDescent="0.3">
      <c r="A4523" s="11">
        <v>39325</v>
      </c>
      <c r="B4523" s="29" t="s">
        <v>1237</v>
      </c>
      <c r="C4523" s="29">
        <v>1</v>
      </c>
      <c r="D4523">
        <v>44</v>
      </c>
      <c r="E4523" s="23" t="s">
        <v>1238</v>
      </c>
      <c r="H4523">
        <v>7</v>
      </c>
      <c r="L4523" s="24" t="s">
        <v>2698</v>
      </c>
      <c r="M4523" s="24" t="s">
        <v>2545</v>
      </c>
    </row>
    <row r="4524" spans="1:13" x14ac:dyDescent="0.3">
      <c r="A4524" s="11">
        <v>39325</v>
      </c>
      <c r="B4524" s="29" t="s">
        <v>1237</v>
      </c>
      <c r="C4524" s="29">
        <v>1</v>
      </c>
      <c r="D4524">
        <v>43</v>
      </c>
      <c r="E4524" s="23" t="s">
        <v>1238</v>
      </c>
      <c r="H4524">
        <v>8</v>
      </c>
      <c r="K4524" s="23"/>
      <c r="L4524" s="24" t="s">
        <v>2698</v>
      </c>
      <c r="M4524" s="24" t="s">
        <v>2545</v>
      </c>
    </row>
    <row r="4525" spans="1:13" x14ac:dyDescent="0.3">
      <c r="A4525" s="11">
        <v>39325</v>
      </c>
      <c r="B4525" s="29" t="s">
        <v>1237</v>
      </c>
      <c r="C4525" s="29">
        <v>1</v>
      </c>
      <c r="D4525">
        <v>43</v>
      </c>
      <c r="E4525" s="23" t="s">
        <v>1238</v>
      </c>
      <c r="H4525">
        <v>12</v>
      </c>
      <c r="L4525" s="24" t="s">
        <v>2698</v>
      </c>
      <c r="M4525" s="24" t="s">
        <v>2545</v>
      </c>
    </row>
    <row r="4526" spans="1:13" x14ac:dyDescent="0.3">
      <c r="A4526" s="11">
        <v>39325</v>
      </c>
      <c r="B4526" s="29" t="s">
        <v>1237</v>
      </c>
      <c r="C4526" s="29">
        <v>1</v>
      </c>
      <c r="D4526">
        <v>42</v>
      </c>
      <c r="E4526" s="23" t="s">
        <v>1238</v>
      </c>
      <c r="H4526">
        <v>11</v>
      </c>
      <c r="L4526" s="24" t="s">
        <v>2698</v>
      </c>
      <c r="M4526" s="24" t="s">
        <v>2545</v>
      </c>
    </row>
    <row r="4527" spans="1:13" x14ac:dyDescent="0.3">
      <c r="A4527" s="11">
        <v>39325</v>
      </c>
      <c r="B4527" s="29" t="s">
        <v>1237</v>
      </c>
      <c r="C4527" s="29">
        <v>1</v>
      </c>
      <c r="D4527">
        <v>42</v>
      </c>
      <c r="E4527" s="23" t="s">
        <v>1238</v>
      </c>
      <c r="K4527" t="s">
        <v>1058</v>
      </c>
      <c r="L4527" s="24" t="s">
        <v>2698</v>
      </c>
      <c r="M4527" s="24" t="s">
        <v>2545</v>
      </c>
    </row>
    <row r="4528" spans="1:13" x14ac:dyDescent="0.3">
      <c r="A4528" s="11">
        <v>39325</v>
      </c>
      <c r="B4528" s="29" t="s">
        <v>1237</v>
      </c>
      <c r="C4528" s="29">
        <v>1</v>
      </c>
      <c r="D4528">
        <v>42</v>
      </c>
      <c r="E4528" s="23" t="s">
        <v>1238</v>
      </c>
      <c r="H4528">
        <v>7</v>
      </c>
      <c r="L4528" s="24" t="s">
        <v>2698</v>
      </c>
      <c r="M4528" s="24" t="s">
        <v>2545</v>
      </c>
    </row>
    <row r="4529" spans="1:13" x14ac:dyDescent="0.3">
      <c r="A4529" s="11">
        <v>39325</v>
      </c>
      <c r="B4529" s="29" t="s">
        <v>1237</v>
      </c>
      <c r="C4529" s="29">
        <v>1</v>
      </c>
      <c r="D4529">
        <v>41</v>
      </c>
      <c r="E4529" s="23" t="s">
        <v>1238</v>
      </c>
      <c r="H4529">
        <v>7</v>
      </c>
      <c r="L4529" t="s">
        <v>2698</v>
      </c>
      <c r="M4529" t="s">
        <v>2545</v>
      </c>
    </row>
    <row r="4530" spans="1:13" x14ac:dyDescent="0.3">
      <c r="A4530" s="11">
        <v>39325</v>
      </c>
      <c r="B4530" s="29" t="s">
        <v>1237</v>
      </c>
      <c r="C4530" s="29">
        <v>1</v>
      </c>
      <c r="D4530">
        <v>40</v>
      </c>
      <c r="E4530" s="24" t="s">
        <v>1238</v>
      </c>
      <c r="H4530">
        <v>2</v>
      </c>
      <c r="L4530" t="s">
        <v>2698</v>
      </c>
      <c r="M4530" t="s">
        <v>2545</v>
      </c>
    </row>
    <row r="4531" spans="1:13" x14ac:dyDescent="0.3">
      <c r="A4531" s="11">
        <v>39325</v>
      </c>
      <c r="B4531" s="29" t="s">
        <v>1237</v>
      </c>
      <c r="C4531" s="29">
        <v>1</v>
      </c>
      <c r="D4531">
        <v>39</v>
      </c>
      <c r="E4531" s="24" t="s">
        <v>1238</v>
      </c>
      <c r="H4531">
        <v>2</v>
      </c>
      <c r="L4531" t="s">
        <v>2698</v>
      </c>
      <c r="M4531" t="s">
        <v>2545</v>
      </c>
    </row>
    <row r="4532" spans="1:13" x14ac:dyDescent="0.3">
      <c r="A4532" s="11">
        <v>39325</v>
      </c>
      <c r="B4532" s="29" t="s">
        <v>1237</v>
      </c>
      <c r="C4532" s="29">
        <v>1</v>
      </c>
      <c r="D4532">
        <v>38.700000000000003</v>
      </c>
      <c r="E4532" s="24" t="s">
        <v>1238</v>
      </c>
      <c r="K4532" t="s">
        <v>89</v>
      </c>
      <c r="L4532" t="s">
        <v>2698</v>
      </c>
      <c r="M4532" t="s">
        <v>2545</v>
      </c>
    </row>
    <row r="4533" spans="1:13" x14ac:dyDescent="0.3">
      <c r="A4533" s="11">
        <v>39325</v>
      </c>
      <c r="B4533" s="29" t="s">
        <v>1237</v>
      </c>
      <c r="C4533" s="29">
        <v>1</v>
      </c>
      <c r="D4533">
        <v>38.700000000000003</v>
      </c>
      <c r="E4533" s="24" t="s">
        <v>1238</v>
      </c>
      <c r="H4533">
        <v>1</v>
      </c>
      <c r="L4533" t="s">
        <v>2698</v>
      </c>
      <c r="M4533" t="s">
        <v>2545</v>
      </c>
    </row>
    <row r="4534" spans="1:13" x14ac:dyDescent="0.3">
      <c r="A4534" s="11">
        <v>39325</v>
      </c>
      <c r="B4534" s="29" t="s">
        <v>1237</v>
      </c>
      <c r="C4534" s="29">
        <v>1</v>
      </c>
      <c r="D4534">
        <v>37.4</v>
      </c>
      <c r="E4534" s="24" t="s">
        <v>1238</v>
      </c>
      <c r="H4534">
        <v>1</v>
      </c>
      <c r="L4534" t="s">
        <v>2698</v>
      </c>
      <c r="M4534" t="s">
        <v>2545</v>
      </c>
    </row>
    <row r="4535" spans="1:13" x14ac:dyDescent="0.3">
      <c r="A4535" s="11">
        <v>39325</v>
      </c>
      <c r="B4535" s="24" t="s">
        <v>1237</v>
      </c>
      <c r="C4535" s="29">
        <v>1</v>
      </c>
      <c r="D4535">
        <v>37</v>
      </c>
      <c r="E4535" s="24" t="s">
        <v>1238</v>
      </c>
      <c r="H4535">
        <v>7</v>
      </c>
      <c r="K4535" s="24"/>
      <c r="L4535" t="s">
        <v>2698</v>
      </c>
      <c r="M4535" t="s">
        <v>2545</v>
      </c>
    </row>
    <row r="4536" spans="1:13" x14ac:dyDescent="0.3">
      <c r="A4536" s="11">
        <v>39325</v>
      </c>
      <c r="B4536" s="24" t="s">
        <v>1237</v>
      </c>
      <c r="C4536" s="29">
        <v>1</v>
      </c>
      <c r="D4536">
        <v>36</v>
      </c>
      <c r="E4536" s="24" t="s">
        <v>1238</v>
      </c>
      <c r="H4536">
        <v>7</v>
      </c>
      <c r="L4536" t="s">
        <v>2698</v>
      </c>
      <c r="M4536" t="s">
        <v>2545</v>
      </c>
    </row>
    <row r="4537" spans="1:13" x14ac:dyDescent="0.3">
      <c r="A4537" s="11">
        <v>39325</v>
      </c>
      <c r="B4537" s="24" t="s">
        <v>1237</v>
      </c>
      <c r="C4537" s="29">
        <v>1</v>
      </c>
      <c r="D4537">
        <v>36</v>
      </c>
      <c r="E4537" s="24" t="s">
        <v>618</v>
      </c>
      <c r="H4537">
        <v>3</v>
      </c>
      <c r="L4537" t="s">
        <v>2698</v>
      </c>
      <c r="M4537" t="s">
        <v>2545</v>
      </c>
    </row>
    <row r="4538" spans="1:13" x14ac:dyDescent="0.3">
      <c r="A4538" s="11">
        <v>39325</v>
      </c>
      <c r="B4538" s="24" t="s">
        <v>1237</v>
      </c>
      <c r="C4538" s="29">
        <v>1</v>
      </c>
      <c r="D4538">
        <v>35</v>
      </c>
      <c r="E4538" s="24" t="s">
        <v>619</v>
      </c>
      <c r="H4538">
        <v>3</v>
      </c>
      <c r="L4538" t="s">
        <v>2698</v>
      </c>
      <c r="M4538" t="s">
        <v>2545</v>
      </c>
    </row>
    <row r="4539" spans="1:13" x14ac:dyDescent="0.3">
      <c r="A4539" s="11">
        <v>39325</v>
      </c>
      <c r="B4539" s="24" t="s">
        <v>1237</v>
      </c>
      <c r="C4539" s="29">
        <v>1</v>
      </c>
      <c r="D4539">
        <v>34.4</v>
      </c>
      <c r="E4539" s="24" t="s">
        <v>1238</v>
      </c>
      <c r="K4539" s="24" t="s">
        <v>1147</v>
      </c>
      <c r="L4539" t="s">
        <v>2698</v>
      </c>
      <c r="M4539" t="s">
        <v>2545</v>
      </c>
    </row>
    <row r="4540" spans="1:13" x14ac:dyDescent="0.3">
      <c r="A4540" s="11">
        <v>39325</v>
      </c>
      <c r="B4540" s="24" t="s">
        <v>1237</v>
      </c>
      <c r="C4540" s="29">
        <v>1</v>
      </c>
      <c r="D4540">
        <v>34.4</v>
      </c>
      <c r="E4540" s="24" t="s">
        <v>1238</v>
      </c>
      <c r="H4540">
        <v>8</v>
      </c>
      <c r="K4540" s="24"/>
      <c r="L4540" t="s">
        <v>2698</v>
      </c>
      <c r="M4540" t="s">
        <v>2545</v>
      </c>
    </row>
    <row r="4541" spans="1:13" x14ac:dyDescent="0.3">
      <c r="A4541" s="11">
        <v>39325</v>
      </c>
      <c r="B4541" s="24" t="s">
        <v>1237</v>
      </c>
      <c r="C4541" s="29">
        <v>1</v>
      </c>
      <c r="D4541">
        <v>34</v>
      </c>
      <c r="E4541" s="24" t="s">
        <v>1238</v>
      </c>
      <c r="K4541" t="s">
        <v>1058</v>
      </c>
      <c r="L4541" t="s">
        <v>2698</v>
      </c>
      <c r="M4541" t="s">
        <v>2545</v>
      </c>
    </row>
    <row r="4542" spans="1:13" x14ac:dyDescent="0.3">
      <c r="A4542" s="11">
        <v>39325</v>
      </c>
      <c r="B4542" s="24" t="s">
        <v>1237</v>
      </c>
      <c r="C4542" s="29">
        <v>1</v>
      </c>
      <c r="D4542">
        <v>34</v>
      </c>
      <c r="E4542" s="24" t="s">
        <v>1238</v>
      </c>
      <c r="H4542">
        <v>1</v>
      </c>
      <c r="L4542" t="s">
        <v>2698</v>
      </c>
      <c r="M4542" t="s">
        <v>2545</v>
      </c>
    </row>
    <row r="4543" spans="1:13" x14ac:dyDescent="0.3">
      <c r="A4543" s="11">
        <v>39325</v>
      </c>
      <c r="B4543" s="24" t="s">
        <v>1237</v>
      </c>
      <c r="C4543" s="29">
        <v>1</v>
      </c>
      <c r="D4543">
        <v>34</v>
      </c>
      <c r="E4543" s="24" t="s">
        <v>1238</v>
      </c>
      <c r="H4543">
        <v>7</v>
      </c>
      <c r="L4543" t="s">
        <v>2698</v>
      </c>
      <c r="M4543" t="s">
        <v>2545</v>
      </c>
    </row>
    <row r="4544" spans="1:13" x14ac:dyDescent="0.3">
      <c r="A4544" s="11">
        <v>39325</v>
      </c>
      <c r="B4544" s="24" t="s">
        <v>1237</v>
      </c>
      <c r="C4544" s="29">
        <v>1</v>
      </c>
      <c r="D4544">
        <v>33</v>
      </c>
      <c r="E4544" s="24" t="s">
        <v>1238</v>
      </c>
      <c r="H4544">
        <v>6</v>
      </c>
      <c r="L4544" t="s">
        <v>2698</v>
      </c>
      <c r="M4544" t="s">
        <v>2545</v>
      </c>
    </row>
    <row r="4545" spans="1:13" x14ac:dyDescent="0.3">
      <c r="A4545" s="11">
        <v>39325</v>
      </c>
      <c r="B4545" s="24" t="s">
        <v>1237</v>
      </c>
      <c r="C4545" s="29">
        <v>1</v>
      </c>
      <c r="D4545">
        <v>33</v>
      </c>
      <c r="E4545" s="24" t="s">
        <v>1238</v>
      </c>
      <c r="H4545">
        <v>5</v>
      </c>
      <c r="L4545" t="s">
        <v>2698</v>
      </c>
      <c r="M4545" t="s">
        <v>2545</v>
      </c>
    </row>
    <row r="4546" spans="1:13" x14ac:dyDescent="0.3">
      <c r="A4546" s="11">
        <v>39325</v>
      </c>
      <c r="B4546" s="24" t="s">
        <v>1237</v>
      </c>
      <c r="C4546" s="29">
        <v>1</v>
      </c>
      <c r="D4546">
        <v>32</v>
      </c>
      <c r="E4546" s="24" t="s">
        <v>1238</v>
      </c>
      <c r="H4546">
        <v>6</v>
      </c>
      <c r="L4546" t="s">
        <v>2698</v>
      </c>
      <c r="M4546" t="s">
        <v>2545</v>
      </c>
    </row>
    <row r="4547" spans="1:13" x14ac:dyDescent="0.3">
      <c r="A4547" s="11">
        <v>39325</v>
      </c>
      <c r="B4547" s="24" t="s">
        <v>1237</v>
      </c>
      <c r="C4547" s="29">
        <v>1</v>
      </c>
      <c r="D4547">
        <v>32.6</v>
      </c>
      <c r="E4547" s="24" t="s">
        <v>1238</v>
      </c>
      <c r="K4547" t="s">
        <v>89</v>
      </c>
      <c r="L4547" t="s">
        <v>2698</v>
      </c>
      <c r="M4547" t="s">
        <v>2545</v>
      </c>
    </row>
    <row r="4548" spans="1:13" x14ac:dyDescent="0.3">
      <c r="A4548" s="11">
        <v>39325</v>
      </c>
      <c r="B4548" s="24" t="s">
        <v>1237</v>
      </c>
      <c r="C4548" s="29">
        <v>1</v>
      </c>
      <c r="D4548">
        <v>32.6</v>
      </c>
      <c r="E4548" s="24" t="s">
        <v>1238</v>
      </c>
      <c r="K4548" t="s">
        <v>1059</v>
      </c>
      <c r="L4548" t="s">
        <v>2698</v>
      </c>
      <c r="M4548" t="s">
        <v>2545</v>
      </c>
    </row>
    <row r="4549" spans="1:13" x14ac:dyDescent="0.3">
      <c r="A4549" s="11">
        <v>39325</v>
      </c>
      <c r="B4549" s="24" t="s">
        <v>1237</v>
      </c>
      <c r="C4549" s="29">
        <v>1</v>
      </c>
      <c r="D4549">
        <v>32</v>
      </c>
      <c r="E4549" s="24" t="s">
        <v>1238</v>
      </c>
      <c r="H4549">
        <v>8</v>
      </c>
      <c r="L4549" t="s">
        <v>2698</v>
      </c>
      <c r="M4549" t="s">
        <v>2545</v>
      </c>
    </row>
    <row r="4550" spans="1:13" x14ac:dyDescent="0.3">
      <c r="A4550" s="11">
        <v>39325</v>
      </c>
      <c r="B4550" s="24" t="s">
        <v>1237</v>
      </c>
      <c r="C4550" s="29">
        <v>1</v>
      </c>
      <c r="D4550">
        <v>31</v>
      </c>
      <c r="E4550" s="24" t="s">
        <v>1238</v>
      </c>
      <c r="H4550">
        <v>8</v>
      </c>
      <c r="L4550" t="s">
        <v>2698</v>
      </c>
      <c r="M4550" t="s">
        <v>2545</v>
      </c>
    </row>
    <row r="4551" spans="1:13" x14ac:dyDescent="0.3">
      <c r="A4551" s="11">
        <v>39325</v>
      </c>
      <c r="B4551" s="24" t="s">
        <v>1237</v>
      </c>
      <c r="C4551" s="29">
        <v>1</v>
      </c>
      <c r="D4551">
        <v>31.2</v>
      </c>
      <c r="E4551" s="24" t="s">
        <v>1238</v>
      </c>
      <c r="K4551" t="s">
        <v>1058</v>
      </c>
      <c r="L4551" t="s">
        <v>2698</v>
      </c>
      <c r="M4551" t="s">
        <v>2545</v>
      </c>
    </row>
    <row r="4552" spans="1:13" x14ac:dyDescent="0.3">
      <c r="A4552" s="11">
        <v>39325</v>
      </c>
      <c r="B4552" s="24" t="s">
        <v>1237</v>
      </c>
      <c r="C4552" s="29">
        <v>1</v>
      </c>
      <c r="D4552">
        <v>29.9</v>
      </c>
      <c r="E4552" s="24" t="s">
        <v>1238</v>
      </c>
      <c r="H4552">
        <v>1</v>
      </c>
      <c r="L4552" t="s">
        <v>2698</v>
      </c>
      <c r="M4552" t="s">
        <v>2545</v>
      </c>
    </row>
    <row r="4553" spans="1:13" x14ac:dyDescent="0.3">
      <c r="A4553" s="11">
        <v>39325</v>
      </c>
      <c r="B4553" s="24" t="s">
        <v>1237</v>
      </c>
      <c r="C4553" s="29">
        <v>1</v>
      </c>
      <c r="D4553">
        <v>29.8</v>
      </c>
      <c r="E4553" s="24" t="s">
        <v>1238</v>
      </c>
      <c r="F4553">
        <v>0.4</v>
      </c>
      <c r="L4553" t="s">
        <v>2698</v>
      </c>
      <c r="M4553" t="s">
        <v>2545</v>
      </c>
    </row>
    <row r="4554" spans="1:13" x14ac:dyDescent="0.3">
      <c r="A4554" s="11">
        <v>39325</v>
      </c>
      <c r="B4554" s="24" t="s">
        <v>1237</v>
      </c>
      <c r="C4554" s="29">
        <v>1</v>
      </c>
      <c r="D4554">
        <v>29.4</v>
      </c>
      <c r="E4554" s="24" t="s">
        <v>1363</v>
      </c>
      <c r="H4554">
        <v>1</v>
      </c>
      <c r="L4554" t="s">
        <v>2698</v>
      </c>
      <c r="M4554" t="s">
        <v>2545</v>
      </c>
    </row>
    <row r="4555" spans="1:13" x14ac:dyDescent="0.3">
      <c r="A4555" s="11">
        <v>39325</v>
      </c>
      <c r="B4555" s="24" t="s">
        <v>1237</v>
      </c>
      <c r="C4555" s="29">
        <v>1</v>
      </c>
      <c r="D4555" s="24">
        <v>29</v>
      </c>
      <c r="E4555" s="24" t="s">
        <v>1363</v>
      </c>
      <c r="H4555">
        <v>7</v>
      </c>
      <c r="L4555" t="s">
        <v>2698</v>
      </c>
      <c r="M4555" t="s">
        <v>2545</v>
      </c>
    </row>
    <row r="4556" spans="1:13" x14ac:dyDescent="0.3">
      <c r="A4556" s="11">
        <v>39325</v>
      </c>
      <c r="B4556" s="24" t="s">
        <v>1237</v>
      </c>
      <c r="C4556" s="29">
        <v>1</v>
      </c>
      <c r="D4556">
        <v>28</v>
      </c>
      <c r="E4556" s="24" t="s">
        <v>1363</v>
      </c>
      <c r="H4556">
        <v>7</v>
      </c>
      <c r="L4556" t="s">
        <v>2698</v>
      </c>
      <c r="M4556" t="s">
        <v>2545</v>
      </c>
    </row>
    <row r="4557" spans="1:13" x14ac:dyDescent="0.3">
      <c r="A4557" s="11">
        <v>39325</v>
      </c>
      <c r="B4557" s="24" t="s">
        <v>1237</v>
      </c>
      <c r="C4557" s="29">
        <v>1</v>
      </c>
      <c r="D4557">
        <v>28.9</v>
      </c>
      <c r="E4557" s="24" t="s">
        <v>1363</v>
      </c>
      <c r="K4557" t="s">
        <v>2541</v>
      </c>
      <c r="L4557" t="s">
        <v>2698</v>
      </c>
      <c r="M4557" t="s">
        <v>2545</v>
      </c>
    </row>
    <row r="4558" spans="1:13" x14ac:dyDescent="0.3">
      <c r="A4558" s="11">
        <v>39325</v>
      </c>
      <c r="B4558" s="24" t="s">
        <v>1237</v>
      </c>
      <c r="C4558" s="29">
        <v>1</v>
      </c>
      <c r="D4558">
        <v>27.6</v>
      </c>
      <c r="E4558" s="24" t="s">
        <v>1363</v>
      </c>
      <c r="K4558" t="s">
        <v>2474</v>
      </c>
      <c r="L4558" t="s">
        <v>2698</v>
      </c>
      <c r="M4558" t="s">
        <v>2545</v>
      </c>
    </row>
    <row r="4559" spans="1:13" x14ac:dyDescent="0.3">
      <c r="A4559" s="11">
        <v>39325</v>
      </c>
      <c r="B4559" s="24" t="s">
        <v>1237</v>
      </c>
      <c r="C4559" s="29">
        <v>1</v>
      </c>
      <c r="D4559">
        <v>28</v>
      </c>
      <c r="E4559" s="24" t="s">
        <v>1363</v>
      </c>
      <c r="H4559">
        <v>8</v>
      </c>
      <c r="L4559" t="s">
        <v>2698</v>
      </c>
      <c r="M4559" t="s">
        <v>2545</v>
      </c>
    </row>
    <row r="4560" spans="1:13" x14ac:dyDescent="0.3">
      <c r="A4560" s="11">
        <v>39325</v>
      </c>
      <c r="B4560" s="24" t="s">
        <v>1237</v>
      </c>
      <c r="C4560" s="29">
        <v>1</v>
      </c>
      <c r="D4560">
        <v>27</v>
      </c>
      <c r="E4560" s="24" t="s">
        <v>1363</v>
      </c>
      <c r="H4560">
        <v>7</v>
      </c>
      <c r="L4560" t="s">
        <v>2698</v>
      </c>
      <c r="M4560" t="s">
        <v>2545</v>
      </c>
    </row>
    <row r="4561" spans="1:13" x14ac:dyDescent="0.3">
      <c r="A4561" s="11">
        <v>39325</v>
      </c>
      <c r="B4561" s="24" t="s">
        <v>1237</v>
      </c>
      <c r="C4561" s="29">
        <v>1</v>
      </c>
      <c r="D4561">
        <v>27</v>
      </c>
      <c r="E4561" s="24" t="s">
        <v>1363</v>
      </c>
      <c r="H4561">
        <v>3</v>
      </c>
      <c r="L4561" t="s">
        <v>2698</v>
      </c>
      <c r="M4561" t="s">
        <v>2545</v>
      </c>
    </row>
    <row r="4562" spans="1:13" x14ac:dyDescent="0.3">
      <c r="A4562" s="11">
        <v>39325</v>
      </c>
      <c r="B4562" s="24" t="s">
        <v>1237</v>
      </c>
      <c r="C4562" s="29">
        <v>1</v>
      </c>
      <c r="D4562">
        <v>26</v>
      </c>
      <c r="E4562" s="24" t="s">
        <v>1363</v>
      </c>
      <c r="H4562">
        <v>4</v>
      </c>
      <c r="L4562" t="s">
        <v>2698</v>
      </c>
      <c r="M4562" t="s">
        <v>2545</v>
      </c>
    </row>
    <row r="4563" spans="1:13" x14ac:dyDescent="0.3">
      <c r="A4563" s="11">
        <v>39325</v>
      </c>
      <c r="B4563" s="24" t="s">
        <v>1237</v>
      </c>
      <c r="C4563" s="29">
        <v>1</v>
      </c>
      <c r="D4563">
        <v>25.3</v>
      </c>
      <c r="E4563" s="24" t="s">
        <v>1363</v>
      </c>
      <c r="H4563">
        <v>1</v>
      </c>
      <c r="L4563" t="s">
        <v>2698</v>
      </c>
      <c r="M4563" t="s">
        <v>2545</v>
      </c>
    </row>
    <row r="4564" spans="1:13" x14ac:dyDescent="0.3">
      <c r="A4564" s="11">
        <v>39325</v>
      </c>
      <c r="B4564" s="24" t="s">
        <v>1237</v>
      </c>
      <c r="C4564" s="29">
        <v>1</v>
      </c>
      <c r="D4564">
        <v>24.9</v>
      </c>
      <c r="E4564" s="24" t="s">
        <v>1363</v>
      </c>
      <c r="H4564">
        <v>1</v>
      </c>
      <c r="L4564" t="s">
        <v>2698</v>
      </c>
      <c r="M4564" t="s">
        <v>2545</v>
      </c>
    </row>
    <row r="4565" spans="1:13" x14ac:dyDescent="0.3">
      <c r="A4565" s="11">
        <v>39325</v>
      </c>
      <c r="B4565" s="24" t="s">
        <v>1237</v>
      </c>
      <c r="C4565" s="29">
        <v>1</v>
      </c>
      <c r="D4565">
        <v>24.1</v>
      </c>
      <c r="E4565" s="24" t="s">
        <v>1363</v>
      </c>
      <c r="H4565">
        <v>1</v>
      </c>
      <c r="L4565" t="s">
        <v>2698</v>
      </c>
      <c r="M4565" t="s">
        <v>2545</v>
      </c>
    </row>
    <row r="4566" spans="1:13" x14ac:dyDescent="0.3">
      <c r="A4566" s="11">
        <v>39325</v>
      </c>
      <c r="B4566" s="24" t="s">
        <v>1237</v>
      </c>
      <c r="C4566" s="29">
        <v>1</v>
      </c>
      <c r="D4566">
        <v>23.6</v>
      </c>
      <c r="E4566" s="24" t="s">
        <v>1363</v>
      </c>
      <c r="H4566">
        <v>1</v>
      </c>
      <c r="L4566" t="s">
        <v>2698</v>
      </c>
      <c r="M4566" t="s">
        <v>2545</v>
      </c>
    </row>
    <row r="4567" spans="1:13" x14ac:dyDescent="0.3">
      <c r="A4567" s="11">
        <v>39325</v>
      </c>
      <c r="B4567" s="24" t="s">
        <v>1237</v>
      </c>
      <c r="C4567" s="29">
        <v>1</v>
      </c>
      <c r="D4567">
        <v>22.5</v>
      </c>
      <c r="E4567" s="24" t="s">
        <v>1363</v>
      </c>
      <c r="H4567">
        <v>2</v>
      </c>
      <c r="L4567" t="s">
        <v>2698</v>
      </c>
      <c r="M4567" t="s">
        <v>2545</v>
      </c>
    </row>
    <row r="4568" spans="1:13" x14ac:dyDescent="0.3">
      <c r="A4568" s="11">
        <v>39325</v>
      </c>
      <c r="B4568" s="24" t="s">
        <v>1237</v>
      </c>
      <c r="C4568" s="29">
        <v>1</v>
      </c>
      <c r="D4568">
        <v>21</v>
      </c>
      <c r="E4568" s="24" t="s">
        <v>1363</v>
      </c>
      <c r="H4568">
        <v>5</v>
      </c>
      <c r="L4568" t="s">
        <v>2698</v>
      </c>
      <c r="M4568" t="s">
        <v>2545</v>
      </c>
    </row>
    <row r="4569" spans="1:13" x14ac:dyDescent="0.3">
      <c r="A4569" s="11">
        <v>39325</v>
      </c>
      <c r="B4569" s="24" t="s">
        <v>1237</v>
      </c>
      <c r="C4569" s="29">
        <v>1</v>
      </c>
      <c r="D4569">
        <v>20</v>
      </c>
      <c r="E4569" s="24" t="s">
        <v>1363</v>
      </c>
      <c r="H4569">
        <v>5</v>
      </c>
      <c r="K4569" s="24"/>
      <c r="L4569" t="s">
        <v>2698</v>
      </c>
      <c r="M4569" t="s">
        <v>2545</v>
      </c>
    </row>
    <row r="4570" spans="1:13" x14ac:dyDescent="0.3">
      <c r="A4570" s="11">
        <v>39325</v>
      </c>
      <c r="B4570" s="24" t="s">
        <v>1237</v>
      </c>
      <c r="C4570" s="29">
        <v>1</v>
      </c>
      <c r="D4570">
        <v>20.399999999999999</v>
      </c>
      <c r="E4570" s="24" t="s">
        <v>1363</v>
      </c>
      <c r="F4570">
        <v>0.8</v>
      </c>
      <c r="L4570" t="s">
        <v>2698</v>
      </c>
      <c r="M4570" t="s">
        <v>2545</v>
      </c>
    </row>
    <row r="4571" spans="1:13" x14ac:dyDescent="0.3">
      <c r="A4571" s="11">
        <v>39325</v>
      </c>
      <c r="B4571" s="24" t="s">
        <v>1237</v>
      </c>
      <c r="C4571" s="29">
        <v>1</v>
      </c>
      <c r="D4571">
        <v>20</v>
      </c>
      <c r="E4571" s="24" t="s">
        <v>1363</v>
      </c>
      <c r="H4571">
        <v>5</v>
      </c>
      <c r="L4571" t="s">
        <v>2698</v>
      </c>
      <c r="M4571" t="s">
        <v>2545</v>
      </c>
    </row>
    <row r="4572" spans="1:13" x14ac:dyDescent="0.3">
      <c r="A4572" s="11">
        <v>39325</v>
      </c>
      <c r="B4572" s="24" t="s">
        <v>1237</v>
      </c>
      <c r="C4572" s="29">
        <v>1</v>
      </c>
      <c r="D4572">
        <v>19</v>
      </c>
      <c r="E4572" s="24" t="s">
        <v>1363</v>
      </c>
      <c r="H4572">
        <v>6</v>
      </c>
      <c r="K4572" s="24"/>
      <c r="L4572" t="s">
        <v>2698</v>
      </c>
      <c r="M4572" t="s">
        <v>2545</v>
      </c>
    </row>
    <row r="4573" spans="1:13" x14ac:dyDescent="0.3">
      <c r="A4573" s="11">
        <v>39325</v>
      </c>
      <c r="B4573" s="24" t="s">
        <v>1237</v>
      </c>
      <c r="C4573" s="29">
        <v>1</v>
      </c>
      <c r="D4573">
        <v>18.8</v>
      </c>
      <c r="E4573" s="24" t="s">
        <v>1363</v>
      </c>
      <c r="H4573">
        <v>1</v>
      </c>
      <c r="L4573" t="s">
        <v>2698</v>
      </c>
      <c r="M4573" t="s">
        <v>2545</v>
      </c>
    </row>
    <row r="4574" spans="1:13" x14ac:dyDescent="0.3">
      <c r="A4574" s="11">
        <v>39325</v>
      </c>
      <c r="B4574" s="24" t="s">
        <v>1237</v>
      </c>
      <c r="C4574" s="29">
        <v>1</v>
      </c>
      <c r="D4574">
        <v>16.5</v>
      </c>
      <c r="E4574" s="24" t="s">
        <v>1363</v>
      </c>
      <c r="K4574" t="s">
        <v>2541</v>
      </c>
      <c r="L4574" t="s">
        <v>2698</v>
      </c>
      <c r="M4574" t="s">
        <v>2545</v>
      </c>
    </row>
    <row r="4575" spans="1:13" x14ac:dyDescent="0.3">
      <c r="A4575" s="11">
        <v>39325</v>
      </c>
      <c r="B4575" s="24" t="s">
        <v>1237</v>
      </c>
      <c r="C4575" s="29">
        <v>1</v>
      </c>
      <c r="D4575">
        <v>15</v>
      </c>
      <c r="E4575" s="24" t="s">
        <v>1363</v>
      </c>
      <c r="H4575">
        <v>2</v>
      </c>
      <c r="L4575" t="s">
        <v>2698</v>
      </c>
      <c r="M4575" t="s">
        <v>2545</v>
      </c>
    </row>
    <row r="4576" spans="1:13" x14ac:dyDescent="0.3">
      <c r="A4576" s="11">
        <v>39325</v>
      </c>
      <c r="B4576" s="24" t="s">
        <v>1237</v>
      </c>
      <c r="C4576" s="29">
        <v>1</v>
      </c>
      <c r="D4576">
        <v>14</v>
      </c>
      <c r="E4576" s="24" t="s">
        <v>1363</v>
      </c>
      <c r="H4576">
        <v>2</v>
      </c>
      <c r="L4576" t="s">
        <v>2698</v>
      </c>
      <c r="M4576" t="s">
        <v>2545</v>
      </c>
    </row>
    <row r="4577" spans="1:13" x14ac:dyDescent="0.3">
      <c r="A4577" s="11">
        <v>39325</v>
      </c>
      <c r="B4577" s="24" t="s">
        <v>1237</v>
      </c>
      <c r="C4577" s="29">
        <v>1</v>
      </c>
      <c r="D4577">
        <v>14</v>
      </c>
      <c r="E4577" s="24" t="s">
        <v>1363</v>
      </c>
      <c r="H4577">
        <v>2</v>
      </c>
      <c r="L4577" t="s">
        <v>2698</v>
      </c>
      <c r="M4577" t="s">
        <v>2545</v>
      </c>
    </row>
    <row r="4578" spans="1:13" x14ac:dyDescent="0.3">
      <c r="A4578" s="11">
        <v>39325</v>
      </c>
      <c r="B4578" s="24" t="s">
        <v>1237</v>
      </c>
      <c r="C4578" s="29">
        <v>1</v>
      </c>
      <c r="D4578">
        <v>13</v>
      </c>
      <c r="E4578" s="24" t="s">
        <v>1363</v>
      </c>
      <c r="H4578">
        <v>2</v>
      </c>
      <c r="L4578" t="s">
        <v>2698</v>
      </c>
      <c r="M4578" t="s">
        <v>2545</v>
      </c>
    </row>
    <row r="4579" spans="1:13" x14ac:dyDescent="0.3">
      <c r="A4579" s="11">
        <v>39325</v>
      </c>
      <c r="B4579" s="24" t="s">
        <v>1237</v>
      </c>
      <c r="C4579" s="29">
        <v>1</v>
      </c>
      <c r="D4579">
        <v>11.9</v>
      </c>
      <c r="E4579" s="24" t="s">
        <v>1363</v>
      </c>
      <c r="K4579" s="24" t="s">
        <v>2642</v>
      </c>
      <c r="L4579" t="s">
        <v>2698</v>
      </c>
      <c r="M4579" t="s">
        <v>2545</v>
      </c>
    </row>
    <row r="4580" spans="1:13" x14ac:dyDescent="0.3">
      <c r="A4580" s="11">
        <v>39325</v>
      </c>
      <c r="B4580" s="24" t="s">
        <v>1237</v>
      </c>
      <c r="C4580" s="29">
        <v>1</v>
      </c>
      <c r="D4580">
        <v>11</v>
      </c>
      <c r="E4580" s="24" t="s">
        <v>1363</v>
      </c>
      <c r="K4580" s="24" t="s">
        <v>2309</v>
      </c>
      <c r="L4580" t="s">
        <v>2698</v>
      </c>
      <c r="M4580" t="s">
        <v>2545</v>
      </c>
    </row>
    <row r="4581" spans="1:13" x14ac:dyDescent="0.3">
      <c r="A4581" s="11">
        <v>39325</v>
      </c>
      <c r="B4581" s="24" t="s">
        <v>1237</v>
      </c>
      <c r="C4581" s="29">
        <v>1</v>
      </c>
      <c r="D4581">
        <v>10</v>
      </c>
      <c r="E4581" s="24" t="s">
        <v>1363</v>
      </c>
      <c r="H4581">
        <v>3</v>
      </c>
      <c r="J4581" s="24"/>
      <c r="L4581" t="s">
        <v>2698</v>
      </c>
      <c r="M4581" t="s">
        <v>2545</v>
      </c>
    </row>
    <row r="4582" spans="1:13" x14ac:dyDescent="0.3">
      <c r="A4582" s="11">
        <v>39325</v>
      </c>
      <c r="B4582" s="24" t="s">
        <v>1237</v>
      </c>
      <c r="C4582" s="29">
        <v>1</v>
      </c>
      <c r="D4582">
        <v>9</v>
      </c>
      <c r="E4582" s="24" t="s">
        <v>1363</v>
      </c>
      <c r="H4582">
        <v>3</v>
      </c>
      <c r="L4582" t="s">
        <v>2698</v>
      </c>
      <c r="M4582" t="s">
        <v>2545</v>
      </c>
    </row>
    <row r="4583" spans="1:13" x14ac:dyDescent="0.3">
      <c r="A4583" s="11">
        <v>39325</v>
      </c>
      <c r="B4583" s="24" t="s">
        <v>1237</v>
      </c>
      <c r="C4583" s="29">
        <v>1</v>
      </c>
      <c r="D4583">
        <v>9</v>
      </c>
      <c r="E4583" s="24" t="s">
        <v>1363</v>
      </c>
      <c r="H4583">
        <v>4</v>
      </c>
      <c r="L4583" t="s">
        <v>2698</v>
      </c>
      <c r="M4583" t="s">
        <v>2545</v>
      </c>
    </row>
    <row r="4584" spans="1:13" x14ac:dyDescent="0.3">
      <c r="A4584" s="11">
        <v>39325</v>
      </c>
      <c r="B4584" s="24" t="s">
        <v>1237</v>
      </c>
      <c r="C4584" s="29">
        <v>1</v>
      </c>
      <c r="D4584">
        <v>8</v>
      </c>
      <c r="E4584" s="24" t="s">
        <v>1363</v>
      </c>
      <c r="H4584">
        <v>4</v>
      </c>
      <c r="L4584" t="s">
        <v>2698</v>
      </c>
      <c r="M4584" t="s">
        <v>2545</v>
      </c>
    </row>
    <row r="4585" spans="1:13" x14ac:dyDescent="0.3">
      <c r="A4585" s="11">
        <v>39325</v>
      </c>
      <c r="B4585" s="24" t="s">
        <v>1237</v>
      </c>
      <c r="C4585" s="29">
        <v>1</v>
      </c>
      <c r="D4585">
        <v>7.7</v>
      </c>
      <c r="E4585" s="24" t="s">
        <v>1363</v>
      </c>
      <c r="K4585" t="s">
        <v>2541</v>
      </c>
      <c r="L4585" t="s">
        <v>2698</v>
      </c>
      <c r="M4585" t="s">
        <v>2545</v>
      </c>
    </row>
    <row r="4586" spans="1:13" x14ac:dyDescent="0.3">
      <c r="A4586" s="11">
        <v>39325</v>
      </c>
      <c r="B4586" s="24" t="s">
        <v>1237</v>
      </c>
      <c r="C4586" s="29">
        <v>1</v>
      </c>
      <c r="D4586">
        <v>8</v>
      </c>
      <c r="E4586" s="24" t="s">
        <v>1363</v>
      </c>
      <c r="H4586">
        <v>13</v>
      </c>
      <c r="L4586" t="s">
        <v>2698</v>
      </c>
      <c r="M4586" t="s">
        <v>2545</v>
      </c>
    </row>
    <row r="4587" spans="1:13" x14ac:dyDescent="0.3">
      <c r="A4587" s="11">
        <v>39325</v>
      </c>
      <c r="B4587" s="24" t="s">
        <v>1237</v>
      </c>
      <c r="C4587" s="29">
        <v>1</v>
      </c>
      <c r="D4587">
        <v>7</v>
      </c>
      <c r="E4587" s="24" t="s">
        <v>1363</v>
      </c>
      <c r="H4587">
        <v>13</v>
      </c>
      <c r="L4587" t="s">
        <v>2698</v>
      </c>
      <c r="M4587" t="s">
        <v>2545</v>
      </c>
    </row>
    <row r="4588" spans="1:13" x14ac:dyDescent="0.3">
      <c r="A4588" s="11">
        <v>39325</v>
      </c>
      <c r="B4588" s="24" t="s">
        <v>1237</v>
      </c>
      <c r="C4588" s="29">
        <v>1</v>
      </c>
      <c r="D4588">
        <v>7</v>
      </c>
      <c r="E4588" s="24" t="s">
        <v>1363</v>
      </c>
      <c r="H4588">
        <v>7</v>
      </c>
      <c r="L4588" t="s">
        <v>2698</v>
      </c>
      <c r="M4588" t="s">
        <v>2545</v>
      </c>
    </row>
    <row r="4589" spans="1:13" x14ac:dyDescent="0.3">
      <c r="A4589" s="11">
        <v>39325</v>
      </c>
      <c r="B4589" s="24" t="s">
        <v>1237</v>
      </c>
      <c r="C4589" s="29">
        <v>1</v>
      </c>
      <c r="D4589">
        <v>6</v>
      </c>
      <c r="E4589" s="24" t="s">
        <v>1363</v>
      </c>
      <c r="H4589">
        <v>6</v>
      </c>
      <c r="L4589" t="s">
        <v>2698</v>
      </c>
      <c r="M4589" t="s">
        <v>2545</v>
      </c>
    </row>
    <row r="4590" spans="1:13" x14ac:dyDescent="0.3">
      <c r="A4590" s="11">
        <v>39325</v>
      </c>
      <c r="B4590" s="24" t="s">
        <v>1237</v>
      </c>
      <c r="C4590" s="29">
        <v>1</v>
      </c>
      <c r="D4590">
        <v>6</v>
      </c>
      <c r="E4590" s="24" t="s">
        <v>2141</v>
      </c>
      <c r="H4590">
        <v>9</v>
      </c>
      <c r="L4590" t="s">
        <v>2698</v>
      </c>
      <c r="M4590" t="s">
        <v>2545</v>
      </c>
    </row>
    <row r="4591" spans="1:13" x14ac:dyDescent="0.3">
      <c r="A4591" s="11">
        <v>39325</v>
      </c>
      <c r="B4591" s="24" t="s">
        <v>1237</v>
      </c>
      <c r="C4591" s="29">
        <v>1</v>
      </c>
      <c r="D4591">
        <v>5</v>
      </c>
      <c r="E4591" s="24" t="s">
        <v>1363</v>
      </c>
      <c r="H4591">
        <v>8</v>
      </c>
      <c r="L4591" t="s">
        <v>2698</v>
      </c>
      <c r="M4591" t="s">
        <v>2545</v>
      </c>
    </row>
    <row r="4592" spans="1:13" x14ac:dyDescent="0.3">
      <c r="A4592" s="11">
        <v>39325</v>
      </c>
      <c r="B4592" s="24" t="s">
        <v>1237</v>
      </c>
      <c r="C4592" s="29">
        <v>1</v>
      </c>
      <c r="D4592">
        <v>5</v>
      </c>
      <c r="E4592" s="24" t="s">
        <v>1363</v>
      </c>
      <c r="H4592">
        <v>3</v>
      </c>
      <c r="L4592" t="s">
        <v>2698</v>
      </c>
      <c r="M4592" t="s">
        <v>2545</v>
      </c>
    </row>
    <row r="4593" spans="1:13" x14ac:dyDescent="0.3">
      <c r="A4593" s="11">
        <v>39325</v>
      </c>
      <c r="B4593" s="24" t="s">
        <v>1237</v>
      </c>
      <c r="C4593" s="29">
        <v>1</v>
      </c>
      <c r="D4593">
        <v>4</v>
      </c>
      <c r="E4593" s="24" t="s">
        <v>1363</v>
      </c>
      <c r="H4593">
        <v>4</v>
      </c>
      <c r="L4593" t="s">
        <v>2698</v>
      </c>
      <c r="M4593" t="s">
        <v>2545</v>
      </c>
    </row>
    <row r="4594" spans="1:13" x14ac:dyDescent="0.3">
      <c r="A4594" s="11">
        <v>39325</v>
      </c>
      <c r="B4594" s="24" t="s">
        <v>1237</v>
      </c>
      <c r="C4594" s="29">
        <v>1</v>
      </c>
      <c r="D4594">
        <v>4</v>
      </c>
      <c r="E4594" s="24" t="s">
        <v>1363</v>
      </c>
      <c r="H4594">
        <v>2</v>
      </c>
      <c r="L4594" t="s">
        <v>2698</v>
      </c>
      <c r="M4594" t="s">
        <v>2545</v>
      </c>
    </row>
    <row r="4595" spans="1:13" x14ac:dyDescent="0.3">
      <c r="A4595" s="11">
        <v>39325</v>
      </c>
      <c r="B4595" s="24" t="s">
        <v>1237</v>
      </c>
      <c r="C4595" s="29">
        <v>1</v>
      </c>
      <c r="D4595">
        <v>3</v>
      </c>
      <c r="E4595" s="24" t="s">
        <v>1363</v>
      </c>
      <c r="H4595">
        <v>2</v>
      </c>
      <c r="L4595" t="s">
        <v>2698</v>
      </c>
      <c r="M4595" t="s">
        <v>2545</v>
      </c>
    </row>
    <row r="4596" spans="1:13" x14ac:dyDescent="0.3">
      <c r="A4596" s="11">
        <v>39325</v>
      </c>
      <c r="B4596" s="24" t="s">
        <v>1237</v>
      </c>
      <c r="C4596" s="29">
        <v>1</v>
      </c>
      <c r="D4596">
        <v>3.4</v>
      </c>
      <c r="E4596" s="24" t="s">
        <v>1363</v>
      </c>
      <c r="J4596" s="24"/>
      <c r="K4596" t="s">
        <v>2541</v>
      </c>
      <c r="L4596" t="s">
        <v>2698</v>
      </c>
      <c r="M4596" t="s">
        <v>2545</v>
      </c>
    </row>
    <row r="4597" spans="1:13" x14ac:dyDescent="0.3">
      <c r="A4597" s="11">
        <v>39325</v>
      </c>
      <c r="B4597" s="24" t="s">
        <v>1237</v>
      </c>
      <c r="C4597" s="29">
        <v>1</v>
      </c>
      <c r="D4597">
        <v>3</v>
      </c>
      <c r="E4597" s="24" t="s">
        <v>1363</v>
      </c>
      <c r="H4597">
        <v>2</v>
      </c>
      <c r="L4597" t="s">
        <v>2698</v>
      </c>
      <c r="M4597" t="s">
        <v>2545</v>
      </c>
    </row>
    <row r="4598" spans="1:13" x14ac:dyDescent="0.3">
      <c r="A4598" s="11">
        <v>39325</v>
      </c>
      <c r="B4598" s="24" t="s">
        <v>1237</v>
      </c>
      <c r="C4598" s="29">
        <v>1</v>
      </c>
      <c r="D4598">
        <v>2</v>
      </c>
      <c r="E4598" s="24" t="s">
        <v>1363</v>
      </c>
      <c r="H4598">
        <v>2</v>
      </c>
      <c r="J4598" s="24"/>
      <c r="K4598" s="24"/>
      <c r="L4598" t="s">
        <v>2698</v>
      </c>
      <c r="M4598" t="s">
        <v>2545</v>
      </c>
    </row>
    <row r="4599" spans="1:13" x14ac:dyDescent="0.3">
      <c r="A4599" s="11">
        <v>39325</v>
      </c>
      <c r="B4599" s="24" t="s">
        <v>1237</v>
      </c>
      <c r="C4599" s="29">
        <v>1</v>
      </c>
      <c r="D4599">
        <v>2.5</v>
      </c>
      <c r="E4599" s="24" t="s">
        <v>1363</v>
      </c>
      <c r="K4599" t="s">
        <v>2309</v>
      </c>
      <c r="L4599" t="s">
        <v>2698</v>
      </c>
      <c r="M4599" t="s">
        <v>2545</v>
      </c>
    </row>
    <row r="4600" spans="1:13" x14ac:dyDescent="0.3">
      <c r="A4600" s="11">
        <v>39325</v>
      </c>
      <c r="B4600" s="24" t="s">
        <v>1237</v>
      </c>
      <c r="C4600" s="29">
        <v>1</v>
      </c>
      <c r="D4600">
        <v>2</v>
      </c>
      <c r="E4600" s="24" t="s">
        <v>1363</v>
      </c>
      <c r="H4600">
        <v>4</v>
      </c>
      <c r="L4600" t="s">
        <v>2698</v>
      </c>
      <c r="M4600" t="s">
        <v>2545</v>
      </c>
    </row>
    <row r="4601" spans="1:13" x14ac:dyDescent="0.3">
      <c r="A4601" s="11">
        <v>39325</v>
      </c>
      <c r="B4601" s="24" t="s">
        <v>1237</v>
      </c>
      <c r="C4601" s="29">
        <v>1</v>
      </c>
      <c r="D4601">
        <v>1</v>
      </c>
      <c r="E4601" s="24" t="s">
        <v>1363</v>
      </c>
      <c r="H4601">
        <v>5</v>
      </c>
      <c r="L4601" t="s">
        <v>2698</v>
      </c>
      <c r="M4601" t="s">
        <v>2545</v>
      </c>
    </row>
    <row r="4602" spans="1:13" x14ac:dyDescent="0.3">
      <c r="A4602" s="11">
        <v>39325</v>
      </c>
      <c r="B4602" s="24" t="s">
        <v>1237</v>
      </c>
      <c r="C4602" s="29">
        <v>1</v>
      </c>
      <c r="D4602">
        <v>1</v>
      </c>
      <c r="E4602" s="24" t="s">
        <v>1363</v>
      </c>
      <c r="H4602">
        <v>4</v>
      </c>
      <c r="L4602" t="s">
        <v>2698</v>
      </c>
      <c r="M4602" t="s">
        <v>2545</v>
      </c>
    </row>
    <row r="4603" spans="1:13" x14ac:dyDescent="0.3">
      <c r="A4603" s="11">
        <v>39325</v>
      </c>
      <c r="B4603" s="24" t="s">
        <v>1237</v>
      </c>
      <c r="C4603" s="29">
        <v>1</v>
      </c>
      <c r="D4603">
        <v>0</v>
      </c>
      <c r="E4603" s="24" t="s">
        <v>1363</v>
      </c>
      <c r="H4603">
        <v>5</v>
      </c>
      <c r="L4603" t="s">
        <v>2698</v>
      </c>
      <c r="M4603" t="s">
        <v>2545</v>
      </c>
    </row>
    <row r="4604" spans="1:13" x14ac:dyDescent="0.3">
      <c r="A4604" s="11">
        <v>39325</v>
      </c>
      <c r="B4604" s="24" t="s">
        <v>383</v>
      </c>
      <c r="C4604" s="29">
        <v>2</v>
      </c>
      <c r="D4604">
        <v>49.1</v>
      </c>
      <c r="E4604" s="24" t="s">
        <v>1363</v>
      </c>
      <c r="K4604" t="s">
        <v>2541</v>
      </c>
      <c r="L4604" t="s">
        <v>2698</v>
      </c>
      <c r="M4604" t="s">
        <v>2545</v>
      </c>
    </row>
    <row r="4605" spans="1:13" x14ac:dyDescent="0.3">
      <c r="A4605" s="11">
        <v>39325</v>
      </c>
      <c r="B4605" s="24" t="s">
        <v>383</v>
      </c>
      <c r="C4605" s="29">
        <v>2</v>
      </c>
      <c r="D4605">
        <v>48.4</v>
      </c>
      <c r="E4605" s="24" t="s">
        <v>1363</v>
      </c>
      <c r="K4605" t="s">
        <v>2309</v>
      </c>
      <c r="L4605" t="s">
        <v>2698</v>
      </c>
      <c r="M4605" t="s">
        <v>2545</v>
      </c>
    </row>
    <row r="4606" spans="1:13" x14ac:dyDescent="0.3">
      <c r="A4606" s="11">
        <v>39325</v>
      </c>
      <c r="B4606" s="24" t="s">
        <v>383</v>
      </c>
      <c r="C4606" s="29">
        <v>2</v>
      </c>
      <c r="D4606">
        <v>48.2</v>
      </c>
      <c r="E4606" s="24" t="s">
        <v>1363</v>
      </c>
      <c r="K4606" t="s">
        <v>2634</v>
      </c>
      <c r="L4606" t="s">
        <v>2698</v>
      </c>
      <c r="M4606" t="s">
        <v>2545</v>
      </c>
    </row>
    <row r="4607" spans="1:13" x14ac:dyDescent="0.3">
      <c r="A4607" s="11">
        <v>39325</v>
      </c>
      <c r="B4607" s="24" t="s">
        <v>383</v>
      </c>
      <c r="C4607" s="29">
        <v>2</v>
      </c>
      <c r="D4607">
        <v>46.1</v>
      </c>
      <c r="E4607" s="24" t="s">
        <v>1363</v>
      </c>
      <c r="K4607" t="s">
        <v>2634</v>
      </c>
      <c r="L4607" t="s">
        <v>2698</v>
      </c>
      <c r="M4607" t="s">
        <v>2545</v>
      </c>
    </row>
    <row r="4608" spans="1:13" x14ac:dyDescent="0.3">
      <c r="A4608" s="11">
        <v>39325</v>
      </c>
      <c r="B4608" s="24" t="s">
        <v>383</v>
      </c>
      <c r="C4608" s="29">
        <v>2</v>
      </c>
      <c r="D4608">
        <v>41.9</v>
      </c>
      <c r="E4608" s="24" t="s">
        <v>1363</v>
      </c>
      <c r="H4608">
        <v>1</v>
      </c>
      <c r="L4608" t="s">
        <v>2698</v>
      </c>
      <c r="M4608" t="s">
        <v>2545</v>
      </c>
    </row>
    <row r="4609" spans="1:13" x14ac:dyDescent="0.3">
      <c r="A4609" s="11">
        <v>39325</v>
      </c>
      <c r="B4609" s="24" t="s">
        <v>383</v>
      </c>
      <c r="C4609" s="29">
        <v>2</v>
      </c>
      <c r="D4609">
        <v>41.5</v>
      </c>
      <c r="E4609" s="24" t="s">
        <v>1363</v>
      </c>
      <c r="H4609">
        <v>3</v>
      </c>
      <c r="L4609" t="s">
        <v>2698</v>
      </c>
      <c r="M4609" t="s">
        <v>2545</v>
      </c>
    </row>
    <row r="4610" spans="1:13" x14ac:dyDescent="0.3">
      <c r="A4610" s="11">
        <v>39325</v>
      </c>
      <c r="B4610" s="24" t="s">
        <v>383</v>
      </c>
      <c r="C4610" s="29">
        <v>2</v>
      </c>
      <c r="D4610">
        <v>41</v>
      </c>
      <c r="E4610" s="24" t="s">
        <v>1363</v>
      </c>
      <c r="H4610">
        <v>4</v>
      </c>
      <c r="L4610" t="s">
        <v>2698</v>
      </c>
      <c r="M4610" t="s">
        <v>2545</v>
      </c>
    </row>
    <row r="4611" spans="1:13" x14ac:dyDescent="0.3">
      <c r="A4611" s="11">
        <v>39325</v>
      </c>
      <c r="B4611" s="24" t="s">
        <v>383</v>
      </c>
      <c r="C4611" s="29">
        <v>2</v>
      </c>
      <c r="D4611">
        <v>41</v>
      </c>
      <c r="E4611" s="24" t="s">
        <v>1363</v>
      </c>
      <c r="H4611">
        <v>5</v>
      </c>
      <c r="L4611" t="s">
        <v>2698</v>
      </c>
      <c r="M4611" t="s">
        <v>2545</v>
      </c>
    </row>
    <row r="4612" spans="1:13" x14ac:dyDescent="0.3">
      <c r="A4612" s="11">
        <v>39325</v>
      </c>
      <c r="B4612" s="24" t="s">
        <v>383</v>
      </c>
      <c r="C4612" s="29">
        <v>2</v>
      </c>
      <c r="D4612">
        <v>40</v>
      </c>
      <c r="E4612" s="24" t="s">
        <v>1363</v>
      </c>
      <c r="H4612">
        <v>6</v>
      </c>
      <c r="L4612" t="s">
        <v>2698</v>
      </c>
      <c r="M4612" t="s">
        <v>2545</v>
      </c>
    </row>
    <row r="4613" spans="1:13" x14ac:dyDescent="0.3">
      <c r="A4613" s="11">
        <v>39325</v>
      </c>
      <c r="B4613" s="24" t="s">
        <v>383</v>
      </c>
      <c r="C4613" s="29">
        <v>2</v>
      </c>
      <c r="D4613">
        <v>40</v>
      </c>
      <c r="E4613" s="24" t="s">
        <v>1363</v>
      </c>
      <c r="H4613">
        <v>7</v>
      </c>
      <c r="L4613" t="s">
        <v>2698</v>
      </c>
      <c r="M4613" t="s">
        <v>2545</v>
      </c>
    </row>
    <row r="4614" spans="1:13" x14ac:dyDescent="0.3">
      <c r="A4614" s="11">
        <v>39325</v>
      </c>
      <c r="B4614" s="24" t="s">
        <v>383</v>
      </c>
      <c r="C4614" s="29">
        <v>2</v>
      </c>
      <c r="D4614">
        <v>39</v>
      </c>
      <c r="E4614" s="24" t="s">
        <v>1363</v>
      </c>
      <c r="H4614">
        <v>7</v>
      </c>
      <c r="L4614" t="s">
        <v>2698</v>
      </c>
      <c r="M4614" t="s">
        <v>2545</v>
      </c>
    </row>
    <row r="4615" spans="1:13" x14ac:dyDescent="0.3">
      <c r="A4615" s="11">
        <v>39325</v>
      </c>
      <c r="B4615" s="24" t="s">
        <v>383</v>
      </c>
      <c r="C4615" s="29">
        <v>2</v>
      </c>
      <c r="D4615">
        <v>39</v>
      </c>
      <c r="E4615" s="24" t="s">
        <v>1363</v>
      </c>
      <c r="H4615">
        <v>13</v>
      </c>
      <c r="L4615" t="s">
        <v>2698</v>
      </c>
      <c r="M4615" t="s">
        <v>2545</v>
      </c>
    </row>
    <row r="4616" spans="1:13" x14ac:dyDescent="0.3">
      <c r="A4616" s="11">
        <v>39325</v>
      </c>
      <c r="B4616" s="29" t="s">
        <v>383</v>
      </c>
      <c r="C4616" s="29">
        <v>2</v>
      </c>
      <c r="D4616">
        <v>38</v>
      </c>
      <c r="E4616" s="24" t="s">
        <v>1363</v>
      </c>
      <c r="H4616">
        <v>12</v>
      </c>
      <c r="L4616" t="s">
        <v>2698</v>
      </c>
      <c r="M4616" t="s">
        <v>2545</v>
      </c>
    </row>
    <row r="4617" spans="1:13" x14ac:dyDescent="0.3">
      <c r="A4617" s="11">
        <v>39325</v>
      </c>
      <c r="B4617" s="29" t="s">
        <v>383</v>
      </c>
      <c r="C4617" s="29">
        <v>2</v>
      </c>
      <c r="D4617">
        <v>38</v>
      </c>
      <c r="E4617" s="24" t="s">
        <v>1363</v>
      </c>
      <c r="H4617">
        <v>7</v>
      </c>
      <c r="L4617" t="s">
        <v>2698</v>
      </c>
      <c r="M4617" t="s">
        <v>2545</v>
      </c>
    </row>
    <row r="4618" spans="1:13" x14ac:dyDescent="0.3">
      <c r="A4618" s="11">
        <v>39325</v>
      </c>
      <c r="B4618" s="29" t="s">
        <v>383</v>
      </c>
      <c r="C4618" s="29">
        <v>2</v>
      </c>
      <c r="D4618">
        <v>37</v>
      </c>
      <c r="E4618" s="24" t="s">
        <v>1363</v>
      </c>
      <c r="H4618">
        <v>8</v>
      </c>
      <c r="L4618" t="s">
        <v>2698</v>
      </c>
      <c r="M4618" t="s">
        <v>2545</v>
      </c>
    </row>
    <row r="4619" spans="1:13" x14ac:dyDescent="0.3">
      <c r="A4619" s="11">
        <v>39325</v>
      </c>
      <c r="B4619" s="29" t="s">
        <v>383</v>
      </c>
      <c r="C4619" s="29">
        <v>2</v>
      </c>
      <c r="D4619">
        <v>37</v>
      </c>
      <c r="E4619" s="24" t="s">
        <v>1363</v>
      </c>
      <c r="H4619">
        <v>4</v>
      </c>
      <c r="L4619" t="s">
        <v>2698</v>
      </c>
      <c r="M4619" t="s">
        <v>2545</v>
      </c>
    </row>
    <row r="4620" spans="1:13" x14ac:dyDescent="0.3">
      <c r="A4620" s="11">
        <v>39325</v>
      </c>
      <c r="B4620" s="29" t="s">
        <v>383</v>
      </c>
      <c r="C4620" s="29">
        <v>2</v>
      </c>
      <c r="D4620">
        <v>36</v>
      </c>
      <c r="E4620" s="24" t="s">
        <v>1363</v>
      </c>
      <c r="H4620">
        <v>4</v>
      </c>
      <c r="L4620" t="s">
        <v>2698</v>
      </c>
      <c r="M4620" t="s">
        <v>2545</v>
      </c>
    </row>
    <row r="4621" spans="1:13" x14ac:dyDescent="0.3">
      <c r="A4621" s="11">
        <v>39325</v>
      </c>
      <c r="B4621" s="29" t="s">
        <v>383</v>
      </c>
      <c r="C4621" s="29">
        <v>2</v>
      </c>
      <c r="D4621">
        <v>36.700000000000003</v>
      </c>
      <c r="E4621" s="24" t="s">
        <v>1363</v>
      </c>
      <c r="K4621" t="s">
        <v>2541</v>
      </c>
      <c r="L4621" t="s">
        <v>2698</v>
      </c>
      <c r="M4621" t="s">
        <v>2545</v>
      </c>
    </row>
    <row r="4622" spans="1:13" x14ac:dyDescent="0.3">
      <c r="A4622" s="11">
        <v>39325</v>
      </c>
      <c r="B4622" s="29" t="s">
        <v>383</v>
      </c>
      <c r="C4622" s="29">
        <v>2</v>
      </c>
      <c r="D4622">
        <v>36.1</v>
      </c>
      <c r="E4622" s="24" t="s">
        <v>1363</v>
      </c>
      <c r="K4622" t="s">
        <v>2329</v>
      </c>
      <c r="L4622" t="s">
        <v>2698</v>
      </c>
      <c r="M4622" t="s">
        <v>2545</v>
      </c>
    </row>
    <row r="4623" spans="1:13" x14ac:dyDescent="0.3">
      <c r="A4623" s="11">
        <v>39325</v>
      </c>
      <c r="B4623" s="29" t="s">
        <v>383</v>
      </c>
      <c r="C4623" s="29">
        <v>2</v>
      </c>
      <c r="D4623">
        <v>36</v>
      </c>
      <c r="E4623" s="24" t="s">
        <v>1363</v>
      </c>
      <c r="H4623">
        <v>7</v>
      </c>
      <c r="L4623" t="s">
        <v>2698</v>
      </c>
      <c r="M4623" t="s">
        <v>2545</v>
      </c>
    </row>
    <row r="4624" spans="1:13" x14ac:dyDescent="0.3">
      <c r="A4624" s="11">
        <v>39325</v>
      </c>
      <c r="B4624" s="29" t="s">
        <v>383</v>
      </c>
      <c r="C4624" s="29">
        <v>2</v>
      </c>
      <c r="D4624">
        <v>35</v>
      </c>
      <c r="E4624" s="24" t="s">
        <v>1363</v>
      </c>
      <c r="H4624">
        <v>6</v>
      </c>
      <c r="L4624" t="s">
        <v>2698</v>
      </c>
      <c r="M4624" t="s">
        <v>2545</v>
      </c>
    </row>
    <row r="4625" spans="1:13" x14ac:dyDescent="0.3">
      <c r="A4625" s="11">
        <v>39325</v>
      </c>
      <c r="B4625" s="29" t="s">
        <v>383</v>
      </c>
      <c r="C4625" s="29">
        <v>2</v>
      </c>
      <c r="D4625">
        <v>34.799999999999997</v>
      </c>
      <c r="E4625" s="24" t="s">
        <v>1363</v>
      </c>
      <c r="H4625">
        <v>1</v>
      </c>
      <c r="L4625" t="s">
        <v>2698</v>
      </c>
      <c r="M4625" t="s">
        <v>2545</v>
      </c>
    </row>
    <row r="4626" spans="1:13" x14ac:dyDescent="0.3">
      <c r="A4626" s="11">
        <v>39325</v>
      </c>
      <c r="B4626" s="29" t="s">
        <v>383</v>
      </c>
      <c r="C4626" s="29">
        <v>2</v>
      </c>
      <c r="D4626">
        <v>33.6</v>
      </c>
      <c r="E4626" s="24" t="s">
        <v>1363</v>
      </c>
      <c r="K4626" t="s">
        <v>2309</v>
      </c>
      <c r="L4626" t="s">
        <v>2698</v>
      </c>
      <c r="M4626" t="s">
        <v>2545</v>
      </c>
    </row>
    <row r="4627" spans="1:13" x14ac:dyDescent="0.3">
      <c r="A4627" s="11">
        <v>39325</v>
      </c>
      <c r="B4627" s="29" t="s">
        <v>383</v>
      </c>
      <c r="C4627" s="29">
        <v>2</v>
      </c>
      <c r="D4627">
        <v>31.2</v>
      </c>
      <c r="E4627" s="24" t="s">
        <v>1363</v>
      </c>
      <c r="H4627">
        <v>4</v>
      </c>
      <c r="L4627" t="s">
        <v>2698</v>
      </c>
      <c r="M4627" t="s">
        <v>2545</v>
      </c>
    </row>
    <row r="4628" spans="1:13" x14ac:dyDescent="0.3">
      <c r="A4628" s="11">
        <v>39325</v>
      </c>
      <c r="B4628" s="29" t="s">
        <v>383</v>
      </c>
      <c r="C4628" s="29">
        <v>2</v>
      </c>
      <c r="D4628">
        <v>31</v>
      </c>
      <c r="E4628" s="24" t="s">
        <v>1363</v>
      </c>
      <c r="H4628">
        <v>5</v>
      </c>
      <c r="L4628" t="s">
        <v>2698</v>
      </c>
      <c r="M4628" t="s">
        <v>2545</v>
      </c>
    </row>
    <row r="4629" spans="1:13" x14ac:dyDescent="0.3">
      <c r="A4629" s="11">
        <v>39325</v>
      </c>
      <c r="B4629" s="29" t="s">
        <v>383</v>
      </c>
      <c r="C4629" s="29">
        <v>2</v>
      </c>
      <c r="D4629">
        <v>30</v>
      </c>
      <c r="E4629" s="24" t="s">
        <v>1363</v>
      </c>
      <c r="H4629">
        <v>4</v>
      </c>
      <c r="L4629" t="s">
        <v>2698</v>
      </c>
      <c r="M4629" t="s">
        <v>2545</v>
      </c>
    </row>
    <row r="4630" spans="1:13" x14ac:dyDescent="0.3">
      <c r="A4630" s="11">
        <v>39325</v>
      </c>
      <c r="B4630" s="29" t="s">
        <v>383</v>
      </c>
      <c r="C4630" s="29">
        <v>2</v>
      </c>
      <c r="D4630">
        <v>30</v>
      </c>
      <c r="E4630" s="24" t="s">
        <v>1363</v>
      </c>
      <c r="H4630">
        <v>5</v>
      </c>
      <c r="L4630" t="s">
        <v>2698</v>
      </c>
      <c r="M4630" t="s">
        <v>2545</v>
      </c>
    </row>
    <row r="4631" spans="1:13" x14ac:dyDescent="0.3">
      <c r="A4631" s="11">
        <v>39325</v>
      </c>
      <c r="B4631" s="29" t="s">
        <v>383</v>
      </c>
      <c r="C4631" s="29">
        <v>2</v>
      </c>
      <c r="D4631">
        <v>29</v>
      </c>
      <c r="E4631" s="24" t="s">
        <v>1363</v>
      </c>
      <c r="H4631">
        <v>4</v>
      </c>
      <c r="L4631" t="s">
        <v>2698</v>
      </c>
      <c r="M4631" t="s">
        <v>2545</v>
      </c>
    </row>
    <row r="4632" spans="1:13" x14ac:dyDescent="0.3">
      <c r="A4632" s="11">
        <v>39325</v>
      </c>
      <c r="B4632" s="29" t="s">
        <v>383</v>
      </c>
      <c r="C4632" s="29">
        <v>2</v>
      </c>
      <c r="D4632">
        <v>29</v>
      </c>
      <c r="E4632" s="24" t="s">
        <v>1363</v>
      </c>
      <c r="H4632">
        <v>4</v>
      </c>
      <c r="L4632" t="s">
        <v>2698</v>
      </c>
      <c r="M4632" t="s">
        <v>2545</v>
      </c>
    </row>
    <row r="4633" spans="1:13" x14ac:dyDescent="0.3">
      <c r="A4633" s="11">
        <v>39325</v>
      </c>
      <c r="B4633" s="29" t="s">
        <v>383</v>
      </c>
      <c r="C4633" s="29">
        <v>2</v>
      </c>
      <c r="D4633">
        <v>28</v>
      </c>
      <c r="E4633" s="24" t="s">
        <v>1363</v>
      </c>
      <c r="H4633">
        <v>4</v>
      </c>
      <c r="L4633" t="s">
        <v>2698</v>
      </c>
      <c r="M4633" t="s">
        <v>2545</v>
      </c>
    </row>
    <row r="4634" spans="1:13" x14ac:dyDescent="0.3">
      <c r="A4634" s="11">
        <v>39325</v>
      </c>
      <c r="B4634" s="29" t="s">
        <v>383</v>
      </c>
      <c r="C4634" s="29">
        <v>2</v>
      </c>
      <c r="D4634">
        <v>28.1</v>
      </c>
      <c r="E4634" s="24" t="s">
        <v>1363</v>
      </c>
      <c r="K4634" s="24" t="s">
        <v>2686</v>
      </c>
      <c r="L4634" t="s">
        <v>2698</v>
      </c>
      <c r="M4634" t="s">
        <v>2545</v>
      </c>
    </row>
    <row r="4635" spans="1:13" x14ac:dyDescent="0.3">
      <c r="A4635" s="11">
        <v>39325</v>
      </c>
      <c r="B4635" s="29" t="s">
        <v>383</v>
      </c>
      <c r="C4635" s="29">
        <v>2</v>
      </c>
      <c r="D4635">
        <v>27</v>
      </c>
      <c r="E4635" s="24" t="s">
        <v>1363</v>
      </c>
      <c r="H4635">
        <v>3</v>
      </c>
      <c r="L4635" t="s">
        <v>2698</v>
      </c>
      <c r="M4635" t="s">
        <v>2545</v>
      </c>
    </row>
    <row r="4636" spans="1:13" x14ac:dyDescent="0.3">
      <c r="A4636" s="11">
        <v>39325</v>
      </c>
      <c r="B4636" s="29" t="s">
        <v>383</v>
      </c>
      <c r="C4636" s="29">
        <v>2</v>
      </c>
      <c r="D4636">
        <v>26</v>
      </c>
      <c r="E4636" s="24" t="s">
        <v>1363</v>
      </c>
      <c r="H4636">
        <v>2</v>
      </c>
      <c r="L4636" t="s">
        <v>2698</v>
      </c>
      <c r="M4636" t="s">
        <v>2545</v>
      </c>
    </row>
    <row r="4637" spans="1:13" x14ac:dyDescent="0.3">
      <c r="A4637" s="11">
        <v>39325</v>
      </c>
      <c r="B4637" s="29" t="s">
        <v>383</v>
      </c>
      <c r="C4637" s="29">
        <v>2</v>
      </c>
      <c r="D4637">
        <v>26.2</v>
      </c>
      <c r="E4637" s="24" t="s">
        <v>1363</v>
      </c>
      <c r="K4637" t="s">
        <v>2541</v>
      </c>
      <c r="L4637" t="s">
        <v>2698</v>
      </c>
      <c r="M4637" t="s">
        <v>2545</v>
      </c>
    </row>
    <row r="4638" spans="1:13" x14ac:dyDescent="0.3">
      <c r="A4638" s="11">
        <v>39325</v>
      </c>
      <c r="B4638" s="29" t="s">
        <v>383</v>
      </c>
      <c r="C4638" s="29">
        <v>2</v>
      </c>
      <c r="D4638">
        <v>26</v>
      </c>
      <c r="E4638" s="24" t="s">
        <v>1363</v>
      </c>
      <c r="F4638">
        <v>0.3</v>
      </c>
      <c r="L4638" t="s">
        <v>2698</v>
      </c>
      <c r="M4638" t="s">
        <v>2545</v>
      </c>
    </row>
    <row r="4639" spans="1:13" x14ac:dyDescent="0.3">
      <c r="A4639" s="11">
        <v>39325</v>
      </c>
      <c r="B4639" s="29" t="s">
        <v>383</v>
      </c>
      <c r="C4639" s="29">
        <v>2</v>
      </c>
      <c r="D4639">
        <v>26</v>
      </c>
      <c r="E4639" s="24" t="s">
        <v>1363</v>
      </c>
      <c r="K4639" t="s">
        <v>2329</v>
      </c>
      <c r="L4639" t="s">
        <v>2698</v>
      </c>
      <c r="M4639" t="s">
        <v>2545</v>
      </c>
    </row>
    <row r="4640" spans="1:13" x14ac:dyDescent="0.3">
      <c r="A4640" s="11">
        <v>39325</v>
      </c>
      <c r="B4640" s="29" t="s">
        <v>383</v>
      </c>
      <c r="C4640" s="29">
        <v>2</v>
      </c>
      <c r="D4640">
        <v>26</v>
      </c>
      <c r="E4640" s="24" t="s">
        <v>1363</v>
      </c>
      <c r="H4640">
        <v>3</v>
      </c>
      <c r="L4640" t="s">
        <v>2698</v>
      </c>
      <c r="M4640" t="s">
        <v>2545</v>
      </c>
    </row>
    <row r="4641" spans="1:13" x14ac:dyDescent="0.3">
      <c r="A4641" s="11">
        <v>39325</v>
      </c>
      <c r="B4641" s="29" t="s">
        <v>383</v>
      </c>
      <c r="C4641" s="29">
        <v>2</v>
      </c>
      <c r="D4641">
        <v>25</v>
      </c>
      <c r="E4641" s="24" t="s">
        <v>1363</v>
      </c>
      <c r="H4641">
        <v>3</v>
      </c>
      <c r="L4641" t="s">
        <v>2698</v>
      </c>
      <c r="M4641" t="s">
        <v>2545</v>
      </c>
    </row>
    <row r="4642" spans="1:13" x14ac:dyDescent="0.3">
      <c r="A4642" s="11">
        <v>39325</v>
      </c>
      <c r="B4642" s="29" t="s">
        <v>383</v>
      </c>
      <c r="C4642" s="29">
        <v>2</v>
      </c>
      <c r="D4642">
        <v>25</v>
      </c>
      <c r="E4642" s="24" t="s">
        <v>1363</v>
      </c>
      <c r="H4642">
        <v>5</v>
      </c>
      <c r="L4642" t="s">
        <v>2698</v>
      </c>
      <c r="M4642" t="s">
        <v>2545</v>
      </c>
    </row>
    <row r="4643" spans="1:13" x14ac:dyDescent="0.3">
      <c r="A4643" s="11">
        <v>39325</v>
      </c>
      <c r="B4643" s="29" t="s">
        <v>383</v>
      </c>
      <c r="C4643" s="29">
        <v>2</v>
      </c>
      <c r="D4643">
        <v>24</v>
      </c>
      <c r="E4643" s="24" t="s">
        <v>1363</v>
      </c>
      <c r="H4643">
        <v>5</v>
      </c>
      <c r="L4643" t="s">
        <v>2698</v>
      </c>
      <c r="M4643" t="s">
        <v>2545</v>
      </c>
    </row>
    <row r="4644" spans="1:13" x14ac:dyDescent="0.3">
      <c r="A4644" s="11">
        <v>39325</v>
      </c>
      <c r="B4644" s="29" t="s">
        <v>383</v>
      </c>
      <c r="C4644" s="29">
        <v>2</v>
      </c>
      <c r="D4644">
        <v>24</v>
      </c>
      <c r="E4644" s="24" t="s">
        <v>1363</v>
      </c>
      <c r="H4644">
        <v>3</v>
      </c>
      <c r="L4644" t="s">
        <v>2698</v>
      </c>
      <c r="M4644" t="s">
        <v>2545</v>
      </c>
    </row>
    <row r="4645" spans="1:13" x14ac:dyDescent="0.3">
      <c r="A4645" s="11">
        <v>39325</v>
      </c>
      <c r="B4645" s="29" t="s">
        <v>383</v>
      </c>
      <c r="C4645" s="29">
        <v>2</v>
      </c>
      <c r="D4645">
        <v>23</v>
      </c>
      <c r="E4645" s="24" t="s">
        <v>1363</v>
      </c>
      <c r="H4645">
        <v>2</v>
      </c>
      <c r="L4645" t="s">
        <v>2698</v>
      </c>
      <c r="M4645" t="s">
        <v>2545</v>
      </c>
    </row>
    <row r="4646" spans="1:13" x14ac:dyDescent="0.3">
      <c r="A4646" s="11">
        <v>39325</v>
      </c>
      <c r="B4646" s="29" t="s">
        <v>383</v>
      </c>
      <c r="C4646" s="29">
        <v>2</v>
      </c>
      <c r="D4646">
        <v>23.5</v>
      </c>
      <c r="E4646" s="24" t="s">
        <v>1363</v>
      </c>
      <c r="K4646" t="s">
        <v>2634</v>
      </c>
      <c r="L4646" t="s">
        <v>2698</v>
      </c>
      <c r="M4646" t="s">
        <v>2545</v>
      </c>
    </row>
    <row r="4647" spans="1:13" x14ac:dyDescent="0.3">
      <c r="A4647" s="11">
        <v>39325</v>
      </c>
      <c r="B4647" s="29" t="s">
        <v>383</v>
      </c>
      <c r="C4647" s="29">
        <v>2</v>
      </c>
      <c r="D4647">
        <v>22.6</v>
      </c>
      <c r="E4647" s="24" t="s">
        <v>1363</v>
      </c>
      <c r="K4647" t="s">
        <v>2634</v>
      </c>
      <c r="L4647" t="s">
        <v>2698</v>
      </c>
      <c r="M4647" t="s">
        <v>2545</v>
      </c>
    </row>
    <row r="4648" spans="1:13" x14ac:dyDescent="0.3">
      <c r="A4648" s="11">
        <v>39325</v>
      </c>
      <c r="B4648" s="29" t="s">
        <v>383</v>
      </c>
      <c r="C4648" s="29">
        <v>2</v>
      </c>
      <c r="D4648">
        <v>22.5</v>
      </c>
      <c r="E4648" s="24" t="s">
        <v>1363</v>
      </c>
      <c r="H4648">
        <v>1</v>
      </c>
      <c r="L4648" t="s">
        <v>2698</v>
      </c>
      <c r="M4648" t="s">
        <v>2545</v>
      </c>
    </row>
    <row r="4649" spans="1:13" x14ac:dyDescent="0.3">
      <c r="A4649" s="11">
        <v>39325</v>
      </c>
      <c r="B4649" s="29" t="s">
        <v>383</v>
      </c>
      <c r="C4649" s="29">
        <v>2</v>
      </c>
      <c r="D4649">
        <v>21</v>
      </c>
      <c r="E4649" s="24" t="s">
        <v>1363</v>
      </c>
      <c r="H4649">
        <v>4</v>
      </c>
      <c r="L4649" t="s">
        <v>2698</v>
      </c>
      <c r="M4649" t="s">
        <v>2545</v>
      </c>
    </row>
    <row r="4650" spans="1:13" x14ac:dyDescent="0.3">
      <c r="A4650" s="11">
        <v>39325</v>
      </c>
      <c r="B4650" s="29" t="s">
        <v>383</v>
      </c>
      <c r="C4650" s="29">
        <v>2</v>
      </c>
      <c r="D4650">
        <v>20</v>
      </c>
      <c r="E4650" s="24" t="s">
        <v>1363</v>
      </c>
      <c r="H4650">
        <v>3</v>
      </c>
      <c r="L4650" t="s">
        <v>2698</v>
      </c>
      <c r="M4650" t="s">
        <v>2545</v>
      </c>
    </row>
    <row r="4651" spans="1:13" x14ac:dyDescent="0.3">
      <c r="A4651" s="11">
        <v>39325</v>
      </c>
      <c r="B4651" s="29" t="s">
        <v>383</v>
      </c>
      <c r="C4651" s="29">
        <v>2</v>
      </c>
      <c r="D4651">
        <v>20.399999999999999</v>
      </c>
      <c r="E4651" s="24" t="s">
        <v>1363</v>
      </c>
      <c r="K4651" t="s">
        <v>2309</v>
      </c>
      <c r="L4651" t="s">
        <v>2698</v>
      </c>
      <c r="M4651" t="s">
        <v>2545</v>
      </c>
    </row>
    <row r="4652" spans="1:13" x14ac:dyDescent="0.3">
      <c r="A4652" s="11">
        <v>39325</v>
      </c>
      <c r="B4652" s="29" t="s">
        <v>383</v>
      </c>
      <c r="C4652" s="29">
        <v>2</v>
      </c>
      <c r="D4652">
        <v>20</v>
      </c>
      <c r="E4652" s="24" t="s">
        <v>1363</v>
      </c>
      <c r="H4652">
        <v>3</v>
      </c>
      <c r="I4652" s="24"/>
      <c r="K4652" s="24"/>
      <c r="L4652" t="s">
        <v>2698</v>
      </c>
      <c r="M4652" t="s">
        <v>2545</v>
      </c>
    </row>
    <row r="4653" spans="1:13" x14ac:dyDescent="0.3">
      <c r="A4653" s="11">
        <v>39325</v>
      </c>
      <c r="B4653" s="29" t="s">
        <v>383</v>
      </c>
      <c r="C4653" s="29">
        <v>2</v>
      </c>
      <c r="D4653">
        <v>19</v>
      </c>
      <c r="E4653" s="24" t="s">
        <v>1363</v>
      </c>
      <c r="H4653">
        <v>2</v>
      </c>
      <c r="K4653" s="24"/>
      <c r="L4653" t="s">
        <v>2698</v>
      </c>
      <c r="M4653" t="s">
        <v>2545</v>
      </c>
    </row>
    <row r="4654" spans="1:13" x14ac:dyDescent="0.3">
      <c r="A4654" s="11">
        <v>39325</v>
      </c>
      <c r="B4654" s="29" t="s">
        <v>383</v>
      </c>
      <c r="C4654" s="29">
        <v>2</v>
      </c>
      <c r="D4654">
        <v>18.899999999999999</v>
      </c>
      <c r="E4654" s="24" t="s">
        <v>1363</v>
      </c>
      <c r="K4654" t="s">
        <v>2309</v>
      </c>
      <c r="L4654" t="s">
        <v>2698</v>
      </c>
      <c r="M4654" t="s">
        <v>2545</v>
      </c>
    </row>
    <row r="4655" spans="1:13" x14ac:dyDescent="0.3">
      <c r="A4655" s="11">
        <v>39325</v>
      </c>
      <c r="B4655" s="29" t="s">
        <v>383</v>
      </c>
      <c r="C4655" s="29">
        <v>2</v>
      </c>
      <c r="D4655">
        <v>19</v>
      </c>
      <c r="E4655" s="24" t="s">
        <v>1363</v>
      </c>
      <c r="H4655">
        <v>2</v>
      </c>
      <c r="L4655" t="s">
        <v>2698</v>
      </c>
      <c r="M4655" t="s">
        <v>2545</v>
      </c>
    </row>
    <row r="4656" spans="1:13" x14ac:dyDescent="0.3">
      <c r="A4656" s="11">
        <v>39325</v>
      </c>
      <c r="B4656" s="29" t="s">
        <v>383</v>
      </c>
      <c r="C4656" s="29">
        <v>2</v>
      </c>
      <c r="D4656">
        <v>18</v>
      </c>
      <c r="E4656" s="24" t="s">
        <v>1363</v>
      </c>
      <c r="H4656">
        <v>2</v>
      </c>
      <c r="L4656" t="s">
        <v>2698</v>
      </c>
      <c r="M4656" t="s">
        <v>2545</v>
      </c>
    </row>
    <row r="4657" spans="1:13" x14ac:dyDescent="0.3">
      <c r="A4657" s="11">
        <v>39325</v>
      </c>
      <c r="B4657" s="29" t="s">
        <v>383</v>
      </c>
      <c r="C4657" s="29">
        <v>2</v>
      </c>
      <c r="D4657">
        <v>18</v>
      </c>
      <c r="E4657" s="24" t="s">
        <v>1363</v>
      </c>
      <c r="H4657">
        <v>6</v>
      </c>
      <c r="L4657" t="s">
        <v>2698</v>
      </c>
      <c r="M4657" t="s">
        <v>2545</v>
      </c>
    </row>
    <row r="4658" spans="1:13" x14ac:dyDescent="0.3">
      <c r="A4658" s="11">
        <v>39325</v>
      </c>
      <c r="B4658" s="29" t="s">
        <v>383</v>
      </c>
      <c r="C4658" s="29">
        <v>2</v>
      </c>
      <c r="D4658">
        <v>17</v>
      </c>
      <c r="E4658" s="24" t="s">
        <v>1363</v>
      </c>
      <c r="H4658">
        <v>6</v>
      </c>
      <c r="L4658" t="s">
        <v>2698</v>
      </c>
      <c r="M4658" t="s">
        <v>2545</v>
      </c>
    </row>
    <row r="4659" spans="1:13" x14ac:dyDescent="0.3">
      <c r="A4659" s="11">
        <v>39325</v>
      </c>
      <c r="B4659" s="29" t="s">
        <v>383</v>
      </c>
      <c r="C4659" s="29">
        <v>2</v>
      </c>
      <c r="D4659">
        <v>16.3</v>
      </c>
      <c r="E4659" s="24" t="s">
        <v>1363</v>
      </c>
      <c r="K4659" t="s">
        <v>2541</v>
      </c>
      <c r="L4659" t="s">
        <v>2698</v>
      </c>
      <c r="M4659" t="s">
        <v>2545</v>
      </c>
    </row>
    <row r="4660" spans="1:13" x14ac:dyDescent="0.3">
      <c r="A4660" s="11">
        <v>39325</v>
      </c>
      <c r="B4660" s="29" t="s">
        <v>383</v>
      </c>
      <c r="C4660" s="29">
        <v>2</v>
      </c>
      <c r="D4660">
        <v>17</v>
      </c>
      <c r="E4660" s="24" t="s">
        <v>1363</v>
      </c>
      <c r="H4660">
        <v>4</v>
      </c>
      <c r="L4660" t="s">
        <v>2698</v>
      </c>
      <c r="M4660" t="s">
        <v>2545</v>
      </c>
    </row>
    <row r="4661" spans="1:13" x14ac:dyDescent="0.3">
      <c r="A4661" s="11">
        <v>39325</v>
      </c>
      <c r="B4661" s="29" t="s">
        <v>383</v>
      </c>
      <c r="C4661" s="29">
        <v>2</v>
      </c>
      <c r="D4661">
        <v>16</v>
      </c>
      <c r="E4661" s="24" t="s">
        <v>1363</v>
      </c>
      <c r="H4661">
        <v>3</v>
      </c>
      <c r="J4661" s="24"/>
      <c r="L4661" t="s">
        <v>2698</v>
      </c>
      <c r="M4661" t="s">
        <v>2545</v>
      </c>
    </row>
    <row r="4662" spans="1:13" x14ac:dyDescent="0.3">
      <c r="A4662" s="11">
        <v>39325</v>
      </c>
      <c r="B4662" s="29" t="s">
        <v>383</v>
      </c>
      <c r="C4662" s="29">
        <v>2</v>
      </c>
      <c r="D4662">
        <v>16.100000000000001</v>
      </c>
      <c r="E4662" s="24" t="s">
        <v>1363</v>
      </c>
      <c r="K4662" t="s">
        <v>2329</v>
      </c>
      <c r="L4662" t="s">
        <v>2698</v>
      </c>
      <c r="M4662" t="s">
        <v>2545</v>
      </c>
    </row>
    <row r="4663" spans="1:13" x14ac:dyDescent="0.3">
      <c r="A4663" s="11">
        <v>39325</v>
      </c>
      <c r="B4663" s="29" t="s">
        <v>383</v>
      </c>
      <c r="C4663" s="29">
        <v>2</v>
      </c>
      <c r="D4663">
        <v>16.2</v>
      </c>
      <c r="E4663" s="24" t="s">
        <v>1363</v>
      </c>
      <c r="K4663" t="s">
        <v>2541</v>
      </c>
      <c r="L4663" t="s">
        <v>2698</v>
      </c>
      <c r="M4663" t="s">
        <v>2545</v>
      </c>
    </row>
    <row r="4664" spans="1:13" x14ac:dyDescent="0.3">
      <c r="A4664" s="11">
        <v>39325</v>
      </c>
      <c r="B4664" s="29" t="s">
        <v>383</v>
      </c>
      <c r="C4664" s="29">
        <v>2</v>
      </c>
      <c r="D4664">
        <v>16</v>
      </c>
      <c r="E4664" s="24" t="s">
        <v>1363</v>
      </c>
      <c r="H4664">
        <v>3</v>
      </c>
      <c r="L4664" t="s">
        <v>2698</v>
      </c>
      <c r="M4664" t="s">
        <v>2545</v>
      </c>
    </row>
    <row r="4665" spans="1:13" x14ac:dyDescent="0.3">
      <c r="A4665" s="11">
        <v>39325</v>
      </c>
      <c r="B4665" s="29" t="s">
        <v>383</v>
      </c>
      <c r="C4665" s="29">
        <v>2</v>
      </c>
      <c r="D4665">
        <v>15</v>
      </c>
      <c r="E4665" s="24" t="s">
        <v>1363</v>
      </c>
      <c r="H4665">
        <v>3</v>
      </c>
      <c r="L4665" t="s">
        <v>2698</v>
      </c>
      <c r="M4665" t="s">
        <v>2545</v>
      </c>
    </row>
    <row r="4666" spans="1:13" x14ac:dyDescent="0.3">
      <c r="A4666" s="11">
        <v>39325</v>
      </c>
      <c r="B4666" s="29" t="s">
        <v>383</v>
      </c>
      <c r="C4666" s="29">
        <v>2</v>
      </c>
      <c r="D4666">
        <v>15</v>
      </c>
      <c r="E4666" s="24" t="s">
        <v>1363</v>
      </c>
      <c r="H4666">
        <v>3</v>
      </c>
      <c r="L4666" t="s">
        <v>2698</v>
      </c>
      <c r="M4666" t="s">
        <v>2545</v>
      </c>
    </row>
    <row r="4667" spans="1:13" x14ac:dyDescent="0.3">
      <c r="A4667" s="11">
        <v>39325</v>
      </c>
      <c r="B4667" s="29" t="s">
        <v>383</v>
      </c>
      <c r="C4667" s="29">
        <v>2</v>
      </c>
      <c r="D4667">
        <v>14</v>
      </c>
      <c r="E4667" s="24" t="s">
        <v>1363</v>
      </c>
      <c r="H4667">
        <v>2</v>
      </c>
      <c r="L4667" t="s">
        <v>2698</v>
      </c>
      <c r="M4667" t="s">
        <v>2545</v>
      </c>
    </row>
    <row r="4668" spans="1:13" x14ac:dyDescent="0.3">
      <c r="A4668" s="11">
        <v>39325</v>
      </c>
      <c r="B4668" s="29" t="s">
        <v>383</v>
      </c>
      <c r="C4668" s="29">
        <v>2</v>
      </c>
      <c r="D4668">
        <v>13.9</v>
      </c>
      <c r="E4668" s="24" t="s">
        <v>1363</v>
      </c>
      <c r="K4668" t="s">
        <v>2329</v>
      </c>
      <c r="L4668" t="s">
        <v>2698</v>
      </c>
      <c r="M4668" t="s">
        <v>2545</v>
      </c>
    </row>
    <row r="4669" spans="1:13" x14ac:dyDescent="0.3">
      <c r="A4669" s="11">
        <v>39325</v>
      </c>
      <c r="B4669" s="29" t="s">
        <v>383</v>
      </c>
      <c r="C4669" s="29">
        <v>2</v>
      </c>
      <c r="D4669">
        <v>14</v>
      </c>
      <c r="E4669" s="24" t="s">
        <v>1363</v>
      </c>
      <c r="H4669">
        <v>5</v>
      </c>
      <c r="L4669" t="s">
        <v>2698</v>
      </c>
      <c r="M4669" t="s">
        <v>2545</v>
      </c>
    </row>
    <row r="4670" spans="1:13" x14ac:dyDescent="0.3">
      <c r="A4670" s="11">
        <v>39325</v>
      </c>
      <c r="B4670" s="29" t="s">
        <v>383</v>
      </c>
      <c r="C4670" s="29">
        <v>2</v>
      </c>
      <c r="D4670">
        <v>13</v>
      </c>
      <c r="E4670" s="24" t="s">
        <v>1363</v>
      </c>
      <c r="H4670">
        <v>4</v>
      </c>
      <c r="L4670" t="s">
        <v>2698</v>
      </c>
      <c r="M4670" t="s">
        <v>2545</v>
      </c>
    </row>
    <row r="4671" spans="1:13" x14ac:dyDescent="0.3">
      <c r="A4671" s="11">
        <v>39325</v>
      </c>
      <c r="B4671" s="29" t="s">
        <v>383</v>
      </c>
      <c r="C4671" s="29">
        <v>2</v>
      </c>
      <c r="D4671">
        <v>13</v>
      </c>
      <c r="E4671" s="24" t="s">
        <v>1363</v>
      </c>
      <c r="H4671">
        <v>4</v>
      </c>
      <c r="L4671" t="s">
        <v>2698</v>
      </c>
      <c r="M4671" t="s">
        <v>2545</v>
      </c>
    </row>
    <row r="4672" spans="1:13" x14ac:dyDescent="0.3">
      <c r="A4672" s="11">
        <v>39325</v>
      </c>
      <c r="B4672" s="29" t="s">
        <v>383</v>
      </c>
      <c r="C4672" s="29">
        <v>2</v>
      </c>
      <c r="D4672">
        <v>12</v>
      </c>
      <c r="E4672" s="24" t="s">
        <v>1363</v>
      </c>
      <c r="H4672">
        <v>4</v>
      </c>
      <c r="L4672" t="s">
        <v>2698</v>
      </c>
      <c r="M4672" t="s">
        <v>2545</v>
      </c>
    </row>
    <row r="4673" spans="1:13" x14ac:dyDescent="0.3">
      <c r="A4673" s="11">
        <v>39325</v>
      </c>
      <c r="B4673" s="29" t="s">
        <v>383</v>
      </c>
      <c r="C4673" s="29">
        <v>2</v>
      </c>
      <c r="D4673">
        <v>12</v>
      </c>
      <c r="E4673" s="24" t="s">
        <v>1363</v>
      </c>
      <c r="H4673">
        <v>15</v>
      </c>
      <c r="L4673" t="s">
        <v>2698</v>
      </c>
      <c r="M4673" t="s">
        <v>2545</v>
      </c>
    </row>
    <row r="4674" spans="1:13" x14ac:dyDescent="0.3">
      <c r="A4674" s="11">
        <v>39325</v>
      </c>
      <c r="B4674" s="29" t="s">
        <v>383</v>
      </c>
      <c r="C4674" s="29">
        <v>2</v>
      </c>
      <c r="D4674">
        <v>11</v>
      </c>
      <c r="E4674" s="24" t="s">
        <v>1363</v>
      </c>
      <c r="H4674">
        <v>14</v>
      </c>
      <c r="L4674" t="s">
        <v>2698</v>
      </c>
      <c r="M4674" t="s">
        <v>2545</v>
      </c>
    </row>
    <row r="4675" spans="1:13" x14ac:dyDescent="0.3">
      <c r="A4675" s="11">
        <v>39325</v>
      </c>
      <c r="B4675" s="29" t="s">
        <v>383</v>
      </c>
      <c r="C4675" s="29">
        <v>2</v>
      </c>
      <c r="D4675">
        <v>11.5</v>
      </c>
      <c r="E4675" s="24" t="s">
        <v>1363</v>
      </c>
      <c r="K4675" t="s">
        <v>2634</v>
      </c>
      <c r="L4675" t="s">
        <v>2698</v>
      </c>
      <c r="M4675" t="s">
        <v>2545</v>
      </c>
    </row>
    <row r="4676" spans="1:13" x14ac:dyDescent="0.3">
      <c r="A4676" s="11">
        <v>39325</v>
      </c>
      <c r="B4676" s="29" t="s">
        <v>383</v>
      </c>
      <c r="C4676" s="29">
        <v>2</v>
      </c>
      <c r="D4676">
        <v>11.4</v>
      </c>
      <c r="E4676" s="24" t="s">
        <v>1363</v>
      </c>
      <c r="F4676">
        <v>0.9</v>
      </c>
      <c r="L4676" t="s">
        <v>2698</v>
      </c>
      <c r="M4676" t="s">
        <v>2545</v>
      </c>
    </row>
    <row r="4677" spans="1:13" x14ac:dyDescent="0.3">
      <c r="A4677" s="11">
        <v>39325</v>
      </c>
      <c r="B4677" s="29" t="s">
        <v>383</v>
      </c>
      <c r="C4677" s="29">
        <v>2</v>
      </c>
      <c r="D4677">
        <v>11</v>
      </c>
      <c r="E4677" s="24" t="s">
        <v>1363</v>
      </c>
      <c r="H4677">
        <v>4</v>
      </c>
      <c r="L4677" t="s">
        <v>2698</v>
      </c>
      <c r="M4677" t="s">
        <v>2545</v>
      </c>
    </row>
    <row r="4678" spans="1:13" x14ac:dyDescent="0.3">
      <c r="A4678" s="11">
        <v>39325</v>
      </c>
      <c r="B4678" s="29" t="s">
        <v>383</v>
      </c>
      <c r="C4678" s="29">
        <v>2</v>
      </c>
      <c r="D4678">
        <v>10</v>
      </c>
      <c r="E4678" s="24" t="s">
        <v>1363</v>
      </c>
      <c r="H4678">
        <v>5</v>
      </c>
      <c r="L4678" t="s">
        <v>2698</v>
      </c>
      <c r="M4678" t="s">
        <v>2545</v>
      </c>
    </row>
    <row r="4679" spans="1:13" x14ac:dyDescent="0.3">
      <c r="A4679" s="11">
        <v>39325</v>
      </c>
      <c r="B4679" s="29" t="s">
        <v>383</v>
      </c>
      <c r="C4679" s="29">
        <v>2</v>
      </c>
      <c r="D4679">
        <v>10</v>
      </c>
      <c r="E4679" s="24" t="s">
        <v>1363</v>
      </c>
      <c r="H4679">
        <v>3</v>
      </c>
      <c r="L4679" t="s">
        <v>2698</v>
      </c>
      <c r="M4679" t="s">
        <v>2545</v>
      </c>
    </row>
    <row r="4680" spans="1:13" x14ac:dyDescent="0.3">
      <c r="A4680" s="11">
        <v>39325</v>
      </c>
      <c r="B4680" s="29" t="s">
        <v>383</v>
      </c>
      <c r="C4680" s="29">
        <v>2</v>
      </c>
      <c r="D4680">
        <v>9</v>
      </c>
      <c r="E4680" s="24" t="s">
        <v>1363</v>
      </c>
      <c r="H4680">
        <v>2</v>
      </c>
      <c r="L4680" t="s">
        <v>2698</v>
      </c>
      <c r="M4680" t="s">
        <v>2545</v>
      </c>
    </row>
    <row r="4681" spans="1:13" x14ac:dyDescent="0.3">
      <c r="A4681" s="11">
        <v>39325</v>
      </c>
      <c r="B4681" s="29" t="s">
        <v>383</v>
      </c>
      <c r="C4681" s="29">
        <v>2</v>
      </c>
      <c r="D4681">
        <v>9.1999999999999993</v>
      </c>
      <c r="E4681" s="24" t="s">
        <v>1363</v>
      </c>
      <c r="K4681" t="s">
        <v>2541</v>
      </c>
      <c r="L4681" t="s">
        <v>2698</v>
      </c>
      <c r="M4681" t="s">
        <v>2545</v>
      </c>
    </row>
    <row r="4682" spans="1:13" x14ac:dyDescent="0.3">
      <c r="A4682" s="11">
        <v>39325</v>
      </c>
      <c r="B4682" s="29" t="s">
        <v>383</v>
      </c>
      <c r="C4682" s="29">
        <v>2</v>
      </c>
      <c r="D4682">
        <v>9</v>
      </c>
      <c r="E4682" s="24" t="s">
        <v>1363</v>
      </c>
      <c r="H4682">
        <v>3</v>
      </c>
      <c r="L4682" t="s">
        <v>2698</v>
      </c>
      <c r="M4682" t="s">
        <v>2545</v>
      </c>
    </row>
    <row r="4683" spans="1:13" x14ac:dyDescent="0.3">
      <c r="A4683" s="11">
        <v>39325</v>
      </c>
      <c r="B4683" s="29" t="s">
        <v>383</v>
      </c>
      <c r="C4683" s="29">
        <v>2</v>
      </c>
      <c r="D4683">
        <v>8</v>
      </c>
      <c r="E4683" s="24" t="s">
        <v>1363</v>
      </c>
      <c r="H4683">
        <v>2</v>
      </c>
      <c r="L4683" t="s">
        <v>2698</v>
      </c>
      <c r="M4683" t="s">
        <v>2545</v>
      </c>
    </row>
    <row r="4684" spans="1:13" x14ac:dyDescent="0.3">
      <c r="A4684" s="11">
        <v>39325</v>
      </c>
      <c r="B4684" s="29" t="s">
        <v>383</v>
      </c>
      <c r="C4684" s="29">
        <v>2</v>
      </c>
      <c r="D4684">
        <v>8.5</v>
      </c>
      <c r="E4684" s="24" t="s">
        <v>1363</v>
      </c>
      <c r="K4684" s="24" t="s">
        <v>2329</v>
      </c>
      <c r="L4684" t="s">
        <v>2698</v>
      </c>
      <c r="M4684" t="s">
        <v>2545</v>
      </c>
    </row>
    <row r="4685" spans="1:13" x14ac:dyDescent="0.3">
      <c r="A4685" s="11">
        <v>39325</v>
      </c>
      <c r="B4685" s="29" t="s">
        <v>383</v>
      </c>
      <c r="C4685" s="29">
        <v>2</v>
      </c>
      <c r="D4685">
        <v>7</v>
      </c>
      <c r="E4685" s="24" t="s">
        <v>1363</v>
      </c>
      <c r="H4685">
        <v>5</v>
      </c>
      <c r="L4685" t="s">
        <v>2698</v>
      </c>
      <c r="M4685" t="s">
        <v>2545</v>
      </c>
    </row>
    <row r="4686" spans="1:13" x14ac:dyDescent="0.3">
      <c r="A4686" s="11">
        <v>39325</v>
      </c>
      <c r="B4686" s="29" t="s">
        <v>383</v>
      </c>
      <c r="C4686" s="29">
        <v>2</v>
      </c>
      <c r="D4686">
        <v>6</v>
      </c>
      <c r="E4686" s="24" t="s">
        <v>1363</v>
      </c>
      <c r="H4686">
        <v>5</v>
      </c>
      <c r="L4686" t="s">
        <v>2698</v>
      </c>
      <c r="M4686" t="s">
        <v>2545</v>
      </c>
    </row>
    <row r="4687" spans="1:13" x14ac:dyDescent="0.3">
      <c r="A4687" s="11">
        <v>39325</v>
      </c>
      <c r="B4687" s="29" t="s">
        <v>383</v>
      </c>
      <c r="C4687" s="29">
        <v>2</v>
      </c>
      <c r="D4687">
        <v>6</v>
      </c>
      <c r="E4687" s="24" t="s">
        <v>1363</v>
      </c>
      <c r="H4687">
        <v>11</v>
      </c>
      <c r="L4687" t="s">
        <v>2698</v>
      </c>
      <c r="M4687" t="s">
        <v>2545</v>
      </c>
    </row>
    <row r="4688" spans="1:13" x14ac:dyDescent="0.3">
      <c r="A4688" s="11">
        <v>39325</v>
      </c>
      <c r="B4688" s="29" t="s">
        <v>383</v>
      </c>
      <c r="C4688" s="29">
        <v>2</v>
      </c>
      <c r="D4688">
        <v>5</v>
      </c>
      <c r="E4688" s="24" t="s">
        <v>1363</v>
      </c>
      <c r="H4688">
        <v>11</v>
      </c>
      <c r="L4688" t="s">
        <v>2698</v>
      </c>
      <c r="M4688" t="s">
        <v>2545</v>
      </c>
    </row>
    <row r="4689" spans="1:13" x14ac:dyDescent="0.3">
      <c r="A4689" s="11">
        <v>39325</v>
      </c>
      <c r="B4689" s="29" t="s">
        <v>383</v>
      </c>
      <c r="C4689" s="29">
        <v>2</v>
      </c>
      <c r="D4689">
        <v>5.5</v>
      </c>
      <c r="E4689" s="24" t="s">
        <v>1363</v>
      </c>
      <c r="F4689">
        <v>0.4</v>
      </c>
      <c r="L4689" t="s">
        <v>2698</v>
      </c>
      <c r="M4689" t="s">
        <v>2545</v>
      </c>
    </row>
    <row r="4690" spans="1:13" x14ac:dyDescent="0.3">
      <c r="A4690" s="11">
        <v>39325</v>
      </c>
      <c r="B4690" s="29" t="s">
        <v>383</v>
      </c>
      <c r="C4690" s="29">
        <v>2</v>
      </c>
      <c r="D4690">
        <v>5.5</v>
      </c>
      <c r="E4690" s="24" t="s">
        <v>1363</v>
      </c>
      <c r="K4690" t="s">
        <v>2309</v>
      </c>
      <c r="L4690" t="s">
        <v>2698</v>
      </c>
      <c r="M4690" t="s">
        <v>2545</v>
      </c>
    </row>
    <row r="4691" spans="1:13" x14ac:dyDescent="0.3">
      <c r="A4691" s="11">
        <v>39325</v>
      </c>
      <c r="B4691" s="29" t="s">
        <v>383</v>
      </c>
      <c r="C4691" s="29">
        <v>2</v>
      </c>
      <c r="D4691">
        <v>5</v>
      </c>
      <c r="E4691" s="24" t="s">
        <v>1363</v>
      </c>
      <c r="H4691">
        <v>9</v>
      </c>
      <c r="L4691" t="s">
        <v>2698</v>
      </c>
      <c r="M4691" t="s">
        <v>2545</v>
      </c>
    </row>
    <row r="4692" spans="1:13" x14ac:dyDescent="0.3">
      <c r="A4692" s="11">
        <v>39325</v>
      </c>
      <c r="B4692" s="29" t="s">
        <v>383</v>
      </c>
      <c r="C4692" s="29">
        <v>2</v>
      </c>
      <c r="D4692">
        <v>4</v>
      </c>
      <c r="E4692" s="24" t="s">
        <v>1363</v>
      </c>
      <c r="H4692">
        <v>8</v>
      </c>
      <c r="L4692" t="s">
        <v>2698</v>
      </c>
      <c r="M4692" t="s">
        <v>2545</v>
      </c>
    </row>
    <row r="4693" spans="1:13" x14ac:dyDescent="0.3">
      <c r="A4693" s="11">
        <v>39325</v>
      </c>
      <c r="B4693" s="29" t="s">
        <v>383</v>
      </c>
      <c r="C4693" s="29">
        <v>2</v>
      </c>
      <c r="D4693">
        <v>4</v>
      </c>
      <c r="E4693" s="24" t="s">
        <v>1363</v>
      </c>
      <c r="H4693">
        <v>12</v>
      </c>
      <c r="L4693" t="s">
        <v>2698</v>
      </c>
      <c r="M4693" t="s">
        <v>2545</v>
      </c>
    </row>
    <row r="4694" spans="1:13" x14ac:dyDescent="0.3">
      <c r="A4694" s="11">
        <v>39325</v>
      </c>
      <c r="B4694" s="29" t="s">
        <v>383</v>
      </c>
      <c r="C4694" s="29">
        <v>2</v>
      </c>
      <c r="D4694">
        <v>3</v>
      </c>
      <c r="E4694" s="24" t="s">
        <v>1363</v>
      </c>
      <c r="H4694">
        <v>11</v>
      </c>
      <c r="L4694" t="s">
        <v>2698</v>
      </c>
      <c r="M4694" t="s">
        <v>2545</v>
      </c>
    </row>
    <row r="4695" spans="1:13" x14ac:dyDescent="0.3">
      <c r="A4695" s="11">
        <v>39325</v>
      </c>
      <c r="B4695" s="29" t="s">
        <v>383</v>
      </c>
      <c r="C4695" s="29">
        <v>2</v>
      </c>
      <c r="D4695">
        <v>3.3</v>
      </c>
      <c r="E4695" s="24" t="s">
        <v>1363</v>
      </c>
      <c r="K4695" t="s">
        <v>2634</v>
      </c>
      <c r="L4695" t="s">
        <v>2698</v>
      </c>
      <c r="M4695" t="s">
        <v>2545</v>
      </c>
    </row>
    <row r="4696" spans="1:13" x14ac:dyDescent="0.3">
      <c r="A4696" s="11">
        <v>39325</v>
      </c>
      <c r="B4696" s="29" t="s">
        <v>383</v>
      </c>
      <c r="C4696" s="29">
        <v>2</v>
      </c>
      <c r="D4696">
        <v>3</v>
      </c>
      <c r="E4696" s="24" t="s">
        <v>1363</v>
      </c>
      <c r="H4696">
        <v>5</v>
      </c>
      <c r="L4696" t="s">
        <v>2698</v>
      </c>
      <c r="M4696" t="s">
        <v>2545</v>
      </c>
    </row>
    <row r="4697" spans="1:13" x14ac:dyDescent="0.3">
      <c r="A4697" s="11">
        <v>39325</v>
      </c>
      <c r="B4697" s="29" t="s">
        <v>383</v>
      </c>
      <c r="C4697" s="29">
        <v>2</v>
      </c>
      <c r="D4697">
        <v>2</v>
      </c>
      <c r="E4697" s="24" t="s">
        <v>1363</v>
      </c>
      <c r="H4697">
        <v>5</v>
      </c>
      <c r="L4697" t="s">
        <v>2698</v>
      </c>
      <c r="M4697" t="s">
        <v>2545</v>
      </c>
    </row>
    <row r="4698" spans="1:13" x14ac:dyDescent="0.3">
      <c r="A4698" s="11">
        <v>39325</v>
      </c>
      <c r="B4698" s="29" t="s">
        <v>383</v>
      </c>
      <c r="C4698" s="29">
        <v>2</v>
      </c>
      <c r="D4698">
        <v>1.4</v>
      </c>
      <c r="E4698" s="24" t="s">
        <v>1363</v>
      </c>
      <c r="K4698" s="24" t="s">
        <v>2634</v>
      </c>
      <c r="L4698" t="s">
        <v>2698</v>
      </c>
      <c r="M4698" t="s">
        <v>2545</v>
      </c>
    </row>
    <row r="4699" spans="1:13" x14ac:dyDescent="0.3">
      <c r="A4699" s="11">
        <v>39325</v>
      </c>
      <c r="B4699" s="29" t="s">
        <v>383</v>
      </c>
      <c r="C4699" s="29">
        <v>2</v>
      </c>
      <c r="D4699">
        <v>1.4</v>
      </c>
      <c r="E4699" s="24" t="s">
        <v>1363</v>
      </c>
      <c r="H4699">
        <v>1</v>
      </c>
      <c r="L4699" t="s">
        <v>2698</v>
      </c>
      <c r="M4699" t="s">
        <v>2545</v>
      </c>
    </row>
    <row r="4700" spans="1:13" x14ac:dyDescent="0.3">
      <c r="A4700" s="11">
        <v>39325</v>
      </c>
      <c r="B4700" s="29" t="s">
        <v>383</v>
      </c>
      <c r="C4700" s="29">
        <v>2</v>
      </c>
      <c r="D4700">
        <v>1</v>
      </c>
      <c r="E4700" s="24" t="s">
        <v>1363</v>
      </c>
      <c r="H4700">
        <v>5</v>
      </c>
      <c r="L4700" t="s">
        <v>2698</v>
      </c>
      <c r="M4700" t="s">
        <v>2545</v>
      </c>
    </row>
    <row r="4701" spans="1:13" x14ac:dyDescent="0.3">
      <c r="A4701" s="11">
        <v>39325</v>
      </c>
      <c r="B4701" s="29" t="s">
        <v>383</v>
      </c>
      <c r="C4701" s="29">
        <v>2</v>
      </c>
      <c r="D4701">
        <v>0</v>
      </c>
      <c r="E4701" s="24" t="s">
        <v>1363</v>
      </c>
      <c r="H4701">
        <v>6</v>
      </c>
      <c r="L4701" t="s">
        <v>2698</v>
      </c>
      <c r="M4701" t="s">
        <v>2545</v>
      </c>
    </row>
    <row r="4702" spans="1:13" x14ac:dyDescent="0.3">
      <c r="A4702" s="11">
        <v>39325</v>
      </c>
      <c r="B4702" s="29" t="s">
        <v>1237</v>
      </c>
      <c r="C4702" s="29">
        <v>1</v>
      </c>
      <c r="D4702">
        <v>41.9</v>
      </c>
      <c r="E4702" s="24" t="s">
        <v>259</v>
      </c>
      <c r="K4702" t="s">
        <v>86</v>
      </c>
      <c r="L4702" t="s">
        <v>2698</v>
      </c>
      <c r="M4702" t="s">
        <v>220</v>
      </c>
    </row>
    <row r="4703" spans="1:13" x14ac:dyDescent="0.3">
      <c r="A4703" s="11">
        <v>39325</v>
      </c>
      <c r="B4703" s="29" t="s">
        <v>1237</v>
      </c>
      <c r="C4703" s="29">
        <v>1</v>
      </c>
      <c r="D4703">
        <v>41.6</v>
      </c>
      <c r="E4703" s="24" t="s">
        <v>259</v>
      </c>
      <c r="K4703" t="s">
        <v>86</v>
      </c>
      <c r="L4703" t="s">
        <v>2698</v>
      </c>
      <c r="M4703" t="s">
        <v>220</v>
      </c>
    </row>
    <row r="4704" spans="1:13" x14ac:dyDescent="0.3">
      <c r="A4704" s="11">
        <v>39325</v>
      </c>
      <c r="B4704" s="29" t="s">
        <v>1237</v>
      </c>
      <c r="C4704" s="29">
        <v>1</v>
      </c>
      <c r="D4704">
        <v>40.4</v>
      </c>
      <c r="E4704" s="24" t="s">
        <v>259</v>
      </c>
      <c r="K4704" t="s">
        <v>88</v>
      </c>
      <c r="L4704" t="s">
        <v>2698</v>
      </c>
      <c r="M4704" t="s">
        <v>220</v>
      </c>
    </row>
    <row r="4705" spans="1:13" x14ac:dyDescent="0.3">
      <c r="A4705" s="11">
        <v>39325</v>
      </c>
      <c r="B4705" s="29" t="s">
        <v>1237</v>
      </c>
      <c r="C4705" s="29">
        <v>1</v>
      </c>
      <c r="D4705">
        <v>30.7</v>
      </c>
      <c r="E4705" s="24" t="s">
        <v>259</v>
      </c>
      <c r="F4705">
        <v>0.3</v>
      </c>
      <c r="L4705" t="s">
        <v>2698</v>
      </c>
      <c r="M4705" t="s">
        <v>220</v>
      </c>
    </row>
    <row r="4706" spans="1:13" x14ac:dyDescent="0.3">
      <c r="A4706" s="11">
        <v>39325</v>
      </c>
      <c r="B4706" s="29" t="s">
        <v>1237</v>
      </c>
      <c r="C4706" s="29">
        <v>1</v>
      </c>
      <c r="D4706">
        <v>28.4</v>
      </c>
      <c r="E4706" s="24" t="s">
        <v>2543</v>
      </c>
      <c r="H4706">
        <v>1</v>
      </c>
      <c r="L4706" t="s">
        <v>2698</v>
      </c>
      <c r="M4706" t="s">
        <v>220</v>
      </c>
    </row>
    <row r="4707" spans="1:13" x14ac:dyDescent="0.3">
      <c r="A4707" s="11">
        <v>39325</v>
      </c>
      <c r="B4707" s="29" t="s">
        <v>383</v>
      </c>
      <c r="C4707" s="29">
        <v>2</v>
      </c>
      <c r="D4707">
        <v>27.6</v>
      </c>
      <c r="E4707" s="24" t="s">
        <v>2543</v>
      </c>
      <c r="K4707" t="s">
        <v>2687</v>
      </c>
      <c r="L4707" t="s">
        <v>2698</v>
      </c>
      <c r="M4707" t="s">
        <v>220</v>
      </c>
    </row>
    <row r="4708" spans="1:13" x14ac:dyDescent="0.3">
      <c r="A4708" s="11">
        <v>39325</v>
      </c>
      <c r="B4708" s="29" t="s">
        <v>383</v>
      </c>
      <c r="C4708" s="29">
        <v>2</v>
      </c>
      <c r="D4708">
        <v>6.7</v>
      </c>
      <c r="E4708" s="24" t="s">
        <v>2543</v>
      </c>
      <c r="H4708">
        <v>1</v>
      </c>
      <c r="L4708" t="s">
        <v>2698</v>
      </c>
      <c r="M4708" t="s">
        <v>220</v>
      </c>
    </row>
    <row r="4709" spans="1:13" x14ac:dyDescent="0.3">
      <c r="A4709" s="11">
        <v>39325</v>
      </c>
      <c r="B4709" s="29" t="s">
        <v>383</v>
      </c>
      <c r="C4709" s="29">
        <v>2</v>
      </c>
      <c r="D4709">
        <v>4.2</v>
      </c>
      <c r="E4709" s="24" t="s">
        <v>2543</v>
      </c>
      <c r="K4709" t="s">
        <v>2226</v>
      </c>
      <c r="L4709" t="s">
        <v>2698</v>
      </c>
      <c r="M4709" t="s">
        <v>220</v>
      </c>
    </row>
    <row r="4710" spans="1:13" x14ac:dyDescent="0.3">
      <c r="A4710" s="11">
        <v>39325</v>
      </c>
      <c r="B4710" s="29" t="s">
        <v>383</v>
      </c>
      <c r="C4710" s="29">
        <v>2</v>
      </c>
      <c r="D4710">
        <v>3.6</v>
      </c>
      <c r="E4710" s="24" t="s">
        <v>2543</v>
      </c>
      <c r="K4710" t="s">
        <v>2227</v>
      </c>
      <c r="L4710" t="s">
        <v>2698</v>
      </c>
      <c r="M4710" t="s">
        <v>220</v>
      </c>
    </row>
    <row r="4711" spans="1:13" x14ac:dyDescent="0.3">
      <c r="A4711" s="11">
        <v>39325</v>
      </c>
      <c r="B4711" s="29" t="s">
        <v>1237</v>
      </c>
      <c r="C4711" s="29">
        <v>1</v>
      </c>
      <c r="D4711">
        <v>44.4</v>
      </c>
      <c r="E4711" s="24" t="s">
        <v>296</v>
      </c>
      <c r="K4711" t="s">
        <v>297</v>
      </c>
      <c r="L4711" t="s">
        <v>2385</v>
      </c>
      <c r="M4711" t="s">
        <v>1241</v>
      </c>
    </row>
    <row r="4712" spans="1:13" x14ac:dyDescent="0.3">
      <c r="A4712" s="11">
        <v>39325</v>
      </c>
      <c r="B4712" s="29" t="s">
        <v>383</v>
      </c>
      <c r="C4712" s="29">
        <v>2</v>
      </c>
      <c r="D4712">
        <v>32.200000000000003</v>
      </c>
      <c r="E4712" s="24" t="s">
        <v>2683</v>
      </c>
      <c r="H4712">
        <v>1</v>
      </c>
      <c r="K4712" t="s">
        <v>2682</v>
      </c>
      <c r="L4712" t="s">
        <v>2385</v>
      </c>
      <c r="M4712" t="s">
        <v>2713</v>
      </c>
    </row>
    <row r="4713" spans="1:13" x14ac:dyDescent="0.3">
      <c r="A4713" s="11">
        <v>39317</v>
      </c>
      <c r="B4713" s="29" t="s">
        <v>881</v>
      </c>
      <c r="C4713" s="29">
        <v>2</v>
      </c>
      <c r="D4713">
        <v>10.9</v>
      </c>
      <c r="E4713" s="24" t="s">
        <v>2676</v>
      </c>
      <c r="H4713">
        <v>1</v>
      </c>
    </row>
    <row r="4714" spans="1:13" x14ac:dyDescent="0.3">
      <c r="A4714" s="6">
        <v>39276</v>
      </c>
      <c r="B4714" s="29" t="s">
        <v>1185</v>
      </c>
      <c r="C4714" s="29">
        <v>1</v>
      </c>
      <c r="D4714">
        <v>19.7</v>
      </c>
      <c r="E4714" s="24" t="s">
        <v>1584</v>
      </c>
      <c r="K4714" t="s">
        <v>1408</v>
      </c>
    </row>
    <row r="4715" spans="1:13" x14ac:dyDescent="0.3">
      <c r="A4715" s="6">
        <v>39276</v>
      </c>
      <c r="B4715" s="29" t="s">
        <v>1185</v>
      </c>
      <c r="C4715" s="29">
        <v>1</v>
      </c>
      <c r="D4715">
        <v>29.3</v>
      </c>
      <c r="E4715" s="24" t="s">
        <v>799</v>
      </c>
      <c r="F4715">
        <v>3.7</v>
      </c>
    </row>
  </sheetData>
  <sortState ref="A2:XFD1048576">
    <sortCondition ref="L3:L1048576"/>
    <sortCondition ref="B3:B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/>
  </sheetViews>
  <sheetFormatPr defaultColWidth="10.921875" defaultRowHeight="13.5" x14ac:dyDescent="0.3"/>
  <cols>
    <col min="2" max="3" width="10.69140625" style="25"/>
    <col min="4" max="5" width="10.69140625" style="38"/>
    <col min="6" max="6" width="10.69140625" style="25"/>
    <col min="10" max="10" width="10.69140625" style="25"/>
    <col min="14" max="15" width="10.69140625" style="36"/>
    <col min="16" max="16" width="10.69140625" style="29"/>
  </cols>
  <sheetData>
    <row r="1" spans="1:20" x14ac:dyDescent="0.3">
      <c r="A1" s="24" t="s">
        <v>840</v>
      </c>
      <c r="B1" s="25" t="s">
        <v>2294</v>
      </c>
      <c r="C1" s="25" t="s">
        <v>2453</v>
      </c>
      <c r="D1" t="s">
        <v>710</v>
      </c>
      <c r="E1" s="38" t="s">
        <v>878</v>
      </c>
      <c r="F1" s="41" t="s">
        <v>2430</v>
      </c>
      <c r="G1" s="24" t="s">
        <v>170</v>
      </c>
      <c r="H1" s="25" t="s">
        <v>2455</v>
      </c>
      <c r="I1" s="25" t="s">
        <v>2456</v>
      </c>
      <c r="J1" s="25" t="s">
        <v>2457</v>
      </c>
      <c r="K1" s="28" t="s">
        <v>2717</v>
      </c>
      <c r="L1" s="24" t="s">
        <v>176</v>
      </c>
      <c r="M1" s="24" t="s">
        <v>346</v>
      </c>
      <c r="N1" s="36" t="s">
        <v>128</v>
      </c>
      <c r="O1" s="36" t="s">
        <v>129</v>
      </c>
      <c r="P1" s="29" t="s">
        <v>177</v>
      </c>
      <c r="Q1" s="24" t="s">
        <v>175</v>
      </c>
      <c r="R1" s="31" t="s">
        <v>2416</v>
      </c>
      <c r="S1" s="31" t="s">
        <v>2317</v>
      </c>
      <c r="T1" s="31" t="s">
        <v>2318</v>
      </c>
    </row>
    <row r="2" spans="1:20" x14ac:dyDescent="0.3">
      <c r="A2" s="24" t="s">
        <v>171</v>
      </c>
      <c r="B2" s="25" t="s">
        <v>2623</v>
      </c>
      <c r="C2" s="34">
        <v>0.33333333333333337</v>
      </c>
      <c r="D2" t="s">
        <v>875</v>
      </c>
      <c r="E2" s="38">
        <v>0</v>
      </c>
      <c r="F2" s="34">
        <v>7.6666666666666661</v>
      </c>
      <c r="G2">
        <v>114</v>
      </c>
      <c r="H2">
        <v>88</v>
      </c>
      <c r="I2">
        <v>24</v>
      </c>
      <c r="J2" s="25">
        <f t="shared" ref="J2:J14" si="0">H2/I2</f>
        <v>3.6666666666666665</v>
      </c>
      <c r="K2" s="28">
        <v>17</v>
      </c>
      <c r="L2" s="28">
        <f>21+2</f>
        <v>23</v>
      </c>
      <c r="M2">
        <v>4</v>
      </c>
      <c r="N2" s="36">
        <v>205</v>
      </c>
      <c r="O2" s="36">
        <v>91</v>
      </c>
      <c r="P2" s="36">
        <v>4.3956044E-2</v>
      </c>
      <c r="Q2">
        <v>2.4562598623504845</v>
      </c>
      <c r="R2" s="31">
        <v>25</v>
      </c>
      <c r="S2" s="31">
        <v>2.0194276457333591</v>
      </c>
      <c r="T2" s="31">
        <v>14</v>
      </c>
    </row>
    <row r="3" spans="1:20" x14ac:dyDescent="0.3">
      <c r="A3" s="24" t="s">
        <v>845</v>
      </c>
      <c r="B3" s="25" t="s">
        <v>2623</v>
      </c>
      <c r="C3" s="34">
        <v>0.44247787610619471</v>
      </c>
      <c r="D3" t="s">
        <v>876</v>
      </c>
      <c r="E3" s="38">
        <v>1</v>
      </c>
      <c r="F3" s="34">
        <v>0.73746312684365778</v>
      </c>
      <c r="G3">
        <v>303</v>
      </c>
      <c r="H3">
        <v>287</v>
      </c>
      <c r="I3">
        <f>14-6</f>
        <v>8</v>
      </c>
      <c r="J3" s="25">
        <f t="shared" si="0"/>
        <v>35.875</v>
      </c>
      <c r="K3" s="28">
        <v>58</v>
      </c>
      <c r="L3" s="28">
        <f>95+31</f>
        <v>126</v>
      </c>
      <c r="M3">
        <v>37</v>
      </c>
      <c r="N3" s="36">
        <v>525</v>
      </c>
      <c r="O3" s="36">
        <v>222</v>
      </c>
      <c r="P3" s="36">
        <v>0.144144144</v>
      </c>
      <c r="Q3">
        <v>2.4872048830840314</v>
      </c>
      <c r="R3" s="31">
        <v>27</v>
      </c>
      <c r="S3" s="31">
        <v>1.956438546515691</v>
      </c>
      <c r="T3" s="31">
        <v>19</v>
      </c>
    </row>
    <row r="4" spans="1:20" x14ac:dyDescent="0.3">
      <c r="A4" s="24" t="s">
        <v>556</v>
      </c>
      <c r="B4" s="25" t="s">
        <v>2623</v>
      </c>
      <c r="C4" s="34">
        <v>0.25641025641025639</v>
      </c>
      <c r="D4" t="s">
        <v>876</v>
      </c>
      <c r="E4" s="38">
        <v>1</v>
      </c>
      <c r="F4" s="34">
        <v>0.76923076923076927</v>
      </c>
      <c r="G4">
        <v>618</v>
      </c>
      <c r="H4">
        <v>603</v>
      </c>
      <c r="I4">
        <v>14</v>
      </c>
      <c r="J4" s="25">
        <f t="shared" si="0"/>
        <v>43.071428571428569</v>
      </c>
      <c r="K4" s="28">
        <v>22</v>
      </c>
      <c r="L4" s="28">
        <f>62+6</f>
        <v>68</v>
      </c>
      <c r="M4">
        <v>9</v>
      </c>
      <c r="N4" s="36">
        <v>777</v>
      </c>
      <c r="O4" s="36">
        <v>159</v>
      </c>
      <c r="P4" s="36">
        <v>5.6603774000000003E-2</v>
      </c>
      <c r="Q4">
        <v>1.3878015345745094</v>
      </c>
      <c r="R4" s="31">
        <v>19</v>
      </c>
      <c r="S4" s="31">
        <v>0.9443388384246918</v>
      </c>
      <c r="T4" s="31">
        <v>12</v>
      </c>
    </row>
    <row r="5" spans="1:20" x14ac:dyDescent="0.3">
      <c r="A5" s="24" t="s">
        <v>557</v>
      </c>
      <c r="B5" s="25" t="s">
        <v>2623</v>
      </c>
      <c r="C5" s="34">
        <v>1E-4</v>
      </c>
      <c r="D5" t="s">
        <v>875</v>
      </c>
      <c r="E5" s="38">
        <v>0</v>
      </c>
      <c r="F5" s="34">
        <v>1E-4</v>
      </c>
      <c r="G5">
        <v>1028</v>
      </c>
      <c r="H5">
        <f>907+24</f>
        <v>931</v>
      </c>
      <c r="I5">
        <f>121-24</f>
        <v>97</v>
      </c>
      <c r="J5" s="25">
        <f t="shared" si="0"/>
        <v>9.5979381443298966</v>
      </c>
      <c r="K5" s="28">
        <v>37</v>
      </c>
      <c r="L5" s="28">
        <f>230+66</f>
        <v>296</v>
      </c>
      <c r="M5">
        <f>33+38</f>
        <v>71</v>
      </c>
      <c r="N5" s="36">
        <v>1277</v>
      </c>
      <c r="O5" s="36">
        <v>249</v>
      </c>
      <c r="P5" s="36">
        <v>0.22489959800000001</v>
      </c>
      <c r="Q5">
        <v>1.5011991242640117</v>
      </c>
      <c r="R5" s="31">
        <v>16</v>
      </c>
      <c r="S5" s="31">
        <v>1.1194198702364706</v>
      </c>
      <c r="T5" s="31">
        <v>9</v>
      </c>
    </row>
    <row r="6" spans="1:20" x14ac:dyDescent="0.3">
      <c r="A6" s="24" t="s">
        <v>2727</v>
      </c>
      <c r="B6" s="25" t="s">
        <v>2623</v>
      </c>
      <c r="C6" s="34">
        <v>1E-4</v>
      </c>
      <c r="D6" s="38" t="s">
        <v>877</v>
      </c>
      <c r="E6" s="38">
        <v>0</v>
      </c>
      <c r="F6" s="34">
        <v>0.25974025974025972</v>
      </c>
      <c r="G6">
        <v>145</v>
      </c>
      <c r="H6">
        <f>113+8</f>
        <v>121</v>
      </c>
      <c r="I6">
        <f>32-8</f>
        <v>24</v>
      </c>
      <c r="J6" s="25">
        <f t="shared" si="0"/>
        <v>5.041666666666667</v>
      </c>
      <c r="K6" s="28">
        <v>6</v>
      </c>
      <c r="L6" s="28">
        <v>17</v>
      </c>
      <c r="M6">
        <v>17</v>
      </c>
      <c r="N6" s="36">
        <v>233</v>
      </c>
      <c r="O6" s="36">
        <v>88</v>
      </c>
      <c r="P6" s="36">
        <v>9.0909090999999997E-2</v>
      </c>
      <c r="Q6">
        <v>1.7625169864050136</v>
      </c>
      <c r="R6" s="31">
        <v>16</v>
      </c>
      <c r="S6" s="31">
        <v>1.5866428008774243</v>
      </c>
      <c r="T6" s="31">
        <v>9</v>
      </c>
    </row>
    <row r="7" spans="1:20" x14ac:dyDescent="0.3">
      <c r="A7" s="24" t="s">
        <v>2135</v>
      </c>
      <c r="B7" s="25" t="s">
        <v>2623</v>
      </c>
      <c r="C7" s="34">
        <v>1E-4</v>
      </c>
      <c r="D7" t="s">
        <v>875</v>
      </c>
      <c r="E7" s="38">
        <v>0</v>
      </c>
      <c r="F7" s="34">
        <v>0.44444444444444442</v>
      </c>
      <c r="G7">
        <v>526</v>
      </c>
      <c r="H7">
        <v>507</v>
      </c>
      <c r="I7">
        <v>19</v>
      </c>
      <c r="J7" s="25">
        <f t="shared" si="0"/>
        <v>26.684210526315791</v>
      </c>
      <c r="K7" s="28">
        <v>7</v>
      </c>
      <c r="L7" s="28">
        <f>101+6+2</f>
        <v>109</v>
      </c>
      <c r="M7">
        <v>22</v>
      </c>
      <c r="N7" s="36">
        <v>680</v>
      </c>
      <c r="O7" s="36">
        <v>154</v>
      </c>
      <c r="P7" s="36">
        <v>9.7402596999999994E-2</v>
      </c>
      <c r="Q7">
        <v>2.124259415561939</v>
      </c>
      <c r="R7" s="31">
        <v>22</v>
      </c>
      <c r="S7" s="31">
        <v>1.8067131654141009</v>
      </c>
      <c r="T7" s="31">
        <v>12</v>
      </c>
    </row>
    <row r="8" spans="1:20" s="24" customFormat="1" x14ac:dyDescent="0.3">
      <c r="A8" s="24" t="s">
        <v>638</v>
      </c>
      <c r="B8" s="25" t="s">
        <v>2623</v>
      </c>
      <c r="C8" s="34">
        <v>0.71174377224199281</v>
      </c>
      <c r="D8" t="s">
        <v>876</v>
      </c>
      <c r="E8" s="38">
        <v>1</v>
      </c>
      <c r="F8" s="34">
        <v>14.23487544483986</v>
      </c>
      <c r="G8">
        <v>58</v>
      </c>
      <c r="H8" s="24">
        <v>46</v>
      </c>
      <c r="I8" s="24">
        <v>12</v>
      </c>
      <c r="J8" s="25">
        <f t="shared" si="0"/>
        <v>3.8333333333333335</v>
      </c>
      <c r="K8" s="24">
        <v>0</v>
      </c>
      <c r="L8" s="28">
        <v>9</v>
      </c>
      <c r="M8">
        <v>4</v>
      </c>
      <c r="N8" s="36">
        <v>178</v>
      </c>
      <c r="O8" s="36">
        <v>120</v>
      </c>
      <c r="P8" s="36">
        <v>1.6666667E-2</v>
      </c>
      <c r="Q8" s="24">
        <v>1.8594788083619145</v>
      </c>
      <c r="R8" s="31">
        <v>16</v>
      </c>
      <c r="S8" s="31">
        <v>1.5482711646880412</v>
      </c>
      <c r="T8" s="31">
        <v>8</v>
      </c>
    </row>
    <row r="9" spans="1:20" x14ac:dyDescent="0.3">
      <c r="A9" s="26" t="s">
        <v>558</v>
      </c>
      <c r="B9" s="26" t="s">
        <v>2623</v>
      </c>
      <c r="C9" s="26">
        <v>2.3809523809523809</v>
      </c>
      <c r="D9" s="26" t="s">
        <v>876</v>
      </c>
      <c r="E9" s="26">
        <v>1</v>
      </c>
      <c r="F9" s="39">
        <v>1.4285714285714286</v>
      </c>
      <c r="G9" s="26">
        <v>833</v>
      </c>
      <c r="H9" s="26">
        <f>757+22</f>
        <v>779</v>
      </c>
      <c r="I9" s="26">
        <f>49-22</f>
        <v>27</v>
      </c>
      <c r="J9" s="26">
        <f t="shared" si="0"/>
        <v>28.851851851851851</v>
      </c>
      <c r="K9" s="26">
        <v>23</v>
      </c>
      <c r="L9" s="26">
        <f>163+20</f>
        <v>183</v>
      </c>
      <c r="M9" s="26">
        <v>27</v>
      </c>
      <c r="N9" s="26">
        <v>1088</v>
      </c>
      <c r="O9" s="26">
        <v>255</v>
      </c>
      <c r="P9" s="26">
        <v>9.4117646999999999E-2</v>
      </c>
      <c r="Q9">
        <v>1.4612427302033655</v>
      </c>
      <c r="R9" s="31">
        <v>20</v>
      </c>
      <c r="S9" s="31">
        <v>1.1625166188574241</v>
      </c>
      <c r="T9" s="31">
        <v>9</v>
      </c>
    </row>
    <row r="10" spans="1:20" x14ac:dyDescent="0.3">
      <c r="A10" s="24" t="s">
        <v>381</v>
      </c>
      <c r="B10" s="25" t="s">
        <v>2623</v>
      </c>
      <c r="C10" s="34">
        <v>1.3539651837524178</v>
      </c>
      <c r="D10" t="s">
        <v>876</v>
      </c>
      <c r="E10" s="38">
        <v>1</v>
      </c>
      <c r="F10" s="34">
        <v>4.8355899419729207</v>
      </c>
      <c r="G10">
        <v>185</v>
      </c>
      <c r="H10">
        <v>142</v>
      </c>
      <c r="I10">
        <v>43</v>
      </c>
      <c r="J10" s="25">
        <f t="shared" si="0"/>
        <v>3.3023255813953489</v>
      </c>
      <c r="K10" s="28">
        <v>10</v>
      </c>
      <c r="L10" s="28">
        <v>29</v>
      </c>
      <c r="M10">
        <v>3</v>
      </c>
      <c r="N10" s="36">
        <v>273</v>
      </c>
      <c r="O10" s="36">
        <v>88</v>
      </c>
      <c r="P10" s="36">
        <v>3.4090909000000003E-2</v>
      </c>
      <c r="Q10">
        <v>2.3592178140514797</v>
      </c>
      <c r="R10" s="31">
        <v>18</v>
      </c>
      <c r="S10" s="31">
        <v>1.8737180350246625</v>
      </c>
      <c r="T10" s="31">
        <v>11</v>
      </c>
    </row>
    <row r="11" spans="1:20" x14ac:dyDescent="0.3">
      <c r="A11" s="24" t="s">
        <v>206</v>
      </c>
      <c r="B11" s="25" t="s">
        <v>2623</v>
      </c>
      <c r="C11" s="34">
        <v>1.0351966873706004</v>
      </c>
      <c r="D11" t="s">
        <v>876</v>
      </c>
      <c r="E11" s="38">
        <v>1</v>
      </c>
      <c r="F11" s="34">
        <v>12.836438923395447</v>
      </c>
      <c r="G11">
        <v>330</v>
      </c>
      <c r="H11">
        <v>320</v>
      </c>
      <c r="I11">
        <v>10</v>
      </c>
      <c r="J11" s="25">
        <f t="shared" si="0"/>
        <v>32</v>
      </c>
      <c r="K11" s="28">
        <v>24</v>
      </c>
      <c r="L11" s="28">
        <v>9</v>
      </c>
      <c r="M11">
        <v>5</v>
      </c>
      <c r="N11" s="36">
        <v>541</v>
      </c>
      <c r="O11" s="36">
        <v>211</v>
      </c>
      <c r="P11" s="36">
        <v>1.4218009E-2</v>
      </c>
      <c r="Q11">
        <v>1.6828864813698203</v>
      </c>
      <c r="R11" s="31">
        <v>19</v>
      </c>
      <c r="S11" s="31">
        <v>1.2040732337976019</v>
      </c>
      <c r="T11" s="31">
        <v>11</v>
      </c>
    </row>
    <row r="12" spans="1:20" x14ac:dyDescent="0.3">
      <c r="A12" s="24" t="s">
        <v>382</v>
      </c>
      <c r="B12" s="25" t="s">
        <v>2623</v>
      </c>
      <c r="C12" s="34">
        <v>0.44444444444444442</v>
      </c>
      <c r="D12" t="s">
        <v>875</v>
      </c>
      <c r="E12" s="38">
        <v>0</v>
      </c>
      <c r="F12" s="34">
        <v>1.7777777777777777</v>
      </c>
      <c r="G12">
        <v>207</v>
      </c>
      <c r="H12">
        <v>180</v>
      </c>
      <c r="I12">
        <v>25</v>
      </c>
      <c r="J12" s="25">
        <f t="shared" si="0"/>
        <v>7.2</v>
      </c>
      <c r="K12" s="28">
        <v>35</v>
      </c>
      <c r="L12" s="28">
        <f>23+5</f>
        <v>28</v>
      </c>
      <c r="M12">
        <v>19</v>
      </c>
      <c r="N12" s="36">
        <v>368</v>
      </c>
      <c r="O12" s="36">
        <v>161</v>
      </c>
      <c r="P12" s="36">
        <v>9.9378882000000002E-2</v>
      </c>
      <c r="Q12">
        <v>2.315807769002868</v>
      </c>
      <c r="R12" s="31">
        <v>24</v>
      </c>
      <c r="S12" s="31">
        <v>1.7387444154424079</v>
      </c>
      <c r="T12" s="31">
        <v>9</v>
      </c>
    </row>
    <row r="13" spans="1:20" x14ac:dyDescent="0.3">
      <c r="A13" s="24" t="s">
        <v>683</v>
      </c>
      <c r="B13" s="25" t="s">
        <v>2623</v>
      </c>
      <c r="C13" s="34">
        <v>1.1086474501108647</v>
      </c>
      <c r="D13" t="s">
        <v>876</v>
      </c>
      <c r="E13" s="38">
        <v>1</v>
      </c>
      <c r="F13" s="34">
        <v>10.864745011086473</v>
      </c>
      <c r="G13">
        <v>149</v>
      </c>
      <c r="H13">
        <v>106</v>
      </c>
      <c r="I13">
        <v>42</v>
      </c>
      <c r="J13" s="25">
        <f t="shared" si="0"/>
        <v>2.5238095238095237</v>
      </c>
      <c r="K13" s="28">
        <v>10</v>
      </c>
      <c r="L13" s="28">
        <f>72+11</f>
        <v>83</v>
      </c>
      <c r="M13">
        <v>18</v>
      </c>
      <c r="N13" s="36">
        <v>248</v>
      </c>
      <c r="O13" s="36">
        <v>99</v>
      </c>
      <c r="P13" s="36">
        <v>0.171717172</v>
      </c>
      <c r="Q13">
        <v>2.4106364686194302</v>
      </c>
      <c r="R13" s="31">
        <v>22</v>
      </c>
      <c r="S13" s="31">
        <v>1.9072692113093788</v>
      </c>
      <c r="T13" s="31">
        <v>11</v>
      </c>
    </row>
    <row r="14" spans="1:20" x14ac:dyDescent="0.3">
      <c r="A14" s="24" t="s">
        <v>383</v>
      </c>
      <c r="B14" s="25" t="s">
        <v>2623</v>
      </c>
      <c r="C14" s="34">
        <v>0.2583979328165375</v>
      </c>
      <c r="D14" t="s">
        <v>875</v>
      </c>
      <c r="E14" s="38">
        <v>0</v>
      </c>
      <c r="F14" s="34">
        <v>1E-4</v>
      </c>
      <c r="G14">
        <f>1116</f>
        <v>1116</v>
      </c>
      <c r="H14">
        <v>901</v>
      </c>
      <c r="I14">
        <v>211</v>
      </c>
      <c r="J14" s="25">
        <f t="shared" si="0"/>
        <v>4.270142180094787</v>
      </c>
      <c r="K14" s="28">
        <v>9</v>
      </c>
      <c r="L14" s="28">
        <f>205+45</f>
        <v>250</v>
      </c>
      <c r="M14">
        <f>22+33</f>
        <v>55</v>
      </c>
      <c r="N14" s="36">
        <v>1285</v>
      </c>
      <c r="O14" s="36">
        <v>171</v>
      </c>
      <c r="P14" s="36">
        <v>0.222222222</v>
      </c>
      <c r="Q14">
        <v>1.6081401468470673</v>
      </c>
      <c r="R14" s="31">
        <v>25</v>
      </c>
      <c r="S14" s="31">
        <v>1.332470215840956</v>
      </c>
      <c r="T14" s="31">
        <v>13</v>
      </c>
    </row>
    <row r="15" spans="1:20" x14ac:dyDescent="0.3">
      <c r="A15" s="24" t="s">
        <v>384</v>
      </c>
      <c r="B15" s="25" t="s">
        <v>2623</v>
      </c>
      <c r="C15" s="34">
        <v>0.78740157480314954</v>
      </c>
      <c r="D15" t="s">
        <v>876</v>
      </c>
      <c r="E15" s="38">
        <v>1</v>
      </c>
      <c r="F15" s="34">
        <v>23.228346456692915</v>
      </c>
      <c r="G15">
        <v>71</v>
      </c>
      <c r="H15">
        <v>71</v>
      </c>
      <c r="I15">
        <v>0</v>
      </c>
      <c r="J15" s="27">
        <v>71</v>
      </c>
      <c r="K15" s="28">
        <v>2</v>
      </c>
      <c r="L15">
        <v>0</v>
      </c>
      <c r="M15">
        <v>11</v>
      </c>
      <c r="N15" s="36">
        <v>180</v>
      </c>
      <c r="O15" s="36">
        <v>109</v>
      </c>
      <c r="P15" s="36">
        <v>8.2568806999999994E-2</v>
      </c>
      <c r="Q15">
        <v>0.91900531167068888</v>
      </c>
      <c r="R15" s="31">
        <v>6</v>
      </c>
      <c r="S15" s="31">
        <v>0.69273896174408112</v>
      </c>
      <c r="T15" s="31">
        <v>2</v>
      </c>
    </row>
    <row r="16" spans="1:20" x14ac:dyDescent="0.3">
      <c r="A16" s="25" t="s">
        <v>2611</v>
      </c>
      <c r="B16" s="25" t="s">
        <v>2452</v>
      </c>
      <c r="C16" s="34">
        <v>1E-4</v>
      </c>
      <c r="D16" t="s">
        <v>875</v>
      </c>
      <c r="E16" s="38">
        <v>0</v>
      </c>
      <c r="F16" s="34">
        <v>4.9230769230769234</v>
      </c>
      <c r="G16" s="27">
        <v>467</v>
      </c>
      <c r="H16" s="27">
        <v>90</v>
      </c>
      <c r="I16" s="27">
        <v>327</v>
      </c>
      <c r="J16" s="27">
        <f t="shared" ref="J16:J22" si="1">H16/I16</f>
        <v>0.27522935779816515</v>
      </c>
      <c r="K16" s="32">
        <v>5</v>
      </c>
      <c r="L16" s="36">
        <v>154</v>
      </c>
      <c r="M16" s="36">
        <v>27</v>
      </c>
      <c r="N16" s="36">
        <v>653</v>
      </c>
      <c r="O16" s="36">
        <v>186</v>
      </c>
      <c r="P16" s="36">
        <v>0.13440860199999999</v>
      </c>
      <c r="Q16" s="31">
        <v>2.179332769875431</v>
      </c>
      <c r="R16" s="31">
        <v>27</v>
      </c>
      <c r="S16" s="31">
        <v>1.5050142544675886</v>
      </c>
      <c r="T16" s="31">
        <v>16</v>
      </c>
    </row>
    <row r="17" spans="1:20" x14ac:dyDescent="0.3">
      <c r="A17" s="25" t="s">
        <v>2489</v>
      </c>
      <c r="B17" s="25" t="s">
        <v>2451</v>
      </c>
      <c r="C17" s="34">
        <v>0.18975332068311196</v>
      </c>
      <c r="D17" s="38" t="s">
        <v>877</v>
      </c>
      <c r="E17" s="38">
        <v>0</v>
      </c>
      <c r="F17" s="34">
        <v>0.18975332068311196</v>
      </c>
      <c r="G17" s="27">
        <v>28</v>
      </c>
      <c r="H17" s="27">
        <v>17</v>
      </c>
      <c r="I17" s="27">
        <v>5</v>
      </c>
      <c r="J17" s="27">
        <f t="shared" si="1"/>
        <v>3.4</v>
      </c>
      <c r="K17" s="32">
        <v>4</v>
      </c>
      <c r="L17" s="36">
        <v>8</v>
      </c>
      <c r="M17" s="36">
        <v>0</v>
      </c>
      <c r="N17" s="36">
        <v>110</v>
      </c>
      <c r="O17" s="36">
        <v>82</v>
      </c>
      <c r="P17" s="36">
        <v>0</v>
      </c>
      <c r="Q17" s="31">
        <v>1.0498124032836409</v>
      </c>
      <c r="R17" s="31">
        <v>16</v>
      </c>
      <c r="S17" s="31">
        <v>1.7980180769829368</v>
      </c>
      <c r="T17" s="31">
        <v>7</v>
      </c>
    </row>
    <row r="18" spans="1:20" x14ac:dyDescent="0.3">
      <c r="A18" s="25" t="s">
        <v>2659</v>
      </c>
      <c r="B18" s="25" t="s">
        <v>2612</v>
      </c>
      <c r="C18" s="34">
        <v>1.1331444759206799</v>
      </c>
      <c r="D18" t="s">
        <v>876</v>
      </c>
      <c r="E18" s="38">
        <v>1</v>
      </c>
      <c r="F18" s="34">
        <v>4.2492917847025495</v>
      </c>
      <c r="G18" s="27">
        <v>94</v>
      </c>
      <c r="H18" s="27">
        <v>27</v>
      </c>
      <c r="I18" s="27">
        <v>67</v>
      </c>
      <c r="J18" s="27">
        <f t="shared" si="1"/>
        <v>0.40298507462686567</v>
      </c>
      <c r="K18" s="32">
        <v>9</v>
      </c>
      <c r="L18" s="36">
        <v>61</v>
      </c>
      <c r="M18" s="36">
        <v>12</v>
      </c>
      <c r="N18" s="36">
        <v>245</v>
      </c>
      <c r="O18" s="36">
        <v>151</v>
      </c>
      <c r="P18" s="36">
        <v>5.2980131999999999E-2</v>
      </c>
      <c r="Q18" s="31">
        <v>1.8180813301741656</v>
      </c>
      <c r="R18" s="31">
        <v>16</v>
      </c>
      <c r="S18" s="31">
        <v>1.7604429814264511</v>
      </c>
      <c r="T18" s="31">
        <v>12</v>
      </c>
    </row>
    <row r="19" spans="1:20" x14ac:dyDescent="0.3">
      <c r="A19" s="25" t="s">
        <v>2658</v>
      </c>
      <c r="B19" s="25" t="s">
        <v>2612</v>
      </c>
      <c r="C19" s="34">
        <v>0.3401360544217687</v>
      </c>
      <c r="D19" s="38" t="s">
        <v>879</v>
      </c>
      <c r="E19" s="38">
        <v>1</v>
      </c>
      <c r="F19" s="34">
        <v>1.3605442176870748</v>
      </c>
      <c r="G19" s="27">
        <v>207</v>
      </c>
      <c r="H19" s="27">
        <v>61</v>
      </c>
      <c r="I19" s="27">
        <v>5</v>
      </c>
      <c r="J19" s="27">
        <f t="shared" si="1"/>
        <v>12.2</v>
      </c>
      <c r="K19" s="32">
        <v>2</v>
      </c>
      <c r="L19" s="36">
        <v>124</v>
      </c>
      <c r="M19" s="36">
        <v>9</v>
      </c>
      <c r="N19" s="36">
        <v>339</v>
      </c>
      <c r="O19" s="36">
        <v>132</v>
      </c>
      <c r="P19" s="36">
        <v>6.0606061000000003E-2</v>
      </c>
      <c r="Q19" s="31">
        <v>2.3584854863099798</v>
      </c>
      <c r="R19" s="31">
        <v>24</v>
      </c>
      <c r="S19" s="31">
        <v>1.7183317983371742</v>
      </c>
      <c r="T19" s="31">
        <v>14</v>
      </c>
    </row>
    <row r="20" spans="1:20" x14ac:dyDescent="0.3">
      <c r="A20" s="25" t="s">
        <v>2610</v>
      </c>
      <c r="B20" s="25" t="s">
        <v>2613</v>
      </c>
      <c r="C20" s="34">
        <v>2.083333333333333</v>
      </c>
      <c r="D20" t="s">
        <v>876</v>
      </c>
      <c r="E20" s="38">
        <v>1</v>
      </c>
      <c r="F20" s="34">
        <v>5.7291666666666661</v>
      </c>
      <c r="G20" s="27">
        <v>205</v>
      </c>
      <c r="H20" s="27">
        <v>55</v>
      </c>
      <c r="I20" s="27">
        <v>33</v>
      </c>
      <c r="J20" s="27">
        <f t="shared" si="1"/>
        <v>1.6666666666666667</v>
      </c>
      <c r="K20" s="32">
        <v>0</v>
      </c>
      <c r="L20" s="36">
        <v>48</v>
      </c>
      <c r="M20" s="36">
        <v>4</v>
      </c>
      <c r="N20" s="36">
        <v>276</v>
      </c>
      <c r="O20" s="36">
        <v>71</v>
      </c>
      <c r="P20" s="36">
        <v>4.2253521000000002E-2</v>
      </c>
      <c r="Q20" s="31">
        <v>2.0731115504177358</v>
      </c>
      <c r="R20" s="31">
        <v>20</v>
      </c>
      <c r="S20" s="31">
        <v>1.5353269506194112</v>
      </c>
      <c r="T20" s="31">
        <v>11</v>
      </c>
    </row>
    <row r="21" spans="1:20" x14ac:dyDescent="0.3">
      <c r="A21" s="25" t="s">
        <v>2614</v>
      </c>
      <c r="B21" s="25" t="s">
        <v>2451</v>
      </c>
      <c r="C21" s="34">
        <v>1E-4</v>
      </c>
      <c r="D21" t="s">
        <v>875</v>
      </c>
      <c r="E21" s="38">
        <v>0</v>
      </c>
      <c r="F21" s="34">
        <v>1E-4</v>
      </c>
      <c r="G21" s="27">
        <v>160</v>
      </c>
      <c r="H21" s="27">
        <v>113</v>
      </c>
      <c r="I21" s="27">
        <v>33</v>
      </c>
      <c r="J21" s="27">
        <f t="shared" si="1"/>
        <v>3.4242424242424243</v>
      </c>
      <c r="K21" s="32">
        <v>35</v>
      </c>
      <c r="L21" s="36">
        <v>35</v>
      </c>
      <c r="M21" s="36">
        <v>18</v>
      </c>
      <c r="N21" s="36">
        <v>298</v>
      </c>
      <c r="O21" s="36">
        <v>138</v>
      </c>
      <c r="P21" s="36">
        <v>0.115942029</v>
      </c>
      <c r="Q21" s="31">
        <v>2.465960193628999</v>
      </c>
      <c r="R21" s="31">
        <v>29</v>
      </c>
      <c r="S21" s="31">
        <v>2.1226724993347714</v>
      </c>
      <c r="T21" s="31">
        <v>16</v>
      </c>
    </row>
    <row r="22" spans="1:20" x14ac:dyDescent="0.3">
      <c r="A22" s="25" t="s">
        <v>2450</v>
      </c>
      <c r="B22" s="25" t="s">
        <v>2451</v>
      </c>
      <c r="C22" s="34">
        <v>0.23980815347721821</v>
      </c>
      <c r="D22" t="s">
        <v>875</v>
      </c>
      <c r="E22" s="38">
        <v>0</v>
      </c>
      <c r="F22" s="34">
        <v>0.71942446043165476</v>
      </c>
      <c r="G22" s="27">
        <v>222</v>
      </c>
      <c r="H22" s="27">
        <v>112</v>
      </c>
      <c r="I22" s="27">
        <v>101</v>
      </c>
      <c r="J22" s="27">
        <f t="shared" si="1"/>
        <v>1.108910891089109</v>
      </c>
      <c r="K22" s="32">
        <v>2</v>
      </c>
      <c r="L22" s="36">
        <v>91</v>
      </c>
      <c r="M22" s="36">
        <v>16</v>
      </c>
      <c r="N22" s="36">
        <v>345</v>
      </c>
      <c r="O22" s="36">
        <v>123</v>
      </c>
      <c r="P22" s="36">
        <v>0.113821138</v>
      </c>
      <c r="Q22" s="31">
        <v>2.4390986208029508</v>
      </c>
      <c r="R22" s="31">
        <v>22</v>
      </c>
      <c r="S22" s="31">
        <v>2.2367833851263947</v>
      </c>
      <c r="T22" s="31">
        <v>13</v>
      </c>
    </row>
    <row r="23" spans="1:20" s="37" customFormat="1" x14ac:dyDescent="0.3">
      <c r="D23" s="38"/>
      <c r="E23" s="38"/>
      <c r="Q23">
        <f>AVERAGE(Q2:Q15)</f>
        <v>1.8811183811690442</v>
      </c>
      <c r="R23" s="37">
        <f t="shared" ref="R23:T23" si="2">AVERAGE(R2:R15)</f>
        <v>19.642857142857142</v>
      </c>
      <c r="S23" s="37">
        <f>AVERAGE(S2:S15)</f>
        <v>1.4923416231361635</v>
      </c>
      <c r="T23" s="37">
        <f t="shared" si="2"/>
        <v>10.642857142857142</v>
      </c>
    </row>
    <row r="24" spans="1:20" s="37" customFormat="1" x14ac:dyDescent="0.3">
      <c r="A24" s="37">
        <f>SQRT(0.3463)</f>
        <v>0.58847259919217987</v>
      </c>
      <c r="D24" s="38"/>
      <c r="E24" s="38"/>
      <c r="Q24">
        <f>AVERAGE(Q16:Q22)</f>
        <v>2.0548403363561292</v>
      </c>
      <c r="R24" s="37">
        <f t="shared" ref="R24:T24" si="3">AVERAGE(R16:R22)</f>
        <v>22</v>
      </c>
      <c r="S24" s="37">
        <f t="shared" si="3"/>
        <v>1.8109414208992465</v>
      </c>
      <c r="T24" s="37">
        <f t="shared" si="3"/>
        <v>12.714285714285714</v>
      </c>
    </row>
    <row r="38" spans="9:18" x14ac:dyDescent="0.3">
      <c r="I38" s="25" t="s">
        <v>2458</v>
      </c>
      <c r="R38" s="29"/>
    </row>
    <row r="39" spans="9:18" x14ac:dyDescent="0.3">
      <c r="I39" s="25">
        <f>SQRT(0.70694)</f>
        <v>0.84079724071859319</v>
      </c>
    </row>
    <row r="59" spans="9:9" x14ac:dyDescent="0.3">
      <c r="I59" s="25"/>
    </row>
    <row r="60" spans="9:9" x14ac:dyDescent="0.3">
      <c r="I60" s="25"/>
    </row>
    <row r="72" spans="6:11" x14ac:dyDescent="0.3">
      <c r="F72" s="25">
        <f>SQRT(0.5978)</f>
        <v>0.77317527120310825</v>
      </c>
      <c r="I72">
        <f>SQRT(0.26993)</f>
        <v>0.51954788037292576</v>
      </c>
    </row>
    <row r="73" spans="6:11" x14ac:dyDescent="0.3">
      <c r="H73">
        <f>SQRT(0.26993)</f>
        <v>0.51954788037292576</v>
      </c>
    </row>
    <row r="75" spans="6:11" x14ac:dyDescent="0.3">
      <c r="K75" s="37"/>
    </row>
  </sheetData>
  <sortState ref="A2:XFD15">
    <sortCondition ref="A3:A15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D2" sqref="D2:D15"/>
    </sheetView>
  </sheetViews>
  <sheetFormatPr defaultColWidth="10.921875" defaultRowHeight="13.5" x14ac:dyDescent="0.3"/>
  <cols>
    <col min="5" max="5" width="10.69140625" style="33"/>
    <col min="7" max="7" width="10.69140625" style="35"/>
  </cols>
  <sheetData>
    <row r="1" spans="1:18" x14ac:dyDescent="0.3">
      <c r="A1" s="31" t="s">
        <v>840</v>
      </c>
      <c r="B1" s="31" t="s">
        <v>2294</v>
      </c>
      <c r="C1" s="31" t="s">
        <v>2453</v>
      </c>
      <c r="D1" s="31" t="s">
        <v>2454</v>
      </c>
      <c r="E1" s="33" t="s">
        <v>90</v>
      </c>
      <c r="F1" s="31" t="s">
        <v>170</v>
      </c>
      <c r="G1" s="35" t="s">
        <v>2706</v>
      </c>
      <c r="H1" s="31" t="s">
        <v>2455</v>
      </c>
      <c r="I1" s="31" t="s">
        <v>2456</v>
      </c>
      <c r="J1" s="31" t="s">
        <v>2457</v>
      </c>
      <c r="K1" s="31" t="s">
        <v>2717</v>
      </c>
      <c r="L1" s="31" t="s">
        <v>176</v>
      </c>
      <c r="M1" s="31" t="s">
        <v>346</v>
      </c>
      <c r="N1" s="31" t="s">
        <v>177</v>
      </c>
      <c r="O1" s="31" t="s">
        <v>175</v>
      </c>
      <c r="P1" s="31" t="s">
        <v>2416</v>
      </c>
      <c r="Q1" s="31" t="s">
        <v>2317</v>
      </c>
      <c r="R1" s="31" t="s">
        <v>2318</v>
      </c>
    </row>
    <row r="2" spans="1:18" x14ac:dyDescent="0.3">
      <c r="A2" s="31" t="s">
        <v>171</v>
      </c>
      <c r="B2" s="31" t="s">
        <v>2623</v>
      </c>
      <c r="C2" s="31">
        <v>0.33333333333333337</v>
      </c>
      <c r="D2" s="31">
        <v>7.6666666666666661</v>
      </c>
      <c r="E2" s="33" t="s">
        <v>93</v>
      </c>
      <c r="F2" s="31">
        <v>114</v>
      </c>
      <c r="G2" s="35">
        <f>LN(F2)</f>
        <v>4.7361984483944957</v>
      </c>
      <c r="H2" s="31">
        <v>87</v>
      </c>
      <c r="I2" s="31">
        <v>25</v>
      </c>
      <c r="J2" s="31">
        <f t="shared" ref="J2:J14" si="0">H2/I2</f>
        <v>3.48</v>
      </c>
      <c r="K2" s="31">
        <v>17</v>
      </c>
      <c r="L2" s="31">
        <f>21+2</f>
        <v>23</v>
      </c>
      <c r="M2" s="31">
        <v>4</v>
      </c>
      <c r="N2" s="31"/>
      <c r="O2" s="31">
        <v>2.4562598623504845</v>
      </c>
      <c r="P2" s="31">
        <v>25</v>
      </c>
      <c r="Q2" s="31">
        <v>2.0194276457333591</v>
      </c>
      <c r="R2" s="31">
        <v>14</v>
      </c>
    </row>
    <row r="3" spans="1:18" x14ac:dyDescent="0.3">
      <c r="A3" s="31" t="s">
        <v>881</v>
      </c>
      <c r="B3" s="31" t="s">
        <v>2623</v>
      </c>
      <c r="C3" s="31">
        <v>0.44247787610619471</v>
      </c>
      <c r="D3" s="31">
        <v>0.73746312684365778</v>
      </c>
      <c r="E3" s="33" t="s">
        <v>94</v>
      </c>
      <c r="F3" s="31">
        <v>303</v>
      </c>
      <c r="G3" s="35">
        <f t="shared" ref="G3:G22" si="1">LN(F3)</f>
        <v>5.7137328055093688</v>
      </c>
      <c r="H3" s="31">
        <v>281</v>
      </c>
      <c r="I3" s="31">
        <v>14</v>
      </c>
      <c r="J3" s="31">
        <f t="shared" si="0"/>
        <v>20.071428571428573</v>
      </c>
      <c r="K3" s="31">
        <v>58</v>
      </c>
      <c r="L3" s="31">
        <f>95+31</f>
        <v>126</v>
      </c>
      <c r="M3" s="31">
        <v>37</v>
      </c>
      <c r="N3" s="31"/>
      <c r="O3" s="31">
        <v>2.4872048830840314</v>
      </c>
      <c r="P3" s="31">
        <v>27</v>
      </c>
      <c r="Q3" s="31">
        <v>1.956438546515691</v>
      </c>
      <c r="R3" s="31">
        <v>19</v>
      </c>
    </row>
    <row r="4" spans="1:18" x14ac:dyDescent="0.3">
      <c r="A4" s="31" t="s">
        <v>556</v>
      </c>
      <c r="B4" s="31" t="s">
        <v>2623</v>
      </c>
      <c r="C4" s="31">
        <v>0.25641025641025639</v>
      </c>
      <c r="D4" s="31">
        <v>0.76923076923076927</v>
      </c>
      <c r="E4" s="33" t="s">
        <v>94</v>
      </c>
      <c r="F4" s="31">
        <v>618</v>
      </c>
      <c r="G4" s="35">
        <f t="shared" si="1"/>
        <v>6.4264884574576904</v>
      </c>
      <c r="H4" s="31">
        <v>603</v>
      </c>
      <c r="I4" s="31">
        <v>14</v>
      </c>
      <c r="J4" s="31">
        <f t="shared" si="0"/>
        <v>43.071428571428569</v>
      </c>
      <c r="K4" s="31">
        <v>22</v>
      </c>
      <c r="L4" s="31">
        <f>62+6</f>
        <v>68</v>
      </c>
      <c r="M4" s="31">
        <v>9</v>
      </c>
      <c r="N4" s="31"/>
      <c r="O4" s="31">
        <v>1.3878015345745094</v>
      </c>
      <c r="P4" s="31">
        <v>19</v>
      </c>
      <c r="Q4" s="31">
        <v>0.9443388384246918</v>
      </c>
      <c r="R4" s="31">
        <v>12</v>
      </c>
    </row>
    <row r="5" spans="1:18" x14ac:dyDescent="0.3">
      <c r="A5" s="31" t="s">
        <v>557</v>
      </c>
      <c r="B5" s="31" t="s">
        <v>2623</v>
      </c>
      <c r="C5" s="31">
        <v>1E-4</v>
      </c>
      <c r="D5" s="31">
        <v>1E-4</v>
      </c>
      <c r="E5" s="33" t="s">
        <v>93</v>
      </c>
      <c r="F5" s="31">
        <v>1028</v>
      </c>
      <c r="G5" s="35">
        <f t="shared" si="1"/>
        <v>6.93537044601511</v>
      </c>
      <c r="H5" s="31">
        <v>907</v>
      </c>
      <c r="I5" s="31">
        <v>121</v>
      </c>
      <c r="J5" s="31">
        <f t="shared" si="0"/>
        <v>7.4958677685950414</v>
      </c>
      <c r="K5" s="31">
        <v>37</v>
      </c>
      <c r="L5" s="31">
        <f>230+66</f>
        <v>296</v>
      </c>
      <c r="M5" s="31">
        <f>33+38</f>
        <v>71</v>
      </c>
      <c r="N5" s="31"/>
      <c r="O5" s="31">
        <v>1.5011991242640117</v>
      </c>
      <c r="P5" s="31">
        <v>16</v>
      </c>
      <c r="Q5" s="31">
        <v>1.1194198702364706</v>
      </c>
      <c r="R5" s="31">
        <v>9</v>
      </c>
    </row>
    <row r="6" spans="1:18" s="38" customFormat="1" x14ac:dyDescent="0.3"/>
    <row r="7" spans="1:18" x14ac:dyDescent="0.3">
      <c r="A7" s="31" t="s">
        <v>367</v>
      </c>
      <c r="B7" s="31" t="s">
        <v>2623</v>
      </c>
      <c r="C7" s="31">
        <v>1E-4</v>
      </c>
      <c r="D7" s="31">
        <v>0.44444444444444442</v>
      </c>
      <c r="E7" s="33" t="s">
        <v>93</v>
      </c>
      <c r="F7" s="31">
        <v>526</v>
      </c>
      <c r="G7" s="35">
        <f t="shared" si="1"/>
        <v>6.2653012127377101</v>
      </c>
      <c r="H7" s="31">
        <v>507</v>
      </c>
      <c r="I7" s="31">
        <v>19</v>
      </c>
      <c r="J7" s="31">
        <f t="shared" si="0"/>
        <v>26.684210526315791</v>
      </c>
      <c r="K7" s="31">
        <v>7</v>
      </c>
      <c r="L7" s="31">
        <f>101+6+2</f>
        <v>109</v>
      </c>
      <c r="M7" s="31">
        <v>22</v>
      </c>
      <c r="N7" s="31"/>
      <c r="O7" s="31">
        <v>2.124259415561939</v>
      </c>
      <c r="P7" s="31">
        <v>22</v>
      </c>
      <c r="Q7" s="31">
        <v>1.8067131654141009</v>
      </c>
      <c r="R7" s="31">
        <v>12</v>
      </c>
    </row>
    <row r="8" spans="1:18" x14ac:dyDescent="0.3">
      <c r="A8" s="31" t="s">
        <v>638</v>
      </c>
      <c r="B8" s="31" t="s">
        <v>2623</v>
      </c>
      <c r="C8" s="31">
        <v>0.35587188612099641</v>
      </c>
      <c r="D8" s="31">
        <v>13.167259786476867</v>
      </c>
      <c r="E8" s="33" t="s">
        <v>94</v>
      </c>
      <c r="F8" s="31">
        <v>58</v>
      </c>
      <c r="G8" s="35">
        <f t="shared" si="1"/>
        <v>4.0604430105464191</v>
      </c>
      <c r="H8" s="31">
        <v>46</v>
      </c>
      <c r="I8" s="31">
        <v>12</v>
      </c>
      <c r="J8" s="31">
        <f t="shared" si="0"/>
        <v>3.8333333333333335</v>
      </c>
      <c r="K8" s="31">
        <v>0</v>
      </c>
      <c r="L8" s="31">
        <v>9</v>
      </c>
      <c r="M8" s="31">
        <v>4</v>
      </c>
      <c r="N8" s="31"/>
      <c r="O8" s="31">
        <v>1.8594788083619145</v>
      </c>
      <c r="P8" s="31">
        <v>16</v>
      </c>
      <c r="Q8" s="31">
        <v>1.5482711646880412</v>
      </c>
      <c r="R8" s="31">
        <v>8</v>
      </c>
    </row>
    <row r="9" spans="1:18" x14ac:dyDescent="0.3">
      <c r="A9" s="31" t="s">
        <v>558</v>
      </c>
      <c r="B9" s="31" t="s">
        <v>2623</v>
      </c>
      <c r="C9" s="31">
        <v>2.3809523809523809</v>
      </c>
      <c r="D9" s="31">
        <v>1.1904761904761905</v>
      </c>
      <c r="E9" s="33" t="s">
        <v>95</v>
      </c>
      <c r="F9" s="31">
        <v>833</v>
      </c>
      <c r="G9" s="35">
        <f t="shared" si="1"/>
        <v>6.7250336421668431</v>
      </c>
      <c r="H9" s="31">
        <v>757</v>
      </c>
      <c r="I9" s="31">
        <v>49</v>
      </c>
      <c r="J9" s="31">
        <f t="shared" si="0"/>
        <v>15.448979591836734</v>
      </c>
      <c r="K9" s="31">
        <v>23</v>
      </c>
      <c r="L9" s="31">
        <f>163+20</f>
        <v>183</v>
      </c>
      <c r="M9" s="31">
        <v>27</v>
      </c>
      <c r="N9" s="31"/>
      <c r="O9" s="31">
        <v>1.4612427302033655</v>
      </c>
      <c r="P9" s="31">
        <v>20</v>
      </c>
      <c r="Q9" s="31">
        <v>1.1625166188574241</v>
      </c>
      <c r="R9" s="31">
        <v>9</v>
      </c>
    </row>
    <row r="10" spans="1:18" x14ac:dyDescent="0.3">
      <c r="A10" s="31" t="s">
        <v>381</v>
      </c>
      <c r="B10" s="31" t="s">
        <v>2623</v>
      </c>
      <c r="C10" s="31">
        <v>0.96711798839458418</v>
      </c>
      <c r="D10" s="31">
        <v>4.6421663442940044</v>
      </c>
      <c r="E10" s="33" t="s">
        <v>92</v>
      </c>
      <c r="F10" s="31">
        <v>185</v>
      </c>
      <c r="G10" s="35">
        <f t="shared" si="1"/>
        <v>5.2203558250783244</v>
      </c>
      <c r="H10" s="31">
        <v>142</v>
      </c>
      <c r="I10" s="31">
        <v>43</v>
      </c>
      <c r="J10" s="31">
        <f t="shared" si="0"/>
        <v>3.3023255813953489</v>
      </c>
      <c r="K10" s="31">
        <v>10</v>
      </c>
      <c r="L10" s="31">
        <v>29</v>
      </c>
      <c r="M10" s="31">
        <v>3</v>
      </c>
      <c r="N10" s="31"/>
      <c r="O10" s="31">
        <v>2.3592178140514797</v>
      </c>
      <c r="P10" s="31">
        <v>18</v>
      </c>
      <c r="Q10" s="31">
        <v>1.8737180350246625</v>
      </c>
      <c r="R10" s="31">
        <v>11</v>
      </c>
    </row>
    <row r="11" spans="1:18" x14ac:dyDescent="0.3">
      <c r="A11" s="31" t="s">
        <v>206</v>
      </c>
      <c r="B11" s="31" t="s">
        <v>2623</v>
      </c>
      <c r="C11" s="31">
        <v>0.82815734989648038</v>
      </c>
      <c r="D11" s="31">
        <v>10.351966873706004</v>
      </c>
      <c r="E11" s="33" t="s">
        <v>92</v>
      </c>
      <c r="F11" s="31">
        <v>330</v>
      </c>
      <c r="G11" s="35">
        <f t="shared" si="1"/>
        <v>5.7990926544605257</v>
      </c>
      <c r="H11" s="31">
        <v>320</v>
      </c>
      <c r="I11" s="31">
        <v>10</v>
      </c>
      <c r="J11" s="31">
        <f t="shared" si="0"/>
        <v>32</v>
      </c>
      <c r="K11" s="31">
        <v>24</v>
      </c>
      <c r="L11" s="31">
        <v>9</v>
      </c>
      <c r="M11" s="31">
        <v>5</v>
      </c>
      <c r="N11" s="31"/>
      <c r="O11" s="31">
        <v>1.6828864813698203</v>
      </c>
      <c r="P11" s="31">
        <v>19</v>
      </c>
      <c r="Q11" s="31">
        <v>1.2040732337976019</v>
      </c>
      <c r="R11" s="31">
        <v>11</v>
      </c>
    </row>
    <row r="12" spans="1:18" x14ac:dyDescent="0.3">
      <c r="A12" s="31" t="s">
        <v>382</v>
      </c>
      <c r="B12" s="31" t="s">
        <v>2623</v>
      </c>
      <c r="C12" s="31">
        <v>1.1086474501108647</v>
      </c>
      <c r="D12" s="31">
        <v>10.864745011086473</v>
      </c>
      <c r="E12" s="33" t="s">
        <v>264</v>
      </c>
      <c r="F12" s="31">
        <v>207</v>
      </c>
      <c r="G12" s="35">
        <f t="shared" si="1"/>
        <v>5.3327187932653688</v>
      </c>
      <c r="H12" s="31">
        <v>180</v>
      </c>
      <c r="I12" s="31">
        <v>25</v>
      </c>
      <c r="J12" s="31">
        <f t="shared" si="0"/>
        <v>7.2</v>
      </c>
      <c r="K12" s="31">
        <v>35</v>
      </c>
      <c r="L12" s="31">
        <f>23+5</f>
        <v>28</v>
      </c>
      <c r="M12" s="31">
        <v>19</v>
      </c>
      <c r="N12" s="31"/>
      <c r="O12" s="31">
        <v>2.315807769002868</v>
      </c>
      <c r="P12" s="31">
        <v>24</v>
      </c>
      <c r="Q12" s="31">
        <v>1.7387444154424079</v>
      </c>
      <c r="R12" s="31">
        <v>9</v>
      </c>
    </row>
    <row r="13" spans="1:18" x14ac:dyDescent="0.3">
      <c r="A13" s="31" t="s">
        <v>683</v>
      </c>
      <c r="B13" s="31" t="s">
        <v>2623</v>
      </c>
      <c r="C13" s="31">
        <v>0.44444444444444442</v>
      </c>
      <c r="D13" s="31">
        <v>1.5555555555555556</v>
      </c>
      <c r="E13" s="33" t="s">
        <v>95</v>
      </c>
      <c r="F13" s="31">
        <v>149</v>
      </c>
      <c r="G13" s="35">
        <f t="shared" si="1"/>
        <v>5.0039463059454592</v>
      </c>
      <c r="H13" s="31">
        <v>106</v>
      </c>
      <c r="I13" s="31">
        <v>42</v>
      </c>
      <c r="J13" s="31">
        <f t="shared" si="0"/>
        <v>2.5238095238095237</v>
      </c>
      <c r="K13" s="31">
        <v>10</v>
      </c>
      <c r="L13" s="31">
        <f>72+11</f>
        <v>83</v>
      </c>
      <c r="M13" s="31">
        <v>18</v>
      </c>
      <c r="N13" s="31"/>
      <c r="O13" s="31">
        <v>2.4106364686194302</v>
      </c>
      <c r="P13" s="31">
        <v>22</v>
      </c>
      <c r="Q13" s="31">
        <v>1.9072692113093788</v>
      </c>
      <c r="R13" s="31">
        <v>11</v>
      </c>
    </row>
    <row r="14" spans="1:18" x14ac:dyDescent="0.3">
      <c r="A14" s="31" t="s">
        <v>383</v>
      </c>
      <c r="B14" s="31" t="s">
        <v>2623</v>
      </c>
      <c r="C14" s="31">
        <v>0.2583979328165375</v>
      </c>
      <c r="D14" s="31">
        <v>1E-4</v>
      </c>
      <c r="E14" s="33" t="s">
        <v>91</v>
      </c>
      <c r="F14" s="31">
        <v>1114</v>
      </c>
      <c r="G14" s="35">
        <f t="shared" si="1"/>
        <v>7.0157124204872297</v>
      </c>
      <c r="H14" s="31">
        <v>903</v>
      </c>
      <c r="I14" s="31">
        <v>211</v>
      </c>
      <c r="J14" s="31">
        <f t="shared" si="0"/>
        <v>4.2796208530805684</v>
      </c>
      <c r="K14" s="31">
        <v>9</v>
      </c>
      <c r="L14" s="31">
        <f>205+45</f>
        <v>250</v>
      </c>
      <c r="M14" s="31">
        <f>22+33</f>
        <v>55</v>
      </c>
      <c r="N14" s="31"/>
      <c r="O14" s="31">
        <v>1.6081401468470673</v>
      </c>
      <c r="P14" s="31">
        <v>25</v>
      </c>
      <c r="Q14" s="31">
        <v>1.332470215840956</v>
      </c>
      <c r="R14" s="31">
        <v>13</v>
      </c>
    </row>
    <row r="15" spans="1:18" x14ac:dyDescent="0.3">
      <c r="A15" s="31" t="s">
        <v>384</v>
      </c>
      <c r="B15" s="31" t="s">
        <v>2623</v>
      </c>
      <c r="C15" s="31">
        <v>0.78740157480314954</v>
      </c>
      <c r="D15" s="31">
        <v>20.078740157480315</v>
      </c>
      <c r="E15" s="33" t="s">
        <v>92</v>
      </c>
      <c r="F15" s="31">
        <v>71</v>
      </c>
      <c r="G15" s="35">
        <f t="shared" si="1"/>
        <v>4.2626798770413155</v>
      </c>
      <c r="H15" s="31">
        <v>71</v>
      </c>
      <c r="I15" s="31">
        <v>1E-4</v>
      </c>
      <c r="J15" s="31">
        <v>71</v>
      </c>
      <c r="K15" s="31">
        <v>2</v>
      </c>
      <c r="L15" s="31">
        <v>0</v>
      </c>
      <c r="M15" s="31">
        <v>11</v>
      </c>
      <c r="N15" s="31"/>
      <c r="O15" s="31">
        <v>0.91900531167068888</v>
      </c>
      <c r="P15" s="31">
        <v>6</v>
      </c>
      <c r="Q15" s="31">
        <v>0.69273896174408112</v>
      </c>
      <c r="R15" s="31">
        <v>2</v>
      </c>
    </row>
    <row r="16" spans="1:18" x14ac:dyDescent="0.3">
      <c r="A16" s="31" t="s">
        <v>2611</v>
      </c>
      <c r="B16" s="31" t="s">
        <v>2452</v>
      </c>
      <c r="C16" s="31">
        <v>1E-4</v>
      </c>
      <c r="D16" s="31">
        <v>4.9230769230769234</v>
      </c>
      <c r="E16" s="33" t="s">
        <v>265</v>
      </c>
      <c r="F16" s="31">
        <v>467</v>
      </c>
      <c r="G16" s="35">
        <f t="shared" si="1"/>
        <v>6.1463292576688975</v>
      </c>
      <c r="H16" s="31">
        <v>90</v>
      </c>
      <c r="I16" s="31">
        <v>327</v>
      </c>
      <c r="J16" s="31">
        <f t="shared" ref="J16:J22" si="2">H16/I16</f>
        <v>0.27522935779816515</v>
      </c>
      <c r="K16" s="31"/>
      <c r="L16" s="31"/>
      <c r="M16" s="31"/>
      <c r="N16" s="31"/>
      <c r="O16" s="31">
        <v>2.179332769875431</v>
      </c>
      <c r="P16" s="31">
        <v>27</v>
      </c>
      <c r="Q16" s="31">
        <v>1.5050142544675886</v>
      </c>
      <c r="R16" s="31">
        <v>16</v>
      </c>
    </row>
    <row r="17" spans="1:18" s="38" customFormat="1" x14ac:dyDescent="0.3"/>
    <row r="18" spans="1:18" x14ac:dyDescent="0.3">
      <c r="A18" s="31" t="s">
        <v>2659</v>
      </c>
      <c r="B18" s="31" t="s">
        <v>2612</v>
      </c>
      <c r="C18" s="31">
        <v>0.84985835694051004</v>
      </c>
      <c r="D18" s="31">
        <v>3.9660056657223794</v>
      </c>
      <c r="E18" s="33" t="s">
        <v>92</v>
      </c>
      <c r="F18" s="31">
        <v>94</v>
      </c>
      <c r="G18" s="35">
        <f t="shared" si="1"/>
        <v>4.5432947822700038</v>
      </c>
      <c r="H18" s="31">
        <v>27</v>
      </c>
      <c r="I18" s="31">
        <v>67</v>
      </c>
      <c r="J18" s="31">
        <f t="shared" si="2"/>
        <v>0.40298507462686567</v>
      </c>
      <c r="K18" s="31"/>
      <c r="L18" s="31"/>
      <c r="M18" s="31"/>
      <c r="N18" s="31"/>
      <c r="O18" s="31">
        <v>1.8180813301741656</v>
      </c>
      <c r="P18" s="31">
        <v>16</v>
      </c>
      <c r="Q18" s="31">
        <v>1.7604429814264511</v>
      </c>
      <c r="R18" s="31">
        <v>12</v>
      </c>
    </row>
    <row r="19" spans="1:18" x14ac:dyDescent="0.3">
      <c r="A19" s="31" t="s">
        <v>2658</v>
      </c>
      <c r="B19" s="31" t="s">
        <v>2612</v>
      </c>
      <c r="C19" s="31">
        <v>1E-4</v>
      </c>
      <c r="D19" s="31">
        <v>1.3605442176870748</v>
      </c>
      <c r="E19" s="33" t="s">
        <v>91</v>
      </c>
      <c r="F19" s="31">
        <v>207</v>
      </c>
      <c r="G19" s="35">
        <f t="shared" si="1"/>
        <v>5.3327187932653688</v>
      </c>
      <c r="H19" s="31">
        <v>61</v>
      </c>
      <c r="I19" s="31">
        <v>5</v>
      </c>
      <c r="J19" s="31">
        <f t="shared" si="2"/>
        <v>12.2</v>
      </c>
      <c r="K19" s="31"/>
      <c r="L19" s="31"/>
      <c r="M19" s="31"/>
      <c r="N19" s="31"/>
      <c r="O19" s="31">
        <v>2.3584854863099798</v>
      </c>
      <c r="P19" s="31">
        <v>24</v>
      </c>
      <c r="Q19" s="31">
        <v>1.7183317983371742</v>
      </c>
      <c r="R19" s="31">
        <v>14</v>
      </c>
    </row>
    <row r="20" spans="1:18" x14ac:dyDescent="0.3">
      <c r="A20" s="31" t="s">
        <v>2610</v>
      </c>
      <c r="B20" s="31" t="s">
        <v>2613</v>
      </c>
      <c r="C20" s="31">
        <v>1.8229166666666667</v>
      </c>
      <c r="D20" s="31">
        <v>4.4270833333333339</v>
      </c>
      <c r="E20" s="33" t="s">
        <v>92</v>
      </c>
      <c r="F20" s="31">
        <v>205</v>
      </c>
      <c r="G20" s="35">
        <f t="shared" si="1"/>
        <v>5.3230099791384085</v>
      </c>
      <c r="H20" s="31">
        <v>55</v>
      </c>
      <c r="I20" s="31">
        <v>33</v>
      </c>
      <c r="J20" s="31">
        <f t="shared" si="2"/>
        <v>1.6666666666666667</v>
      </c>
      <c r="K20" s="31"/>
      <c r="L20" s="31"/>
      <c r="M20" s="31"/>
      <c r="N20" s="31"/>
      <c r="O20" s="31">
        <v>2.0731115504177358</v>
      </c>
      <c r="P20" s="31">
        <v>20</v>
      </c>
      <c r="Q20" s="31">
        <v>1.5353269506194112</v>
      </c>
      <c r="R20" s="31">
        <v>11</v>
      </c>
    </row>
    <row r="21" spans="1:18" x14ac:dyDescent="0.3">
      <c r="A21" s="31" t="s">
        <v>2614</v>
      </c>
      <c r="B21" s="31" t="s">
        <v>2451</v>
      </c>
      <c r="C21" s="31">
        <v>1E-4</v>
      </c>
      <c r="D21" s="31">
        <v>1E-4</v>
      </c>
      <c r="E21" s="33" t="s">
        <v>91</v>
      </c>
      <c r="F21" s="31">
        <v>160</v>
      </c>
      <c r="G21" s="35">
        <f t="shared" si="1"/>
        <v>5.0751738152338266</v>
      </c>
      <c r="H21" s="31">
        <v>113</v>
      </c>
      <c r="I21" s="31">
        <v>33</v>
      </c>
      <c r="J21" s="31">
        <f t="shared" si="2"/>
        <v>3.4242424242424243</v>
      </c>
      <c r="K21" s="31"/>
      <c r="L21" s="31"/>
      <c r="M21" s="31">
        <f>SQRT(0.26881)</f>
        <v>0.51846889974230859</v>
      </c>
      <c r="N21" s="31"/>
      <c r="O21" s="31">
        <v>2.465960193628999</v>
      </c>
      <c r="P21" s="31">
        <v>29</v>
      </c>
      <c r="Q21" s="31">
        <v>2.1226724993347714</v>
      </c>
      <c r="R21" s="31">
        <v>16</v>
      </c>
    </row>
    <row r="22" spans="1:18" x14ac:dyDescent="0.3">
      <c r="A22" s="31" t="s">
        <v>2450</v>
      </c>
      <c r="B22" s="31" t="s">
        <v>2451</v>
      </c>
      <c r="C22" s="31">
        <v>0.23980815347721821</v>
      </c>
      <c r="D22" s="31">
        <v>0.23980815347721821</v>
      </c>
      <c r="E22" s="33" t="s">
        <v>91</v>
      </c>
      <c r="F22" s="31">
        <v>222</v>
      </c>
      <c r="G22" s="35">
        <f t="shared" si="1"/>
        <v>5.4026773818722793</v>
      </c>
      <c r="H22" s="31">
        <v>112</v>
      </c>
      <c r="I22" s="31">
        <v>101</v>
      </c>
      <c r="J22" s="31">
        <f t="shared" si="2"/>
        <v>1.108910891089109</v>
      </c>
      <c r="K22" s="31"/>
      <c r="L22" s="31"/>
      <c r="M22" s="31"/>
      <c r="N22" s="31"/>
      <c r="O22" s="31">
        <v>2.4390986208029508</v>
      </c>
      <c r="P22" s="31">
        <v>22</v>
      </c>
      <c r="Q22" s="31">
        <v>2.2367833851263947</v>
      </c>
      <c r="R22" s="31">
        <v>13</v>
      </c>
    </row>
    <row r="23" spans="1:18" x14ac:dyDescent="0.3">
      <c r="A23" s="29"/>
    </row>
    <row r="24" spans="1:18" x14ac:dyDescent="0.3">
      <c r="A24" s="29"/>
    </row>
    <row r="25" spans="1:18" x14ac:dyDescent="0.3">
      <c r="A25" s="29"/>
    </row>
    <row r="26" spans="1:18" x14ac:dyDescent="0.3">
      <c r="A26" s="29"/>
      <c r="B26" s="29"/>
    </row>
    <row r="27" spans="1:18" x14ac:dyDescent="0.3">
      <c r="A27" s="29"/>
      <c r="B27" s="29"/>
    </row>
    <row r="28" spans="1:18" x14ac:dyDescent="0.3">
      <c r="A28" s="29"/>
      <c r="B28" s="29"/>
    </row>
    <row r="29" spans="1:18" x14ac:dyDescent="0.3">
      <c r="A29" s="29"/>
      <c r="B29" s="29"/>
    </row>
    <row r="30" spans="1:18" x14ac:dyDescent="0.3">
      <c r="A30" s="29"/>
      <c r="B30" s="29"/>
    </row>
    <row r="31" spans="1:18" x14ac:dyDescent="0.3">
      <c r="A31" s="29"/>
      <c r="B31" s="29"/>
    </row>
    <row r="32" spans="1:18" x14ac:dyDescent="0.3">
      <c r="A32" s="29"/>
    </row>
    <row r="33" spans="1:1" x14ac:dyDescent="0.3">
      <c r="A33" s="29"/>
    </row>
    <row r="34" spans="1:1" x14ac:dyDescent="0.3">
      <c r="A34" s="29"/>
    </row>
    <row r="35" spans="1:1" x14ac:dyDescent="0.3">
      <c r="A35" s="29"/>
    </row>
    <row r="36" spans="1:1" x14ac:dyDescent="0.3">
      <c r="A36" s="29"/>
    </row>
    <row r="37" spans="1:1" x14ac:dyDescent="0.3">
      <c r="A37" s="29"/>
    </row>
    <row r="38" spans="1:1" x14ac:dyDescent="0.3">
      <c r="A38" s="29"/>
    </row>
    <row r="39" spans="1:1" x14ac:dyDescent="0.3">
      <c r="A39" s="29"/>
    </row>
    <row r="40" spans="1:1" x14ac:dyDescent="0.3">
      <c r="A40" s="29"/>
    </row>
    <row r="41" spans="1:1" x14ac:dyDescent="0.3">
      <c r="A41" s="29"/>
    </row>
    <row r="42" spans="1:1" x14ac:dyDescent="0.3">
      <c r="A42" s="29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6"/>
  <sheetViews>
    <sheetView topLeftCell="A119" zoomScale="75" workbookViewId="0">
      <selection activeCell="J152" sqref="J152"/>
    </sheetView>
  </sheetViews>
  <sheetFormatPr defaultColWidth="10.921875" defaultRowHeight="13.5" x14ac:dyDescent="0.3"/>
  <sheetData>
    <row r="136" spans="9:9" x14ac:dyDescent="0.3">
      <c r="I136" s="43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46"/>
  <sheetViews>
    <sheetView zoomScaleNormal="100" workbookViewId="0">
      <pane ySplit="1" topLeftCell="A6228" activePane="bottomLeft" state="frozen"/>
      <selection pane="bottomLeft" activeCell="M5902" sqref="M5902"/>
    </sheetView>
  </sheetViews>
  <sheetFormatPr defaultRowHeight="13.5" x14ac:dyDescent="0.3"/>
  <cols>
    <col min="1" max="1" width="8.69140625" style="45"/>
    <col min="2" max="2" width="10.921875" style="45"/>
    <col min="3" max="3" width="8.69140625" style="45"/>
    <col min="4" max="4" width="8.69140625" customWidth="1"/>
    <col min="5" max="5" width="8.69140625" style="44" hidden="1" customWidth="1"/>
    <col min="6" max="6" width="8.69140625" hidden="1" customWidth="1"/>
    <col min="7" max="7" width="8.69140625" style="44" hidden="1" customWidth="1"/>
    <col min="8" max="8" width="8.69140625" hidden="1" customWidth="1"/>
    <col min="9" max="9" width="8.69140625" style="44" hidden="1" customWidth="1"/>
    <col min="10" max="10" width="8.69140625" hidden="1" customWidth="1"/>
    <col min="11" max="11" width="8.69140625" style="44" hidden="1" customWidth="1"/>
    <col min="12" max="12" width="8.69140625" hidden="1" customWidth="1"/>
    <col min="13" max="13" width="8.69140625" style="44" customWidth="1"/>
    <col min="14" max="14" width="8.69140625" customWidth="1"/>
  </cols>
  <sheetData>
    <row r="1" spans="1:16" x14ac:dyDescent="0.3">
      <c r="A1" s="45" t="s">
        <v>840</v>
      </c>
      <c r="B1" s="45" t="s">
        <v>599</v>
      </c>
      <c r="C1" s="45" t="s">
        <v>2746</v>
      </c>
      <c r="D1" t="s">
        <v>2745</v>
      </c>
      <c r="E1" t="s">
        <v>1204</v>
      </c>
      <c r="F1" s="44" t="s">
        <v>2744</v>
      </c>
      <c r="G1" t="s">
        <v>1301</v>
      </c>
      <c r="H1" s="44" t="s">
        <v>2739</v>
      </c>
      <c r="I1" t="s">
        <v>2737</v>
      </c>
      <c r="J1" s="44" t="s">
        <v>2740</v>
      </c>
      <c r="K1" t="s">
        <v>2076</v>
      </c>
      <c r="L1" s="44" t="s">
        <v>2741</v>
      </c>
      <c r="M1" t="s">
        <v>2277</v>
      </c>
      <c r="N1" s="44" t="s">
        <v>2742</v>
      </c>
      <c r="O1" t="s">
        <v>2738</v>
      </c>
      <c r="P1" t="s">
        <v>2743</v>
      </c>
    </row>
    <row r="2" spans="1:16" x14ac:dyDescent="0.3">
      <c r="A2" s="45" t="s">
        <v>323</v>
      </c>
      <c r="B2" s="45" t="s">
        <v>1584</v>
      </c>
    </row>
    <row r="3" spans="1:16" x14ac:dyDescent="0.3">
      <c r="A3" s="45" t="s">
        <v>845</v>
      </c>
      <c r="B3" s="45" t="s">
        <v>1038</v>
      </c>
      <c r="C3" s="45">
        <v>1</v>
      </c>
    </row>
    <row r="4" spans="1:16" x14ac:dyDescent="0.3">
      <c r="A4" s="45" t="s">
        <v>171</v>
      </c>
      <c r="B4" s="45" t="s">
        <v>3</v>
      </c>
      <c r="C4" s="45">
        <v>1</v>
      </c>
    </row>
    <row r="5" spans="1:16" x14ac:dyDescent="0.3">
      <c r="A5" s="45" t="s">
        <v>171</v>
      </c>
      <c r="B5" s="45" t="s">
        <v>3</v>
      </c>
      <c r="C5" s="45">
        <v>1</v>
      </c>
    </row>
    <row r="6" spans="1:16" x14ac:dyDescent="0.3">
      <c r="A6" s="45" t="s">
        <v>171</v>
      </c>
      <c r="B6" s="45" t="s">
        <v>3</v>
      </c>
      <c r="C6" s="45">
        <v>1</v>
      </c>
    </row>
    <row r="7" spans="1:16" x14ac:dyDescent="0.3">
      <c r="A7" s="45" t="s">
        <v>171</v>
      </c>
      <c r="B7" s="45" t="s">
        <v>3</v>
      </c>
      <c r="C7" s="45">
        <v>1</v>
      </c>
    </row>
    <row r="8" spans="1:16" x14ac:dyDescent="0.3">
      <c r="A8" s="45" t="s">
        <v>171</v>
      </c>
      <c r="B8" s="45" t="s">
        <v>3</v>
      </c>
      <c r="C8" s="45">
        <v>1</v>
      </c>
    </row>
    <row r="9" spans="1:16" x14ac:dyDescent="0.3">
      <c r="A9" s="45" t="s">
        <v>171</v>
      </c>
      <c r="B9" s="45" t="s">
        <v>3</v>
      </c>
      <c r="C9" s="45">
        <v>1</v>
      </c>
    </row>
    <row r="10" spans="1:16" x14ac:dyDescent="0.3">
      <c r="A10" s="45" t="s">
        <v>171</v>
      </c>
      <c r="B10" s="45" t="s">
        <v>3</v>
      </c>
      <c r="C10" s="45">
        <v>1</v>
      </c>
    </row>
    <row r="11" spans="1:16" x14ac:dyDescent="0.3">
      <c r="A11" s="45" t="s">
        <v>171</v>
      </c>
      <c r="B11" s="45" t="s">
        <v>3</v>
      </c>
      <c r="C11" s="45">
        <v>1</v>
      </c>
    </row>
    <row r="12" spans="1:16" x14ac:dyDescent="0.3">
      <c r="A12" s="45" t="s">
        <v>171</v>
      </c>
      <c r="B12" s="45" t="s">
        <v>3</v>
      </c>
      <c r="C12" s="45">
        <v>1</v>
      </c>
    </row>
    <row r="13" spans="1:16" x14ac:dyDescent="0.3">
      <c r="A13" s="45" t="s">
        <v>171</v>
      </c>
      <c r="B13" s="45" t="s">
        <v>3</v>
      </c>
      <c r="C13" s="45">
        <v>1</v>
      </c>
    </row>
    <row r="14" spans="1:16" x14ac:dyDescent="0.3">
      <c r="A14" s="45" t="s">
        <v>171</v>
      </c>
      <c r="B14" s="45" t="s">
        <v>3</v>
      </c>
      <c r="C14" s="45">
        <v>1</v>
      </c>
    </row>
    <row r="15" spans="1:16" x14ac:dyDescent="0.3">
      <c r="A15" s="45" t="s">
        <v>171</v>
      </c>
      <c r="B15" s="45" t="s">
        <v>3</v>
      </c>
      <c r="C15" s="45">
        <v>1</v>
      </c>
    </row>
    <row r="16" spans="1:16" x14ac:dyDescent="0.3">
      <c r="A16" s="45" t="s">
        <v>171</v>
      </c>
      <c r="B16" s="45" t="s">
        <v>3</v>
      </c>
      <c r="C16" s="45">
        <v>1</v>
      </c>
    </row>
    <row r="17" spans="1:6" x14ac:dyDescent="0.3">
      <c r="A17" s="45" t="s">
        <v>171</v>
      </c>
      <c r="B17" s="45" t="s">
        <v>3</v>
      </c>
      <c r="C17" s="45">
        <v>1</v>
      </c>
    </row>
    <row r="18" spans="1:6" x14ac:dyDescent="0.3">
      <c r="A18" s="45" t="s">
        <v>171</v>
      </c>
      <c r="B18" s="45" t="s">
        <v>3</v>
      </c>
      <c r="C18" s="45">
        <v>1</v>
      </c>
    </row>
    <row r="19" spans="1:6" x14ac:dyDescent="0.3">
      <c r="A19" s="45" t="s">
        <v>171</v>
      </c>
      <c r="B19" s="45" t="s">
        <v>3</v>
      </c>
      <c r="C19" s="45">
        <v>1</v>
      </c>
    </row>
    <row r="20" spans="1:6" x14ac:dyDescent="0.3">
      <c r="A20" s="45" t="s">
        <v>171</v>
      </c>
      <c r="B20" s="45" t="s">
        <v>3</v>
      </c>
      <c r="C20" s="45">
        <v>1</v>
      </c>
      <c r="E20"/>
    </row>
    <row r="21" spans="1:6" x14ac:dyDescent="0.3">
      <c r="A21" s="45" t="s">
        <v>171</v>
      </c>
      <c r="B21" s="45" t="s">
        <v>3</v>
      </c>
      <c r="C21" s="45">
        <v>1</v>
      </c>
    </row>
    <row r="22" spans="1:6" x14ac:dyDescent="0.3">
      <c r="A22" s="45" t="s">
        <v>171</v>
      </c>
      <c r="B22" s="45" t="s">
        <v>3</v>
      </c>
      <c r="C22" s="45">
        <v>1</v>
      </c>
    </row>
    <row r="23" spans="1:6" x14ac:dyDescent="0.3">
      <c r="A23" s="45" t="s">
        <v>171</v>
      </c>
      <c r="B23" s="45" t="s">
        <v>3</v>
      </c>
      <c r="C23" s="45">
        <v>1</v>
      </c>
    </row>
    <row r="24" spans="1:6" x14ac:dyDescent="0.3">
      <c r="A24" s="45" t="s">
        <v>171</v>
      </c>
      <c r="B24" s="45" t="s">
        <v>3</v>
      </c>
      <c r="C24" s="45">
        <v>2</v>
      </c>
    </row>
    <row r="25" spans="1:6" x14ac:dyDescent="0.3">
      <c r="A25" s="45" t="s">
        <v>171</v>
      </c>
      <c r="B25" s="45" t="s">
        <v>3</v>
      </c>
      <c r="C25" s="45">
        <v>2</v>
      </c>
    </row>
    <row r="26" spans="1:6" x14ac:dyDescent="0.3">
      <c r="A26" s="45" t="s">
        <v>171</v>
      </c>
      <c r="B26" s="45" t="s">
        <v>3</v>
      </c>
      <c r="C26" s="45">
        <v>2</v>
      </c>
    </row>
    <row r="27" spans="1:6" x14ac:dyDescent="0.3">
      <c r="A27" s="45" t="s">
        <v>171</v>
      </c>
      <c r="B27" s="45" t="s">
        <v>3</v>
      </c>
      <c r="C27" s="45">
        <v>3</v>
      </c>
    </row>
    <row r="28" spans="1:6" x14ac:dyDescent="0.3">
      <c r="A28" s="45" t="s">
        <v>171</v>
      </c>
      <c r="B28" s="45" t="s">
        <v>3</v>
      </c>
      <c r="C28" s="45">
        <v>4</v>
      </c>
    </row>
    <row r="29" spans="1:6" x14ac:dyDescent="0.3">
      <c r="A29" s="45" t="s">
        <v>171</v>
      </c>
      <c r="B29" s="45" t="s">
        <v>3</v>
      </c>
      <c r="C29" s="45">
        <v>6</v>
      </c>
      <c r="F29" s="44"/>
    </row>
    <row r="30" spans="1:6" x14ac:dyDescent="0.3">
      <c r="A30" s="45" t="s">
        <v>171</v>
      </c>
      <c r="B30" s="45" t="s">
        <v>3</v>
      </c>
      <c r="D30">
        <v>1</v>
      </c>
    </row>
    <row r="31" spans="1:6" x14ac:dyDescent="0.3">
      <c r="A31" s="45" t="s">
        <v>171</v>
      </c>
      <c r="B31" s="45" t="s">
        <v>3</v>
      </c>
      <c r="D31" s="45">
        <v>1</v>
      </c>
    </row>
    <row r="32" spans="1:6" x14ac:dyDescent="0.3">
      <c r="A32" s="45" t="s">
        <v>171</v>
      </c>
      <c r="B32" s="45" t="s">
        <v>3</v>
      </c>
      <c r="D32" s="45">
        <v>1</v>
      </c>
    </row>
    <row r="33" spans="1:6" x14ac:dyDescent="0.3">
      <c r="A33" s="45" t="s">
        <v>171</v>
      </c>
      <c r="B33" s="45" t="s">
        <v>3</v>
      </c>
      <c r="D33" s="45">
        <v>1</v>
      </c>
    </row>
    <row r="34" spans="1:6" x14ac:dyDescent="0.3">
      <c r="A34" s="45" t="s">
        <v>171</v>
      </c>
      <c r="B34" s="45" t="s">
        <v>3</v>
      </c>
      <c r="D34" s="45">
        <v>1</v>
      </c>
    </row>
    <row r="35" spans="1:6" x14ac:dyDescent="0.3">
      <c r="A35" s="45" t="s">
        <v>171</v>
      </c>
      <c r="B35" s="45" t="s">
        <v>3</v>
      </c>
      <c r="D35" s="45">
        <v>1</v>
      </c>
    </row>
    <row r="36" spans="1:6" x14ac:dyDescent="0.3">
      <c r="A36" s="45" t="s">
        <v>171</v>
      </c>
      <c r="B36" s="45" t="s">
        <v>3</v>
      </c>
      <c r="D36" s="45">
        <v>1</v>
      </c>
    </row>
    <row r="37" spans="1:6" x14ac:dyDescent="0.3">
      <c r="A37" s="45" t="s">
        <v>171</v>
      </c>
      <c r="B37" s="45" t="s">
        <v>3</v>
      </c>
      <c r="D37" s="45">
        <v>1</v>
      </c>
    </row>
    <row r="38" spans="1:6" x14ac:dyDescent="0.3">
      <c r="A38" s="45" t="s">
        <v>171</v>
      </c>
      <c r="B38" s="45" t="s">
        <v>3</v>
      </c>
      <c r="D38" s="45">
        <v>1</v>
      </c>
    </row>
    <row r="39" spans="1:6" x14ac:dyDescent="0.3">
      <c r="A39" s="45" t="s">
        <v>171</v>
      </c>
      <c r="B39" s="45" t="s">
        <v>3</v>
      </c>
      <c r="D39" s="45">
        <v>1</v>
      </c>
    </row>
    <row r="40" spans="1:6" x14ac:dyDescent="0.3">
      <c r="A40" s="45" t="s">
        <v>171</v>
      </c>
      <c r="B40" s="45" t="s">
        <v>3</v>
      </c>
      <c r="D40" s="45">
        <v>1</v>
      </c>
    </row>
    <row r="41" spans="1:6" x14ac:dyDescent="0.3">
      <c r="A41" s="45" t="s">
        <v>171</v>
      </c>
      <c r="B41" s="45" t="s">
        <v>3</v>
      </c>
      <c r="D41" s="45">
        <v>1</v>
      </c>
    </row>
    <row r="42" spans="1:6" x14ac:dyDescent="0.3">
      <c r="A42" s="45" t="s">
        <v>171</v>
      </c>
      <c r="B42" s="45" t="s">
        <v>3</v>
      </c>
      <c r="D42" s="45">
        <v>1</v>
      </c>
    </row>
    <row r="43" spans="1:6" x14ac:dyDescent="0.3">
      <c r="A43" s="45" t="s">
        <v>2747</v>
      </c>
      <c r="B43" s="45" t="s">
        <v>3</v>
      </c>
      <c r="D43" s="45">
        <v>1</v>
      </c>
    </row>
    <row r="44" spans="1:6" x14ac:dyDescent="0.3">
      <c r="A44" s="45" t="s">
        <v>171</v>
      </c>
      <c r="B44" s="45" t="s">
        <v>3</v>
      </c>
      <c r="D44" s="45">
        <v>1</v>
      </c>
      <c r="E44" s="44">
        <f>SUM(D30:D44)</f>
        <v>15</v>
      </c>
      <c r="F44">
        <f>SUM(C4:C44)</f>
        <v>39</v>
      </c>
    </row>
    <row r="45" spans="1:6" x14ac:dyDescent="0.3">
      <c r="A45" s="45" t="s">
        <v>845</v>
      </c>
      <c r="B45" s="45" t="s">
        <v>130</v>
      </c>
      <c r="C45" s="45">
        <v>1</v>
      </c>
    </row>
    <row r="46" spans="1:6" x14ac:dyDescent="0.3">
      <c r="A46" s="45" t="s">
        <v>845</v>
      </c>
      <c r="B46" s="45" t="s">
        <v>130</v>
      </c>
      <c r="C46" s="45">
        <v>1</v>
      </c>
    </row>
    <row r="47" spans="1:6" x14ac:dyDescent="0.3">
      <c r="A47" s="45" t="s">
        <v>845</v>
      </c>
      <c r="B47" s="45" t="s">
        <v>130</v>
      </c>
      <c r="C47" s="45">
        <v>1</v>
      </c>
    </row>
    <row r="48" spans="1:6" x14ac:dyDescent="0.3">
      <c r="A48" s="45" t="s">
        <v>845</v>
      </c>
      <c r="B48" s="45" t="s">
        <v>130</v>
      </c>
      <c r="C48" s="45">
        <v>1</v>
      </c>
    </row>
    <row r="49" spans="1:3" x14ac:dyDescent="0.3">
      <c r="A49" s="45" t="s">
        <v>845</v>
      </c>
      <c r="B49" s="45" t="s">
        <v>130</v>
      </c>
      <c r="C49" s="45">
        <v>1</v>
      </c>
    </row>
    <row r="50" spans="1:3" x14ac:dyDescent="0.3">
      <c r="A50" s="45" t="s">
        <v>845</v>
      </c>
      <c r="B50" s="45" t="s">
        <v>130</v>
      </c>
      <c r="C50" s="45">
        <v>1</v>
      </c>
    </row>
    <row r="51" spans="1:3" x14ac:dyDescent="0.3">
      <c r="A51" s="45" t="s">
        <v>845</v>
      </c>
      <c r="B51" s="45" t="s">
        <v>130</v>
      </c>
      <c r="C51" s="45">
        <v>1</v>
      </c>
    </row>
    <row r="52" spans="1:3" x14ac:dyDescent="0.3">
      <c r="A52" s="45" t="s">
        <v>845</v>
      </c>
      <c r="B52" s="45" t="s">
        <v>130</v>
      </c>
      <c r="C52" s="45">
        <v>1</v>
      </c>
    </row>
    <row r="53" spans="1:3" x14ac:dyDescent="0.3">
      <c r="A53" s="45" t="s">
        <v>845</v>
      </c>
      <c r="B53" s="45" t="s">
        <v>130</v>
      </c>
      <c r="C53" s="45">
        <v>1</v>
      </c>
    </row>
    <row r="54" spans="1:3" x14ac:dyDescent="0.3">
      <c r="A54" s="45" t="s">
        <v>845</v>
      </c>
      <c r="B54" s="45" t="s">
        <v>130</v>
      </c>
      <c r="C54" s="45">
        <v>1</v>
      </c>
    </row>
    <row r="55" spans="1:3" x14ac:dyDescent="0.3">
      <c r="A55" s="45" t="s">
        <v>845</v>
      </c>
      <c r="B55" s="45" t="s">
        <v>3</v>
      </c>
      <c r="C55" s="45">
        <v>1</v>
      </c>
    </row>
    <row r="56" spans="1:3" x14ac:dyDescent="0.3">
      <c r="A56" s="45" t="s">
        <v>845</v>
      </c>
      <c r="B56" s="45" t="s">
        <v>3</v>
      </c>
      <c r="C56" s="45">
        <v>1</v>
      </c>
    </row>
    <row r="57" spans="1:3" x14ac:dyDescent="0.3">
      <c r="A57" s="45" t="s">
        <v>845</v>
      </c>
      <c r="B57" s="45" t="s">
        <v>3</v>
      </c>
      <c r="C57" s="45">
        <v>1</v>
      </c>
    </row>
    <row r="58" spans="1:3" x14ac:dyDescent="0.3">
      <c r="A58" s="45" t="s">
        <v>845</v>
      </c>
      <c r="B58" s="45" t="s">
        <v>3</v>
      </c>
      <c r="C58" s="45">
        <v>1</v>
      </c>
    </row>
    <row r="59" spans="1:3" x14ac:dyDescent="0.3">
      <c r="A59" s="45" t="s">
        <v>845</v>
      </c>
      <c r="B59" s="45" t="s">
        <v>3</v>
      </c>
      <c r="C59" s="45">
        <v>1</v>
      </c>
    </row>
    <row r="60" spans="1:3" x14ac:dyDescent="0.3">
      <c r="A60" s="45" t="s">
        <v>845</v>
      </c>
      <c r="B60" s="45" t="s">
        <v>130</v>
      </c>
      <c r="C60" s="45">
        <v>2</v>
      </c>
    </row>
    <row r="61" spans="1:3" x14ac:dyDescent="0.3">
      <c r="A61" s="45" t="s">
        <v>845</v>
      </c>
      <c r="B61" s="45" t="s">
        <v>130</v>
      </c>
      <c r="C61" s="45">
        <v>2</v>
      </c>
    </row>
    <row r="62" spans="1:3" x14ac:dyDescent="0.3">
      <c r="A62" s="45" t="s">
        <v>845</v>
      </c>
      <c r="B62" s="45" t="s">
        <v>130</v>
      </c>
      <c r="C62" s="45">
        <v>2</v>
      </c>
    </row>
    <row r="63" spans="1:3" x14ac:dyDescent="0.3">
      <c r="A63" s="45" t="s">
        <v>845</v>
      </c>
      <c r="B63" s="45" t="s">
        <v>3</v>
      </c>
      <c r="C63" s="45">
        <v>2</v>
      </c>
    </row>
    <row r="64" spans="1:3" x14ac:dyDescent="0.3">
      <c r="A64" s="45" t="s">
        <v>845</v>
      </c>
      <c r="B64" s="45" t="s">
        <v>3</v>
      </c>
      <c r="C64" s="45">
        <v>2</v>
      </c>
    </row>
    <row r="65" spans="1:4" x14ac:dyDescent="0.3">
      <c r="A65" s="45" t="s">
        <v>845</v>
      </c>
      <c r="B65" s="45" t="s">
        <v>130</v>
      </c>
      <c r="C65" s="45">
        <v>3</v>
      </c>
    </row>
    <row r="66" spans="1:4" x14ac:dyDescent="0.3">
      <c r="A66" s="45" t="s">
        <v>845</v>
      </c>
      <c r="B66" s="45" t="s">
        <v>130</v>
      </c>
      <c r="C66" s="45">
        <v>3</v>
      </c>
    </row>
    <row r="67" spans="1:4" x14ac:dyDescent="0.3">
      <c r="A67" s="45" t="s">
        <v>845</v>
      </c>
      <c r="B67" s="45" t="s">
        <v>130</v>
      </c>
      <c r="C67" s="45">
        <v>3</v>
      </c>
    </row>
    <row r="68" spans="1:4" x14ac:dyDescent="0.3">
      <c r="A68" s="45" t="s">
        <v>845</v>
      </c>
      <c r="B68" s="45" t="s">
        <v>130</v>
      </c>
      <c r="C68" s="45">
        <v>3</v>
      </c>
    </row>
    <row r="69" spans="1:4" x14ac:dyDescent="0.3">
      <c r="A69" s="45" t="s">
        <v>845</v>
      </c>
      <c r="B69" s="45" t="s">
        <v>130</v>
      </c>
      <c r="C69" s="45">
        <v>3</v>
      </c>
    </row>
    <row r="70" spans="1:4" x14ac:dyDescent="0.3">
      <c r="A70" s="45" t="s">
        <v>845</v>
      </c>
      <c r="B70" s="45" t="s">
        <v>3</v>
      </c>
      <c r="C70" s="45">
        <v>3</v>
      </c>
    </row>
    <row r="71" spans="1:4" x14ac:dyDescent="0.3">
      <c r="A71" s="45" t="s">
        <v>845</v>
      </c>
      <c r="B71" s="45" t="s">
        <v>3</v>
      </c>
      <c r="C71" s="45">
        <v>3</v>
      </c>
    </row>
    <row r="72" spans="1:4" x14ac:dyDescent="0.3">
      <c r="A72" s="45" t="s">
        <v>845</v>
      </c>
      <c r="B72" s="45" t="s">
        <v>3</v>
      </c>
      <c r="C72" s="45">
        <v>3</v>
      </c>
    </row>
    <row r="73" spans="1:4" x14ac:dyDescent="0.3">
      <c r="A73" s="45" t="s">
        <v>845</v>
      </c>
      <c r="B73" s="45" t="s">
        <v>130</v>
      </c>
      <c r="C73" s="45">
        <v>4</v>
      </c>
    </row>
    <row r="74" spans="1:4" x14ac:dyDescent="0.3">
      <c r="A74" s="45" t="s">
        <v>845</v>
      </c>
      <c r="B74" s="45" t="s">
        <v>130</v>
      </c>
      <c r="C74" s="45">
        <v>4</v>
      </c>
    </row>
    <row r="75" spans="1:4" x14ac:dyDescent="0.3">
      <c r="A75" s="45" t="s">
        <v>845</v>
      </c>
      <c r="B75" s="45" t="s">
        <v>130</v>
      </c>
      <c r="C75" s="45">
        <v>4</v>
      </c>
    </row>
    <row r="76" spans="1:4" x14ac:dyDescent="0.3">
      <c r="A76" s="45" t="s">
        <v>845</v>
      </c>
      <c r="B76" s="45" t="s">
        <v>3</v>
      </c>
      <c r="C76" s="45">
        <v>4</v>
      </c>
    </row>
    <row r="77" spans="1:4" x14ac:dyDescent="0.3">
      <c r="A77" s="45" t="s">
        <v>845</v>
      </c>
      <c r="B77" s="45" t="s">
        <v>3</v>
      </c>
      <c r="C77" s="45">
        <v>4</v>
      </c>
    </row>
    <row r="78" spans="1:4" x14ac:dyDescent="0.3">
      <c r="A78" s="45" t="s">
        <v>845</v>
      </c>
      <c r="B78" s="45" t="s">
        <v>3</v>
      </c>
      <c r="C78" s="45">
        <v>5</v>
      </c>
    </row>
    <row r="79" spans="1:4" x14ac:dyDescent="0.3">
      <c r="A79" s="45" t="s">
        <v>845</v>
      </c>
      <c r="B79" s="45" t="s">
        <v>130</v>
      </c>
      <c r="C79" s="45">
        <v>8</v>
      </c>
    </row>
    <row r="80" spans="1:4" x14ac:dyDescent="0.3">
      <c r="A80" s="45" t="s">
        <v>845</v>
      </c>
      <c r="B80" s="45" t="s">
        <v>130</v>
      </c>
      <c r="D80">
        <v>1</v>
      </c>
    </row>
    <row r="81" spans="1:6" x14ac:dyDescent="0.3">
      <c r="A81" s="45" t="s">
        <v>845</v>
      </c>
      <c r="B81" s="45" t="s">
        <v>130</v>
      </c>
      <c r="D81" s="45">
        <v>1</v>
      </c>
    </row>
    <row r="82" spans="1:6" x14ac:dyDescent="0.3">
      <c r="A82" s="45" t="s">
        <v>845</v>
      </c>
      <c r="B82" s="45" t="s">
        <v>130</v>
      </c>
      <c r="D82" s="45">
        <v>1</v>
      </c>
    </row>
    <row r="83" spans="1:6" x14ac:dyDescent="0.3">
      <c r="A83" s="45" t="s">
        <v>845</v>
      </c>
      <c r="B83" s="45" t="s">
        <v>130</v>
      </c>
      <c r="D83" s="45">
        <v>1</v>
      </c>
    </row>
    <row r="84" spans="1:6" x14ac:dyDescent="0.3">
      <c r="A84" s="45" t="s">
        <v>845</v>
      </c>
      <c r="B84" s="45" t="s">
        <v>130</v>
      </c>
      <c r="D84" s="45">
        <v>1</v>
      </c>
    </row>
    <row r="85" spans="1:6" x14ac:dyDescent="0.3">
      <c r="A85" s="45" t="s">
        <v>845</v>
      </c>
      <c r="B85" s="45" t="s">
        <v>130</v>
      </c>
      <c r="D85" s="45">
        <v>1</v>
      </c>
    </row>
    <row r="86" spans="1:6" x14ac:dyDescent="0.3">
      <c r="A86" s="45" t="s">
        <v>845</v>
      </c>
      <c r="B86" s="45" t="s">
        <v>3</v>
      </c>
      <c r="D86" s="45">
        <v>1</v>
      </c>
    </row>
    <row r="87" spans="1:6" x14ac:dyDescent="0.3">
      <c r="A87" s="45" t="s">
        <v>845</v>
      </c>
      <c r="B87" s="45" t="s">
        <v>130</v>
      </c>
      <c r="D87" s="45">
        <v>1</v>
      </c>
    </row>
    <row r="88" spans="1:6" x14ac:dyDescent="0.3">
      <c r="A88" s="45" t="s">
        <v>845</v>
      </c>
      <c r="B88" s="45" t="s">
        <v>130</v>
      </c>
      <c r="D88" s="45">
        <v>1</v>
      </c>
    </row>
    <row r="89" spans="1:6" x14ac:dyDescent="0.3">
      <c r="A89" s="45" t="s">
        <v>845</v>
      </c>
      <c r="B89" s="45" t="s">
        <v>130</v>
      </c>
      <c r="D89" s="45">
        <v>1</v>
      </c>
    </row>
    <row r="90" spans="1:6" x14ac:dyDescent="0.3">
      <c r="A90" s="45" t="s">
        <v>845</v>
      </c>
      <c r="B90" s="45" t="s">
        <v>130</v>
      </c>
      <c r="D90" s="45">
        <v>1</v>
      </c>
    </row>
    <row r="91" spans="1:6" x14ac:dyDescent="0.3">
      <c r="A91" s="45" t="s">
        <v>845</v>
      </c>
      <c r="B91" s="45" t="s">
        <v>130</v>
      </c>
      <c r="D91" s="45">
        <v>1</v>
      </c>
    </row>
    <row r="92" spans="1:6" x14ac:dyDescent="0.3">
      <c r="A92" s="45" t="s">
        <v>845</v>
      </c>
      <c r="B92" s="45" t="s">
        <v>130</v>
      </c>
      <c r="D92" s="45">
        <v>1</v>
      </c>
    </row>
    <row r="93" spans="1:6" x14ac:dyDescent="0.3">
      <c r="A93" s="45" t="s">
        <v>845</v>
      </c>
      <c r="B93" s="45" t="s">
        <v>3</v>
      </c>
      <c r="D93" s="45">
        <v>1</v>
      </c>
    </row>
    <row r="94" spans="1:6" x14ac:dyDescent="0.3">
      <c r="A94" s="45" t="s">
        <v>845</v>
      </c>
      <c r="B94" s="45" t="s">
        <v>3</v>
      </c>
      <c r="D94" s="45">
        <v>1</v>
      </c>
      <c r="E94" s="44">
        <f>SUM(D80:D94)</f>
        <v>15</v>
      </c>
      <c r="F94">
        <f>SUM(C45:C94)</f>
        <v>82</v>
      </c>
    </row>
    <row r="95" spans="1:6" x14ac:dyDescent="0.3">
      <c r="A95" s="45" t="s">
        <v>556</v>
      </c>
      <c r="B95" s="45" t="s">
        <v>3</v>
      </c>
      <c r="C95" s="45">
        <v>1</v>
      </c>
    </row>
    <row r="96" spans="1:6" x14ac:dyDescent="0.3">
      <c r="A96" s="45" t="s">
        <v>556</v>
      </c>
      <c r="B96" s="45" t="s">
        <v>3</v>
      </c>
      <c r="C96" s="45">
        <v>1</v>
      </c>
    </row>
    <row r="97" spans="1:4" x14ac:dyDescent="0.3">
      <c r="A97" s="45" t="s">
        <v>556</v>
      </c>
      <c r="B97" s="45" t="s">
        <v>3</v>
      </c>
      <c r="C97" s="45">
        <v>1</v>
      </c>
    </row>
    <row r="98" spans="1:4" x14ac:dyDescent="0.3">
      <c r="A98" s="45" t="s">
        <v>556</v>
      </c>
      <c r="B98" s="45" t="s">
        <v>3</v>
      </c>
      <c r="C98" s="45">
        <v>1</v>
      </c>
    </row>
    <row r="99" spans="1:4" x14ac:dyDescent="0.3">
      <c r="A99" s="45" t="s">
        <v>556</v>
      </c>
      <c r="B99" s="45" t="s">
        <v>3</v>
      </c>
      <c r="C99" s="45">
        <v>1</v>
      </c>
    </row>
    <row r="100" spans="1:4" x14ac:dyDescent="0.3">
      <c r="A100" s="45" t="s">
        <v>556</v>
      </c>
      <c r="B100" s="45" t="s">
        <v>3</v>
      </c>
      <c r="C100" s="45">
        <v>1</v>
      </c>
    </row>
    <row r="101" spans="1:4" x14ac:dyDescent="0.3">
      <c r="A101" s="45" t="s">
        <v>556</v>
      </c>
      <c r="B101" s="45" t="s">
        <v>3</v>
      </c>
      <c r="C101" s="45">
        <v>1</v>
      </c>
    </row>
    <row r="102" spans="1:4" x14ac:dyDescent="0.3">
      <c r="A102" s="45" t="s">
        <v>556</v>
      </c>
      <c r="B102" s="45" t="s">
        <v>3</v>
      </c>
      <c r="C102" s="45">
        <v>1</v>
      </c>
    </row>
    <row r="103" spans="1:4" x14ac:dyDescent="0.3">
      <c r="A103" s="45" t="s">
        <v>556</v>
      </c>
      <c r="B103" s="45" t="s">
        <v>3</v>
      </c>
      <c r="C103" s="45">
        <v>1</v>
      </c>
    </row>
    <row r="104" spans="1:4" x14ac:dyDescent="0.3">
      <c r="A104" s="45" t="s">
        <v>556</v>
      </c>
      <c r="B104" s="45" t="s">
        <v>3</v>
      </c>
      <c r="C104" s="45">
        <v>1</v>
      </c>
    </row>
    <row r="105" spans="1:4" x14ac:dyDescent="0.3">
      <c r="A105" s="45" t="s">
        <v>556</v>
      </c>
      <c r="B105" s="45" t="s">
        <v>3</v>
      </c>
      <c r="C105" s="45">
        <v>1</v>
      </c>
    </row>
    <row r="106" spans="1:4" x14ac:dyDescent="0.3">
      <c r="A106" s="45" t="s">
        <v>556</v>
      </c>
      <c r="B106" s="45" t="s">
        <v>3</v>
      </c>
      <c r="C106" s="45">
        <v>1</v>
      </c>
    </row>
    <row r="107" spans="1:4" x14ac:dyDescent="0.3">
      <c r="A107" s="45" t="s">
        <v>556</v>
      </c>
      <c r="B107" s="45" t="s">
        <v>3</v>
      </c>
      <c r="C107" s="45">
        <v>1</v>
      </c>
    </row>
    <row r="108" spans="1:4" x14ac:dyDescent="0.3">
      <c r="A108" s="45" t="s">
        <v>556</v>
      </c>
      <c r="B108" s="45" t="s">
        <v>3</v>
      </c>
      <c r="C108" s="45">
        <v>1</v>
      </c>
    </row>
    <row r="109" spans="1:4" x14ac:dyDescent="0.3">
      <c r="A109" s="45" t="s">
        <v>556</v>
      </c>
      <c r="B109" s="45" t="s">
        <v>3</v>
      </c>
      <c r="C109" s="45">
        <v>2</v>
      </c>
    </row>
    <row r="110" spans="1:4" x14ac:dyDescent="0.3">
      <c r="A110" s="45" t="s">
        <v>556</v>
      </c>
      <c r="B110" s="45" t="s">
        <v>3</v>
      </c>
      <c r="C110" s="45">
        <v>3</v>
      </c>
    </row>
    <row r="111" spans="1:4" x14ac:dyDescent="0.3">
      <c r="A111" s="45" t="s">
        <v>556</v>
      </c>
      <c r="B111" s="45" t="s">
        <v>3</v>
      </c>
      <c r="D111">
        <v>1</v>
      </c>
    </row>
    <row r="112" spans="1:4" x14ac:dyDescent="0.3">
      <c r="A112" s="45" t="s">
        <v>556</v>
      </c>
      <c r="B112" s="45" t="s">
        <v>3</v>
      </c>
      <c r="D112" s="45">
        <v>1</v>
      </c>
    </row>
    <row r="113" spans="1:6" x14ac:dyDescent="0.3">
      <c r="A113" s="45" t="s">
        <v>556</v>
      </c>
      <c r="B113" s="45" t="s">
        <v>3</v>
      </c>
      <c r="D113" s="45">
        <v>1</v>
      </c>
    </row>
    <row r="114" spans="1:6" x14ac:dyDescent="0.3">
      <c r="A114" s="45" t="s">
        <v>556</v>
      </c>
      <c r="B114" s="45" t="s">
        <v>3</v>
      </c>
      <c r="D114" s="45">
        <v>1</v>
      </c>
    </row>
    <row r="115" spans="1:6" x14ac:dyDescent="0.3">
      <c r="A115" s="45" t="s">
        <v>556</v>
      </c>
      <c r="B115" s="45" t="s">
        <v>3</v>
      </c>
      <c r="D115" s="45">
        <v>1</v>
      </c>
    </row>
    <row r="116" spans="1:6" x14ac:dyDescent="0.3">
      <c r="A116" s="45" t="s">
        <v>556</v>
      </c>
      <c r="B116" s="45" t="s">
        <v>3</v>
      </c>
      <c r="D116" s="45">
        <v>1</v>
      </c>
    </row>
    <row r="117" spans="1:6" x14ac:dyDescent="0.3">
      <c r="A117" s="45" t="s">
        <v>556</v>
      </c>
      <c r="B117" s="45" t="s">
        <v>3</v>
      </c>
      <c r="D117" s="45">
        <v>1</v>
      </c>
    </row>
    <row r="118" spans="1:6" x14ac:dyDescent="0.3">
      <c r="A118" s="45" t="s">
        <v>556</v>
      </c>
      <c r="B118" s="45" t="s">
        <v>3</v>
      </c>
      <c r="D118" s="45">
        <v>1</v>
      </c>
    </row>
    <row r="119" spans="1:6" x14ac:dyDescent="0.3">
      <c r="A119" s="45" t="s">
        <v>556</v>
      </c>
      <c r="B119" s="45" t="s">
        <v>3</v>
      </c>
      <c r="D119" s="45">
        <v>1</v>
      </c>
    </row>
    <row r="120" spans="1:6" x14ac:dyDescent="0.3">
      <c r="A120" s="45" t="s">
        <v>556</v>
      </c>
      <c r="B120" s="45" t="s">
        <v>3</v>
      </c>
      <c r="D120" s="45">
        <v>1</v>
      </c>
    </row>
    <row r="121" spans="1:6" x14ac:dyDescent="0.3">
      <c r="A121" s="45" t="s">
        <v>556</v>
      </c>
      <c r="B121" s="45" t="s">
        <v>3</v>
      </c>
      <c r="D121" s="45">
        <v>1</v>
      </c>
    </row>
    <row r="122" spans="1:6" x14ac:dyDescent="0.3">
      <c r="A122" s="45" t="s">
        <v>556</v>
      </c>
      <c r="B122" s="45" t="s">
        <v>3</v>
      </c>
      <c r="D122" s="45">
        <v>1</v>
      </c>
    </row>
    <row r="123" spans="1:6" x14ac:dyDescent="0.3">
      <c r="A123" s="45" t="s">
        <v>556</v>
      </c>
      <c r="B123" s="45" t="s">
        <v>3</v>
      </c>
      <c r="D123" s="45">
        <v>1</v>
      </c>
    </row>
    <row r="124" spans="1:6" x14ac:dyDescent="0.3">
      <c r="A124" s="45" t="s">
        <v>556</v>
      </c>
      <c r="B124" s="45" t="s">
        <v>3</v>
      </c>
      <c r="D124" s="45">
        <v>1</v>
      </c>
    </row>
    <row r="125" spans="1:6" x14ac:dyDescent="0.3">
      <c r="A125" s="45" t="s">
        <v>556</v>
      </c>
      <c r="B125" s="45" t="s">
        <v>3</v>
      </c>
      <c r="D125" s="45">
        <v>1</v>
      </c>
      <c r="E125" s="44">
        <f>SUM(D111:D125)</f>
        <v>15</v>
      </c>
      <c r="F125">
        <f>SUM(C95:C125)</f>
        <v>19</v>
      </c>
    </row>
    <row r="126" spans="1:6" x14ac:dyDescent="0.3">
      <c r="A126" s="45" t="s">
        <v>557</v>
      </c>
      <c r="B126" s="45" t="s">
        <v>3</v>
      </c>
      <c r="C126" s="45">
        <v>1</v>
      </c>
    </row>
    <row r="127" spans="1:6" x14ac:dyDescent="0.3">
      <c r="A127" s="45" t="s">
        <v>557</v>
      </c>
      <c r="B127" s="45" t="s">
        <v>3</v>
      </c>
      <c r="C127" s="45">
        <v>1</v>
      </c>
    </row>
    <row r="128" spans="1:6" x14ac:dyDescent="0.3">
      <c r="A128" s="45" t="s">
        <v>557</v>
      </c>
      <c r="B128" s="45" t="s">
        <v>3</v>
      </c>
      <c r="D128">
        <v>1</v>
      </c>
    </row>
    <row r="129" spans="1:6" x14ac:dyDescent="0.3">
      <c r="A129" s="45" t="s">
        <v>557</v>
      </c>
      <c r="B129" s="45" t="s">
        <v>3</v>
      </c>
      <c r="D129" s="45">
        <v>1</v>
      </c>
    </row>
    <row r="130" spans="1:6" x14ac:dyDescent="0.3">
      <c r="A130" s="45" t="s">
        <v>557</v>
      </c>
      <c r="B130" s="45" t="s">
        <v>3</v>
      </c>
      <c r="D130" s="45">
        <v>1</v>
      </c>
    </row>
    <row r="131" spans="1:6" x14ac:dyDescent="0.3">
      <c r="A131" s="45" t="s">
        <v>557</v>
      </c>
      <c r="B131" s="45" t="s">
        <v>3</v>
      </c>
      <c r="D131" s="45">
        <v>1</v>
      </c>
      <c r="E131" s="44">
        <f>SUM(D126:D131)</f>
        <v>4</v>
      </c>
      <c r="F131">
        <f>SUM(C126:C131)</f>
        <v>2</v>
      </c>
    </row>
    <row r="132" spans="1:6" x14ac:dyDescent="0.3">
      <c r="A132" s="45" t="s">
        <v>547</v>
      </c>
      <c r="B132" s="45" t="s">
        <v>3</v>
      </c>
      <c r="C132" s="45">
        <v>1</v>
      </c>
    </row>
    <row r="133" spans="1:6" x14ac:dyDescent="0.3">
      <c r="A133" s="45" t="s">
        <v>547</v>
      </c>
      <c r="B133" s="45" t="s">
        <v>3</v>
      </c>
      <c r="C133" s="45">
        <v>1</v>
      </c>
    </row>
    <row r="134" spans="1:6" x14ac:dyDescent="0.3">
      <c r="A134" s="45" t="s">
        <v>547</v>
      </c>
      <c r="B134" s="45" t="s">
        <v>3</v>
      </c>
      <c r="C134" s="45">
        <v>1</v>
      </c>
    </row>
    <row r="135" spans="1:6" x14ac:dyDescent="0.3">
      <c r="A135" s="45" t="s">
        <v>547</v>
      </c>
      <c r="B135" s="45" t="s">
        <v>3</v>
      </c>
      <c r="C135" s="45">
        <v>1</v>
      </c>
    </row>
    <row r="136" spans="1:6" x14ac:dyDescent="0.3">
      <c r="A136" s="45" t="s">
        <v>547</v>
      </c>
      <c r="B136" s="45" t="s">
        <v>3</v>
      </c>
      <c r="C136" s="45">
        <v>1</v>
      </c>
    </row>
    <row r="137" spans="1:6" x14ac:dyDescent="0.3">
      <c r="A137" s="45" t="s">
        <v>547</v>
      </c>
      <c r="B137" s="45" t="s">
        <v>3</v>
      </c>
      <c r="C137" s="45">
        <v>1</v>
      </c>
    </row>
    <row r="138" spans="1:6" x14ac:dyDescent="0.3">
      <c r="A138" s="45" t="s">
        <v>547</v>
      </c>
      <c r="B138" s="45" t="s">
        <v>3</v>
      </c>
      <c r="C138" s="45">
        <v>1</v>
      </c>
    </row>
    <row r="139" spans="1:6" x14ac:dyDescent="0.3">
      <c r="A139" s="45" t="s">
        <v>547</v>
      </c>
      <c r="B139" s="45" t="s">
        <v>3</v>
      </c>
      <c r="C139" s="45">
        <v>1</v>
      </c>
    </row>
    <row r="140" spans="1:6" x14ac:dyDescent="0.3">
      <c r="A140" s="45" t="s">
        <v>547</v>
      </c>
      <c r="B140" s="45" t="s">
        <v>3</v>
      </c>
      <c r="C140" s="45">
        <v>1</v>
      </c>
    </row>
    <row r="141" spans="1:6" x14ac:dyDescent="0.3">
      <c r="A141" s="45" t="s">
        <v>547</v>
      </c>
      <c r="B141" s="45" t="s">
        <v>3</v>
      </c>
      <c r="C141" s="45">
        <v>1</v>
      </c>
    </row>
    <row r="142" spans="1:6" x14ac:dyDescent="0.3">
      <c r="A142" s="45" t="s">
        <v>547</v>
      </c>
      <c r="B142" s="45" t="s">
        <v>3</v>
      </c>
      <c r="C142" s="45">
        <v>1</v>
      </c>
    </row>
    <row r="143" spans="1:6" x14ac:dyDescent="0.3">
      <c r="A143" s="45" t="s">
        <v>547</v>
      </c>
      <c r="B143" s="45" t="s">
        <v>3</v>
      </c>
      <c r="C143" s="45">
        <v>1</v>
      </c>
    </row>
    <row r="144" spans="1:6" x14ac:dyDescent="0.3">
      <c r="A144" s="45" t="s">
        <v>547</v>
      </c>
      <c r="B144" s="45" t="s">
        <v>3</v>
      </c>
      <c r="C144" s="45">
        <v>1</v>
      </c>
    </row>
    <row r="145" spans="1:3" x14ac:dyDescent="0.3">
      <c r="A145" s="45" t="s">
        <v>547</v>
      </c>
      <c r="B145" s="45" t="s">
        <v>3</v>
      </c>
      <c r="C145" s="45">
        <v>1</v>
      </c>
    </row>
    <row r="146" spans="1:3" x14ac:dyDescent="0.3">
      <c r="A146" s="45" t="s">
        <v>547</v>
      </c>
      <c r="B146" s="45" t="s">
        <v>3</v>
      </c>
      <c r="C146" s="45">
        <v>2</v>
      </c>
    </row>
    <row r="147" spans="1:3" x14ac:dyDescent="0.3">
      <c r="A147" s="45" t="s">
        <v>547</v>
      </c>
      <c r="B147" s="45" t="s">
        <v>3</v>
      </c>
      <c r="C147" s="45">
        <v>2</v>
      </c>
    </row>
    <row r="148" spans="1:3" x14ac:dyDescent="0.3">
      <c r="A148" s="45" t="s">
        <v>547</v>
      </c>
      <c r="B148" s="45" t="s">
        <v>3</v>
      </c>
      <c r="C148" s="45">
        <v>2</v>
      </c>
    </row>
    <row r="149" spans="1:3" x14ac:dyDescent="0.3">
      <c r="A149" s="45" t="s">
        <v>547</v>
      </c>
      <c r="B149" s="45" t="s">
        <v>3</v>
      </c>
      <c r="C149" s="45">
        <v>2</v>
      </c>
    </row>
    <row r="150" spans="1:3" x14ac:dyDescent="0.3">
      <c r="A150" s="45" t="s">
        <v>547</v>
      </c>
      <c r="B150" s="45" t="s">
        <v>3</v>
      </c>
      <c r="C150" s="45">
        <v>2</v>
      </c>
    </row>
    <row r="151" spans="1:3" x14ac:dyDescent="0.3">
      <c r="A151" s="45" t="s">
        <v>547</v>
      </c>
      <c r="B151" s="45" t="s">
        <v>3</v>
      </c>
      <c r="C151" s="45">
        <v>2</v>
      </c>
    </row>
    <row r="152" spans="1:3" x14ac:dyDescent="0.3">
      <c r="A152" s="45" t="s">
        <v>547</v>
      </c>
      <c r="B152" s="45" t="s">
        <v>3</v>
      </c>
      <c r="C152" s="45">
        <v>2</v>
      </c>
    </row>
    <row r="153" spans="1:3" x14ac:dyDescent="0.3">
      <c r="A153" s="45" t="s">
        <v>547</v>
      </c>
      <c r="B153" s="45" t="s">
        <v>3</v>
      </c>
      <c r="C153" s="45">
        <v>2</v>
      </c>
    </row>
    <row r="154" spans="1:3" x14ac:dyDescent="0.3">
      <c r="A154" s="45" t="s">
        <v>547</v>
      </c>
      <c r="B154" s="45" t="s">
        <v>3</v>
      </c>
      <c r="C154" s="45">
        <v>3</v>
      </c>
    </row>
    <row r="155" spans="1:3" x14ac:dyDescent="0.3">
      <c r="A155" s="45" t="s">
        <v>547</v>
      </c>
      <c r="B155" s="45" t="s">
        <v>3</v>
      </c>
      <c r="C155" s="45">
        <v>3</v>
      </c>
    </row>
    <row r="156" spans="1:3" x14ac:dyDescent="0.3">
      <c r="A156" s="45" t="s">
        <v>547</v>
      </c>
      <c r="B156" s="45" t="s">
        <v>3</v>
      </c>
      <c r="C156" s="45">
        <v>3</v>
      </c>
    </row>
    <row r="157" spans="1:3" x14ac:dyDescent="0.3">
      <c r="A157" s="45" t="s">
        <v>547</v>
      </c>
      <c r="B157" s="45" t="s">
        <v>3</v>
      </c>
      <c r="C157" s="45">
        <v>4</v>
      </c>
    </row>
    <row r="158" spans="1:3" x14ac:dyDescent="0.3">
      <c r="A158" s="45" t="s">
        <v>547</v>
      </c>
      <c r="B158" s="45" t="s">
        <v>3</v>
      </c>
      <c r="C158" s="45">
        <v>4</v>
      </c>
    </row>
    <row r="159" spans="1:3" x14ac:dyDescent="0.3">
      <c r="A159" s="45" t="s">
        <v>547</v>
      </c>
      <c r="B159" s="45" t="s">
        <v>3</v>
      </c>
      <c r="C159" s="45">
        <v>4</v>
      </c>
    </row>
    <row r="160" spans="1:3" x14ac:dyDescent="0.3">
      <c r="A160" s="45" t="s">
        <v>547</v>
      </c>
      <c r="B160" s="45" t="s">
        <v>3</v>
      </c>
      <c r="C160" s="45">
        <v>5</v>
      </c>
    </row>
    <row r="161" spans="1:6" x14ac:dyDescent="0.3">
      <c r="A161" s="45" t="s">
        <v>547</v>
      </c>
      <c r="B161" s="45" t="s">
        <v>3</v>
      </c>
      <c r="C161" s="45">
        <v>5</v>
      </c>
    </row>
    <row r="162" spans="1:6" x14ac:dyDescent="0.3">
      <c r="A162" s="45" t="s">
        <v>547</v>
      </c>
      <c r="B162" s="45" t="s">
        <v>3</v>
      </c>
      <c r="D162">
        <v>1</v>
      </c>
    </row>
    <row r="163" spans="1:6" x14ac:dyDescent="0.3">
      <c r="A163" s="45" t="s">
        <v>547</v>
      </c>
      <c r="B163" s="45" t="s">
        <v>3</v>
      </c>
      <c r="D163" s="45">
        <v>1</v>
      </c>
    </row>
    <row r="164" spans="1:6" x14ac:dyDescent="0.3">
      <c r="A164" s="45" t="s">
        <v>547</v>
      </c>
      <c r="B164" s="45" t="s">
        <v>3</v>
      </c>
      <c r="D164" s="45">
        <v>1</v>
      </c>
    </row>
    <row r="165" spans="1:6" x14ac:dyDescent="0.3">
      <c r="A165" s="45" t="s">
        <v>547</v>
      </c>
      <c r="B165" s="45" t="s">
        <v>3</v>
      </c>
      <c r="D165" s="45">
        <v>1</v>
      </c>
      <c r="E165" s="44">
        <f>SUM(D162:D165)</f>
        <v>4</v>
      </c>
      <c r="F165">
        <f>SUM(C132:C165)</f>
        <v>61</v>
      </c>
    </row>
    <row r="166" spans="1:6" x14ac:dyDescent="0.3">
      <c r="A166" s="45" t="s">
        <v>367</v>
      </c>
      <c r="B166" s="45" t="s">
        <v>3</v>
      </c>
      <c r="C166" s="45">
        <v>1</v>
      </c>
    </row>
    <row r="167" spans="1:6" x14ac:dyDescent="0.3">
      <c r="A167" s="45" t="s">
        <v>367</v>
      </c>
      <c r="B167" s="45" t="s">
        <v>3</v>
      </c>
      <c r="C167" s="45">
        <v>1</v>
      </c>
    </row>
    <row r="168" spans="1:6" x14ac:dyDescent="0.3">
      <c r="A168" s="45" t="s">
        <v>367</v>
      </c>
      <c r="B168" s="45" t="s">
        <v>3</v>
      </c>
      <c r="C168" s="45">
        <v>1</v>
      </c>
    </row>
    <row r="169" spans="1:6" x14ac:dyDescent="0.3">
      <c r="A169" s="45" t="s">
        <v>367</v>
      </c>
      <c r="B169" s="45" t="s">
        <v>3</v>
      </c>
      <c r="C169" s="45">
        <v>1</v>
      </c>
    </row>
    <row r="170" spans="1:6" x14ac:dyDescent="0.3">
      <c r="A170" s="45" t="s">
        <v>367</v>
      </c>
      <c r="B170" s="45" t="s">
        <v>3</v>
      </c>
      <c r="C170" s="45">
        <v>1</v>
      </c>
    </row>
    <row r="171" spans="1:6" x14ac:dyDescent="0.3">
      <c r="A171" s="45" t="s">
        <v>367</v>
      </c>
      <c r="B171" s="45" t="s">
        <v>3</v>
      </c>
      <c r="C171" s="45">
        <v>1</v>
      </c>
    </row>
    <row r="172" spans="1:6" x14ac:dyDescent="0.3">
      <c r="A172" s="45" t="s">
        <v>367</v>
      </c>
      <c r="B172" s="45" t="s">
        <v>3</v>
      </c>
      <c r="C172" s="45">
        <v>1</v>
      </c>
    </row>
    <row r="173" spans="1:6" x14ac:dyDescent="0.3">
      <c r="A173" s="45" t="s">
        <v>367</v>
      </c>
      <c r="B173" s="45" t="s">
        <v>3</v>
      </c>
      <c r="C173" s="45">
        <v>1</v>
      </c>
    </row>
    <row r="174" spans="1:6" x14ac:dyDescent="0.3">
      <c r="A174" s="45" t="s">
        <v>367</v>
      </c>
      <c r="B174" s="45" t="s">
        <v>3</v>
      </c>
      <c r="C174" s="45">
        <v>1</v>
      </c>
    </row>
    <row r="175" spans="1:6" x14ac:dyDescent="0.3">
      <c r="A175" s="45" t="s">
        <v>367</v>
      </c>
      <c r="B175" s="45" t="s">
        <v>3</v>
      </c>
      <c r="C175" s="45">
        <v>1</v>
      </c>
    </row>
    <row r="176" spans="1:6" x14ac:dyDescent="0.3">
      <c r="A176" s="45" t="s">
        <v>367</v>
      </c>
      <c r="B176" s="45" t="s">
        <v>3</v>
      </c>
      <c r="C176" s="45">
        <v>1</v>
      </c>
    </row>
    <row r="177" spans="1:4" x14ac:dyDescent="0.3">
      <c r="A177" s="45" t="s">
        <v>367</v>
      </c>
      <c r="B177" s="45" t="s">
        <v>3</v>
      </c>
      <c r="C177" s="45">
        <v>1</v>
      </c>
    </row>
    <row r="178" spans="1:4" x14ac:dyDescent="0.3">
      <c r="A178" s="45" t="s">
        <v>367</v>
      </c>
      <c r="B178" s="45" t="s">
        <v>3</v>
      </c>
      <c r="C178" s="45">
        <v>1</v>
      </c>
    </row>
    <row r="179" spans="1:4" x14ac:dyDescent="0.3">
      <c r="A179" s="45" t="s">
        <v>367</v>
      </c>
      <c r="B179" s="45" t="s">
        <v>3</v>
      </c>
      <c r="C179" s="45">
        <v>1</v>
      </c>
    </row>
    <row r="180" spans="1:4" x14ac:dyDescent="0.3">
      <c r="A180" s="45" t="s">
        <v>367</v>
      </c>
      <c r="B180" s="45" t="s">
        <v>3</v>
      </c>
      <c r="C180" s="45">
        <v>1</v>
      </c>
    </row>
    <row r="181" spans="1:4" x14ac:dyDescent="0.3">
      <c r="A181" s="45" t="s">
        <v>367</v>
      </c>
      <c r="B181" s="45" t="s">
        <v>3</v>
      </c>
      <c r="C181" s="45">
        <v>2</v>
      </c>
    </row>
    <row r="182" spans="1:4" x14ac:dyDescent="0.3">
      <c r="A182" s="45" t="s">
        <v>367</v>
      </c>
      <c r="B182" s="45" t="s">
        <v>3</v>
      </c>
      <c r="C182" s="45">
        <v>2</v>
      </c>
    </row>
    <row r="183" spans="1:4" x14ac:dyDescent="0.3">
      <c r="A183" s="45" t="s">
        <v>367</v>
      </c>
      <c r="B183" s="45" t="s">
        <v>3</v>
      </c>
      <c r="C183" s="45">
        <v>2</v>
      </c>
    </row>
    <row r="184" spans="1:4" x14ac:dyDescent="0.3">
      <c r="A184" s="45" t="s">
        <v>367</v>
      </c>
      <c r="B184" s="45" t="s">
        <v>3</v>
      </c>
      <c r="C184" s="45">
        <v>2</v>
      </c>
    </row>
    <row r="185" spans="1:4" x14ac:dyDescent="0.3">
      <c r="A185" s="45" t="s">
        <v>367</v>
      </c>
      <c r="B185" s="45" t="s">
        <v>3</v>
      </c>
      <c r="C185" s="45">
        <v>3</v>
      </c>
    </row>
    <row r="186" spans="1:4" x14ac:dyDescent="0.3">
      <c r="A186" s="45" t="s">
        <v>367</v>
      </c>
      <c r="B186" s="45" t="s">
        <v>3</v>
      </c>
      <c r="C186" s="45">
        <v>3</v>
      </c>
    </row>
    <row r="187" spans="1:4" x14ac:dyDescent="0.3">
      <c r="A187" s="45" t="s">
        <v>367</v>
      </c>
      <c r="B187" s="45" t="s">
        <v>3</v>
      </c>
      <c r="C187" s="45">
        <v>5</v>
      </c>
    </row>
    <row r="188" spans="1:4" x14ac:dyDescent="0.3">
      <c r="A188" s="45" t="s">
        <v>367</v>
      </c>
      <c r="B188" s="45" t="s">
        <v>3</v>
      </c>
      <c r="C188" s="45">
        <v>6</v>
      </c>
    </row>
    <row r="189" spans="1:4" x14ac:dyDescent="0.3">
      <c r="A189" s="45" t="s">
        <v>367</v>
      </c>
      <c r="B189" s="45" t="s">
        <v>3</v>
      </c>
      <c r="D189">
        <v>1</v>
      </c>
    </row>
    <row r="190" spans="1:4" x14ac:dyDescent="0.3">
      <c r="A190" s="45" t="s">
        <v>367</v>
      </c>
      <c r="B190" s="45" t="s">
        <v>3</v>
      </c>
      <c r="D190" s="45">
        <v>1</v>
      </c>
    </row>
    <row r="191" spans="1:4" x14ac:dyDescent="0.3">
      <c r="A191" s="45" t="s">
        <v>367</v>
      </c>
      <c r="B191" s="45" t="s">
        <v>3</v>
      </c>
      <c r="D191" s="45">
        <v>1</v>
      </c>
    </row>
    <row r="192" spans="1:4" x14ac:dyDescent="0.3">
      <c r="A192" s="45" t="s">
        <v>367</v>
      </c>
      <c r="B192" s="45" t="s">
        <v>3</v>
      </c>
      <c r="D192" s="45">
        <v>1</v>
      </c>
    </row>
    <row r="193" spans="1:6" x14ac:dyDescent="0.3">
      <c r="A193" s="45" t="s">
        <v>367</v>
      </c>
      <c r="B193" s="45" t="s">
        <v>3</v>
      </c>
      <c r="D193" s="45">
        <v>1</v>
      </c>
    </row>
    <row r="194" spans="1:6" x14ac:dyDescent="0.3">
      <c r="A194" s="45" t="s">
        <v>367</v>
      </c>
      <c r="B194" s="45" t="s">
        <v>3</v>
      </c>
      <c r="D194" s="45">
        <v>1</v>
      </c>
    </row>
    <row r="195" spans="1:6" x14ac:dyDescent="0.3">
      <c r="A195" s="45" t="s">
        <v>367</v>
      </c>
      <c r="B195" s="45" t="s">
        <v>3</v>
      </c>
      <c r="D195" s="45">
        <v>1</v>
      </c>
    </row>
    <row r="196" spans="1:6" x14ac:dyDescent="0.3">
      <c r="A196" s="45" t="s">
        <v>367</v>
      </c>
      <c r="B196" s="45" t="s">
        <v>3</v>
      </c>
      <c r="D196" s="45">
        <v>1</v>
      </c>
    </row>
    <row r="197" spans="1:6" x14ac:dyDescent="0.3">
      <c r="A197" s="45" t="s">
        <v>367</v>
      </c>
      <c r="B197" s="45" t="s">
        <v>3</v>
      </c>
      <c r="D197" s="45">
        <v>1</v>
      </c>
    </row>
    <row r="198" spans="1:6" x14ac:dyDescent="0.3">
      <c r="A198" s="45" t="s">
        <v>367</v>
      </c>
      <c r="B198" s="45" t="s">
        <v>3</v>
      </c>
      <c r="D198" s="45">
        <v>1</v>
      </c>
    </row>
    <row r="199" spans="1:6" x14ac:dyDescent="0.3">
      <c r="A199" s="45" t="s">
        <v>367</v>
      </c>
      <c r="B199" s="45" t="s">
        <v>3</v>
      </c>
      <c r="D199" s="45">
        <v>1</v>
      </c>
    </row>
    <row r="200" spans="1:6" x14ac:dyDescent="0.3">
      <c r="A200" s="45" t="s">
        <v>367</v>
      </c>
      <c r="B200" s="45" t="s">
        <v>3</v>
      </c>
      <c r="D200" s="45">
        <v>1</v>
      </c>
    </row>
    <row r="201" spans="1:6" x14ac:dyDescent="0.3">
      <c r="A201" s="45" t="s">
        <v>367</v>
      </c>
      <c r="B201" s="45" t="s">
        <v>3</v>
      </c>
      <c r="D201" s="45">
        <v>1</v>
      </c>
    </row>
    <row r="202" spans="1:6" x14ac:dyDescent="0.3">
      <c r="A202" s="45" t="s">
        <v>367</v>
      </c>
      <c r="B202" s="45" t="s">
        <v>3</v>
      </c>
      <c r="D202" s="45">
        <v>1</v>
      </c>
    </row>
    <row r="203" spans="1:6" x14ac:dyDescent="0.3">
      <c r="A203" s="45" t="s">
        <v>367</v>
      </c>
      <c r="B203" s="45" t="s">
        <v>3</v>
      </c>
      <c r="D203" s="45">
        <v>1</v>
      </c>
    </row>
    <row r="204" spans="1:6" x14ac:dyDescent="0.3">
      <c r="A204" s="45" t="s">
        <v>367</v>
      </c>
      <c r="B204" s="45" t="s">
        <v>3</v>
      </c>
      <c r="D204" s="45">
        <v>1</v>
      </c>
      <c r="E204" s="44">
        <f>SUM(D189:D204)</f>
        <v>16</v>
      </c>
      <c r="F204">
        <f>SUM(C166:C204)</f>
        <v>40</v>
      </c>
    </row>
    <row r="205" spans="1:6" x14ac:dyDescent="0.3">
      <c r="A205" s="45" t="s">
        <v>172</v>
      </c>
      <c r="B205" s="45" t="s">
        <v>3</v>
      </c>
      <c r="C205" s="45">
        <v>1</v>
      </c>
    </row>
    <row r="206" spans="1:6" x14ac:dyDescent="0.3">
      <c r="A206" s="45" t="s">
        <v>172</v>
      </c>
      <c r="B206" s="45" t="s">
        <v>3</v>
      </c>
      <c r="C206" s="45">
        <v>1</v>
      </c>
    </row>
    <row r="207" spans="1:6" x14ac:dyDescent="0.3">
      <c r="A207" s="45" t="s">
        <v>172</v>
      </c>
      <c r="B207" s="45" t="s">
        <v>3</v>
      </c>
      <c r="C207" s="45">
        <v>1</v>
      </c>
    </row>
    <row r="208" spans="1:6" x14ac:dyDescent="0.3">
      <c r="A208" s="45" t="s">
        <v>172</v>
      </c>
      <c r="B208" s="45" t="s">
        <v>3</v>
      </c>
      <c r="C208" s="45">
        <v>1</v>
      </c>
    </row>
    <row r="209" spans="1:3" x14ac:dyDescent="0.3">
      <c r="A209" s="45" t="s">
        <v>172</v>
      </c>
      <c r="B209" s="45" t="s">
        <v>3</v>
      </c>
      <c r="C209" s="45">
        <v>1</v>
      </c>
    </row>
    <row r="210" spans="1:3" x14ac:dyDescent="0.3">
      <c r="A210" s="45" t="s">
        <v>172</v>
      </c>
      <c r="B210" s="45" t="s">
        <v>3</v>
      </c>
      <c r="C210" s="45">
        <v>1</v>
      </c>
    </row>
    <row r="211" spans="1:3" x14ac:dyDescent="0.3">
      <c r="A211" s="45" t="s">
        <v>172</v>
      </c>
      <c r="B211" s="45" t="s">
        <v>3</v>
      </c>
      <c r="C211" s="45">
        <v>1</v>
      </c>
    </row>
    <row r="212" spans="1:3" x14ac:dyDescent="0.3">
      <c r="A212" s="45" t="s">
        <v>172</v>
      </c>
      <c r="B212" s="45" t="s">
        <v>3</v>
      </c>
      <c r="C212" s="45">
        <v>1</v>
      </c>
    </row>
    <row r="213" spans="1:3" x14ac:dyDescent="0.3">
      <c r="A213" s="45" t="s">
        <v>172</v>
      </c>
      <c r="B213" s="45" t="s">
        <v>3</v>
      </c>
      <c r="C213" s="45">
        <v>1</v>
      </c>
    </row>
    <row r="214" spans="1:3" x14ac:dyDescent="0.3">
      <c r="A214" s="45" t="s">
        <v>172</v>
      </c>
      <c r="B214" s="45" t="s">
        <v>3</v>
      </c>
      <c r="C214" s="45">
        <v>1</v>
      </c>
    </row>
    <row r="215" spans="1:3" x14ac:dyDescent="0.3">
      <c r="A215" s="45" t="s">
        <v>172</v>
      </c>
      <c r="B215" s="45" t="s">
        <v>3</v>
      </c>
      <c r="C215" s="45">
        <v>1</v>
      </c>
    </row>
    <row r="216" spans="1:3" x14ac:dyDescent="0.3">
      <c r="A216" s="45" t="s">
        <v>172</v>
      </c>
      <c r="B216" s="45" t="s">
        <v>3</v>
      </c>
      <c r="C216" s="45">
        <v>1</v>
      </c>
    </row>
    <row r="217" spans="1:3" x14ac:dyDescent="0.3">
      <c r="A217" s="45" t="s">
        <v>172</v>
      </c>
      <c r="B217" s="45" t="s">
        <v>3</v>
      </c>
      <c r="C217" s="45">
        <v>1</v>
      </c>
    </row>
    <row r="218" spans="1:3" x14ac:dyDescent="0.3">
      <c r="A218" s="45" t="s">
        <v>172</v>
      </c>
      <c r="B218" s="45" t="s">
        <v>3</v>
      </c>
      <c r="C218" s="45">
        <v>1</v>
      </c>
    </row>
    <row r="219" spans="1:3" x14ac:dyDescent="0.3">
      <c r="A219" s="45" t="s">
        <v>172</v>
      </c>
      <c r="B219" s="45" t="s">
        <v>3</v>
      </c>
      <c r="C219" s="45">
        <v>1</v>
      </c>
    </row>
    <row r="220" spans="1:3" x14ac:dyDescent="0.3">
      <c r="A220" s="45" t="s">
        <v>172</v>
      </c>
      <c r="B220" s="45" t="s">
        <v>3</v>
      </c>
      <c r="C220" s="45">
        <v>1</v>
      </c>
    </row>
    <row r="221" spans="1:3" x14ac:dyDescent="0.3">
      <c r="A221" s="45" t="s">
        <v>172</v>
      </c>
      <c r="B221" s="45" t="s">
        <v>3</v>
      </c>
      <c r="C221" s="45">
        <v>2</v>
      </c>
    </row>
    <row r="222" spans="1:3" x14ac:dyDescent="0.3">
      <c r="A222" s="45" t="s">
        <v>172</v>
      </c>
      <c r="B222" s="45" t="s">
        <v>3</v>
      </c>
      <c r="C222" s="45">
        <v>2</v>
      </c>
    </row>
    <row r="223" spans="1:3" x14ac:dyDescent="0.3">
      <c r="A223" s="45" t="s">
        <v>172</v>
      </c>
      <c r="B223" s="45" t="s">
        <v>3</v>
      </c>
      <c r="C223" s="45">
        <v>3</v>
      </c>
    </row>
    <row r="224" spans="1:3" x14ac:dyDescent="0.3">
      <c r="A224" s="45" t="s">
        <v>172</v>
      </c>
      <c r="B224" s="45" t="s">
        <v>3</v>
      </c>
      <c r="C224" s="45">
        <v>4</v>
      </c>
    </row>
    <row r="225" spans="1:6" x14ac:dyDescent="0.3">
      <c r="A225" s="45" t="s">
        <v>172</v>
      </c>
      <c r="B225" s="45" t="s">
        <v>3</v>
      </c>
      <c r="C225" s="45">
        <v>4</v>
      </c>
    </row>
    <row r="226" spans="1:6" x14ac:dyDescent="0.3">
      <c r="A226" s="45" t="s">
        <v>172</v>
      </c>
      <c r="B226" s="45" t="s">
        <v>3</v>
      </c>
      <c r="D226">
        <v>1</v>
      </c>
      <c r="F226" s="45"/>
    </row>
    <row r="227" spans="1:6" x14ac:dyDescent="0.3">
      <c r="A227" s="45" t="s">
        <v>172</v>
      </c>
      <c r="B227" s="45" t="s">
        <v>3</v>
      </c>
      <c r="D227" s="45">
        <v>1</v>
      </c>
    </row>
    <row r="228" spans="1:6" x14ac:dyDescent="0.3">
      <c r="A228" s="45" t="s">
        <v>172</v>
      </c>
      <c r="B228" s="45" t="s">
        <v>3</v>
      </c>
      <c r="D228" s="45">
        <v>1</v>
      </c>
    </row>
    <row r="229" spans="1:6" x14ac:dyDescent="0.3">
      <c r="A229" s="45" t="s">
        <v>172</v>
      </c>
      <c r="B229" s="45" t="s">
        <v>3</v>
      </c>
      <c r="D229" s="45">
        <v>1</v>
      </c>
    </row>
    <row r="230" spans="1:6" x14ac:dyDescent="0.3">
      <c r="A230" s="45" t="s">
        <v>172</v>
      </c>
      <c r="B230" s="45" t="s">
        <v>3</v>
      </c>
      <c r="D230" s="45">
        <v>1</v>
      </c>
    </row>
    <row r="231" spans="1:6" x14ac:dyDescent="0.3">
      <c r="A231" s="45" t="s">
        <v>172</v>
      </c>
      <c r="B231" s="45" t="s">
        <v>3</v>
      </c>
      <c r="D231" s="45">
        <v>1</v>
      </c>
    </row>
    <row r="232" spans="1:6" x14ac:dyDescent="0.3">
      <c r="A232" s="45" t="s">
        <v>172</v>
      </c>
      <c r="B232" s="45" t="s">
        <v>3</v>
      </c>
      <c r="D232" s="45">
        <v>1</v>
      </c>
    </row>
    <row r="233" spans="1:6" x14ac:dyDescent="0.3">
      <c r="A233" s="45" t="s">
        <v>172</v>
      </c>
      <c r="B233" s="45" t="s">
        <v>3</v>
      </c>
      <c r="D233" s="45">
        <v>1</v>
      </c>
    </row>
    <row r="234" spans="1:6" x14ac:dyDescent="0.3">
      <c r="A234" s="45" t="s">
        <v>172</v>
      </c>
      <c r="B234" s="45" t="s">
        <v>3</v>
      </c>
      <c r="D234" s="45">
        <v>1</v>
      </c>
    </row>
    <row r="235" spans="1:6" x14ac:dyDescent="0.3">
      <c r="A235" s="45" t="s">
        <v>172</v>
      </c>
      <c r="B235" s="45" t="s">
        <v>3</v>
      </c>
      <c r="D235" s="45">
        <v>1</v>
      </c>
    </row>
    <row r="236" spans="1:6" x14ac:dyDescent="0.3">
      <c r="A236" s="45" t="s">
        <v>172</v>
      </c>
      <c r="B236" s="45" t="s">
        <v>3</v>
      </c>
      <c r="D236" s="45">
        <v>1</v>
      </c>
    </row>
    <row r="237" spans="1:6" x14ac:dyDescent="0.3">
      <c r="A237" s="45" t="s">
        <v>172</v>
      </c>
      <c r="B237" s="45" t="s">
        <v>3</v>
      </c>
      <c r="D237" s="45">
        <v>1</v>
      </c>
    </row>
    <row r="238" spans="1:6" x14ac:dyDescent="0.3">
      <c r="A238" s="45" t="s">
        <v>172</v>
      </c>
      <c r="B238" s="45" t="s">
        <v>3</v>
      </c>
      <c r="D238" s="45">
        <v>1</v>
      </c>
    </row>
    <row r="239" spans="1:6" x14ac:dyDescent="0.3">
      <c r="A239" s="45" t="s">
        <v>172</v>
      </c>
      <c r="B239" s="45" t="s">
        <v>3</v>
      </c>
      <c r="D239" s="45">
        <v>1</v>
      </c>
    </row>
    <row r="240" spans="1:6" x14ac:dyDescent="0.3">
      <c r="A240" s="45" t="s">
        <v>172</v>
      </c>
      <c r="B240" s="45" t="s">
        <v>3</v>
      </c>
      <c r="D240" s="45">
        <v>1</v>
      </c>
    </row>
    <row r="241" spans="1:6" x14ac:dyDescent="0.3">
      <c r="A241" s="45" t="s">
        <v>172</v>
      </c>
      <c r="B241" s="45" t="s">
        <v>3</v>
      </c>
      <c r="D241" s="45">
        <v>1</v>
      </c>
    </row>
    <row r="242" spans="1:6" x14ac:dyDescent="0.3">
      <c r="A242" s="45" t="s">
        <v>172</v>
      </c>
      <c r="B242" s="45" t="s">
        <v>3</v>
      </c>
      <c r="D242" s="45">
        <v>1</v>
      </c>
    </row>
    <row r="243" spans="1:6" x14ac:dyDescent="0.3">
      <c r="A243" s="45" t="s">
        <v>172</v>
      </c>
      <c r="B243" s="45" t="s">
        <v>3</v>
      </c>
      <c r="D243" s="45">
        <v>1</v>
      </c>
    </row>
    <row r="244" spans="1:6" x14ac:dyDescent="0.3">
      <c r="A244" s="45" t="s">
        <v>172</v>
      </c>
      <c r="B244" s="45" t="s">
        <v>3</v>
      </c>
      <c r="D244" s="45">
        <v>1</v>
      </c>
    </row>
    <row r="245" spans="1:6" x14ac:dyDescent="0.3">
      <c r="A245" s="45" t="s">
        <v>172</v>
      </c>
      <c r="B245" s="45" t="s">
        <v>3</v>
      </c>
      <c r="D245" s="45">
        <v>1</v>
      </c>
    </row>
    <row r="246" spans="1:6" x14ac:dyDescent="0.3">
      <c r="A246" s="45" t="s">
        <v>172</v>
      </c>
      <c r="B246" s="45" t="s">
        <v>3</v>
      </c>
      <c r="D246" s="45">
        <v>1</v>
      </c>
      <c r="E246" s="44">
        <f>SUM(D226:D246)</f>
        <v>21</v>
      </c>
      <c r="F246">
        <f>SUM(C205:C246)</f>
        <v>31</v>
      </c>
    </row>
    <row r="247" spans="1:6" x14ac:dyDescent="0.3">
      <c r="A247" s="45" t="s">
        <v>323</v>
      </c>
      <c r="B247" s="45" t="s">
        <v>3</v>
      </c>
      <c r="C247" s="45">
        <v>1</v>
      </c>
    </row>
    <row r="248" spans="1:6" x14ac:dyDescent="0.3">
      <c r="A248" s="45" t="s">
        <v>323</v>
      </c>
      <c r="B248" s="45" t="s">
        <v>3</v>
      </c>
      <c r="C248" s="45">
        <v>1</v>
      </c>
    </row>
    <row r="249" spans="1:6" x14ac:dyDescent="0.3">
      <c r="A249" s="45" t="s">
        <v>323</v>
      </c>
      <c r="B249" s="45" t="s">
        <v>3</v>
      </c>
      <c r="C249" s="45">
        <v>1</v>
      </c>
    </row>
    <row r="250" spans="1:6" x14ac:dyDescent="0.3">
      <c r="A250" s="45" t="s">
        <v>323</v>
      </c>
      <c r="B250" s="45" t="s">
        <v>3</v>
      </c>
      <c r="C250" s="45">
        <v>1</v>
      </c>
    </row>
    <row r="251" spans="1:6" x14ac:dyDescent="0.3">
      <c r="A251" s="45" t="s">
        <v>323</v>
      </c>
      <c r="B251" s="45" t="s">
        <v>3</v>
      </c>
      <c r="C251" s="45">
        <v>1</v>
      </c>
    </row>
    <row r="252" spans="1:6" x14ac:dyDescent="0.3">
      <c r="A252" s="45" t="s">
        <v>323</v>
      </c>
      <c r="B252" s="45" t="s">
        <v>3</v>
      </c>
      <c r="C252" s="45">
        <v>1</v>
      </c>
    </row>
    <row r="253" spans="1:6" x14ac:dyDescent="0.3">
      <c r="A253" s="45" t="s">
        <v>323</v>
      </c>
      <c r="B253" s="45" t="s">
        <v>3</v>
      </c>
      <c r="C253" s="45">
        <v>1</v>
      </c>
    </row>
    <row r="254" spans="1:6" x14ac:dyDescent="0.3">
      <c r="A254" s="45" t="s">
        <v>323</v>
      </c>
      <c r="B254" s="45" t="s">
        <v>3</v>
      </c>
      <c r="C254" s="45">
        <v>1</v>
      </c>
    </row>
    <row r="255" spans="1:6" x14ac:dyDescent="0.3">
      <c r="A255" s="45" t="s">
        <v>323</v>
      </c>
      <c r="B255" s="45" t="s">
        <v>3</v>
      </c>
      <c r="C255" s="45">
        <v>1</v>
      </c>
    </row>
    <row r="256" spans="1:6" x14ac:dyDescent="0.3">
      <c r="A256" s="45" t="s">
        <v>323</v>
      </c>
      <c r="B256" s="45" t="s">
        <v>3</v>
      </c>
      <c r="C256" s="45">
        <v>1</v>
      </c>
    </row>
    <row r="257" spans="1:4" x14ac:dyDescent="0.3">
      <c r="A257" s="45" t="s">
        <v>323</v>
      </c>
      <c r="B257" s="45" t="s">
        <v>3</v>
      </c>
      <c r="C257" s="45">
        <v>1</v>
      </c>
    </row>
    <row r="258" spans="1:4" x14ac:dyDescent="0.3">
      <c r="A258" s="45" t="s">
        <v>323</v>
      </c>
      <c r="B258" s="45" t="s">
        <v>3</v>
      </c>
      <c r="C258" s="45">
        <v>1</v>
      </c>
    </row>
    <row r="259" spans="1:4" x14ac:dyDescent="0.3">
      <c r="A259" s="45" t="s">
        <v>323</v>
      </c>
      <c r="B259" s="45" t="s">
        <v>3</v>
      </c>
      <c r="C259" s="45">
        <v>1</v>
      </c>
    </row>
    <row r="260" spans="1:4" x14ac:dyDescent="0.3">
      <c r="A260" s="45" t="s">
        <v>323</v>
      </c>
      <c r="B260" s="45" t="s">
        <v>3</v>
      </c>
      <c r="C260" s="45">
        <v>1</v>
      </c>
    </row>
    <row r="261" spans="1:4" x14ac:dyDescent="0.3">
      <c r="A261" s="45" t="s">
        <v>323</v>
      </c>
      <c r="B261" s="45" t="s">
        <v>3</v>
      </c>
      <c r="C261" s="45">
        <v>2</v>
      </c>
    </row>
    <row r="262" spans="1:4" x14ac:dyDescent="0.3">
      <c r="A262" s="45" t="s">
        <v>323</v>
      </c>
      <c r="B262" s="45" t="s">
        <v>3</v>
      </c>
      <c r="C262" s="45">
        <v>2</v>
      </c>
    </row>
    <row r="263" spans="1:4" x14ac:dyDescent="0.3">
      <c r="A263" s="45" t="s">
        <v>323</v>
      </c>
      <c r="B263" s="45" t="s">
        <v>3</v>
      </c>
      <c r="C263" s="45">
        <v>2</v>
      </c>
    </row>
    <row r="264" spans="1:4" x14ac:dyDescent="0.3">
      <c r="A264" s="45" t="s">
        <v>323</v>
      </c>
      <c r="B264" s="45" t="s">
        <v>3</v>
      </c>
      <c r="C264" s="45">
        <v>2</v>
      </c>
    </row>
    <row r="265" spans="1:4" x14ac:dyDescent="0.3">
      <c r="A265" s="45" t="s">
        <v>323</v>
      </c>
      <c r="B265" s="45" t="s">
        <v>3</v>
      </c>
      <c r="C265" s="45">
        <v>3</v>
      </c>
    </row>
    <row r="266" spans="1:4" x14ac:dyDescent="0.3">
      <c r="A266" s="45" t="s">
        <v>323</v>
      </c>
      <c r="B266" s="45" t="s">
        <v>3</v>
      </c>
      <c r="D266">
        <v>1</v>
      </c>
    </row>
    <row r="267" spans="1:4" x14ac:dyDescent="0.3">
      <c r="A267" s="45" t="s">
        <v>323</v>
      </c>
      <c r="B267" s="45" t="s">
        <v>3</v>
      </c>
      <c r="D267" s="45">
        <v>1</v>
      </c>
    </row>
    <row r="268" spans="1:4" x14ac:dyDescent="0.3">
      <c r="A268" s="45" t="s">
        <v>323</v>
      </c>
      <c r="B268" s="45" t="s">
        <v>3</v>
      </c>
      <c r="D268" s="45">
        <v>1</v>
      </c>
    </row>
    <row r="269" spans="1:4" x14ac:dyDescent="0.3">
      <c r="A269" s="45" t="s">
        <v>323</v>
      </c>
      <c r="B269" s="45" t="s">
        <v>3</v>
      </c>
      <c r="D269" s="45">
        <v>1</v>
      </c>
    </row>
    <row r="270" spans="1:4" x14ac:dyDescent="0.3">
      <c r="A270" s="45" t="s">
        <v>323</v>
      </c>
      <c r="B270" s="45" t="s">
        <v>3</v>
      </c>
      <c r="D270" s="45">
        <v>1</v>
      </c>
    </row>
    <row r="271" spans="1:4" x14ac:dyDescent="0.3">
      <c r="A271" s="45" t="s">
        <v>323</v>
      </c>
      <c r="B271" s="45" t="s">
        <v>3</v>
      </c>
      <c r="D271" s="45">
        <v>1</v>
      </c>
    </row>
    <row r="272" spans="1:4" x14ac:dyDescent="0.3">
      <c r="A272" s="45" t="s">
        <v>323</v>
      </c>
      <c r="B272" s="45" t="s">
        <v>3</v>
      </c>
      <c r="D272" s="45">
        <v>1</v>
      </c>
    </row>
    <row r="273" spans="1:4" x14ac:dyDescent="0.3">
      <c r="A273" s="45" t="s">
        <v>323</v>
      </c>
      <c r="B273" s="45" t="s">
        <v>3</v>
      </c>
      <c r="D273" s="45">
        <v>1</v>
      </c>
    </row>
    <row r="274" spans="1:4" x14ac:dyDescent="0.3">
      <c r="A274" s="45" t="s">
        <v>323</v>
      </c>
      <c r="B274" s="45" t="s">
        <v>3</v>
      </c>
      <c r="D274" s="45">
        <v>1</v>
      </c>
    </row>
    <row r="275" spans="1:4" x14ac:dyDescent="0.3">
      <c r="A275" s="45" t="s">
        <v>323</v>
      </c>
      <c r="B275" s="45" t="s">
        <v>3</v>
      </c>
      <c r="D275" s="45">
        <v>1</v>
      </c>
    </row>
    <row r="276" spans="1:4" x14ac:dyDescent="0.3">
      <c r="A276" s="45" t="s">
        <v>323</v>
      </c>
      <c r="B276" s="45" t="s">
        <v>3</v>
      </c>
      <c r="D276" s="45">
        <v>1</v>
      </c>
    </row>
    <row r="277" spans="1:4" x14ac:dyDescent="0.3">
      <c r="A277" s="45" t="s">
        <v>323</v>
      </c>
      <c r="B277" s="45" t="s">
        <v>3</v>
      </c>
      <c r="D277" s="45">
        <v>1</v>
      </c>
    </row>
    <row r="278" spans="1:4" x14ac:dyDescent="0.3">
      <c r="A278" s="45" t="s">
        <v>323</v>
      </c>
      <c r="B278" s="45" t="s">
        <v>3</v>
      </c>
      <c r="D278" s="45">
        <v>1</v>
      </c>
    </row>
    <row r="279" spans="1:4" x14ac:dyDescent="0.3">
      <c r="A279" s="45" t="s">
        <v>323</v>
      </c>
      <c r="B279" s="45" t="s">
        <v>3</v>
      </c>
      <c r="D279" s="45">
        <v>1</v>
      </c>
    </row>
    <row r="280" spans="1:4" x14ac:dyDescent="0.3">
      <c r="A280" s="45" t="s">
        <v>323</v>
      </c>
      <c r="B280" s="45" t="s">
        <v>3</v>
      </c>
      <c r="D280" s="45">
        <v>1</v>
      </c>
    </row>
    <row r="281" spans="1:4" x14ac:dyDescent="0.3">
      <c r="A281" s="45" t="s">
        <v>323</v>
      </c>
      <c r="B281" s="45" t="s">
        <v>3</v>
      </c>
      <c r="D281" s="45">
        <v>1</v>
      </c>
    </row>
    <row r="282" spans="1:4" x14ac:dyDescent="0.3">
      <c r="A282" s="45" t="s">
        <v>323</v>
      </c>
      <c r="B282" s="45" t="s">
        <v>3</v>
      </c>
      <c r="D282" s="45">
        <v>1</v>
      </c>
    </row>
    <row r="283" spans="1:4" x14ac:dyDescent="0.3">
      <c r="A283" s="45" t="s">
        <v>323</v>
      </c>
      <c r="B283" s="45" t="s">
        <v>3</v>
      </c>
      <c r="D283" s="45">
        <v>1</v>
      </c>
    </row>
    <row r="284" spans="1:4" x14ac:dyDescent="0.3">
      <c r="A284" s="45" t="s">
        <v>323</v>
      </c>
      <c r="B284" s="45" t="s">
        <v>3</v>
      </c>
      <c r="D284" s="45">
        <v>1</v>
      </c>
    </row>
    <row r="285" spans="1:4" x14ac:dyDescent="0.3">
      <c r="A285" s="45" t="s">
        <v>323</v>
      </c>
      <c r="B285" s="45" t="s">
        <v>3</v>
      </c>
      <c r="D285" s="45">
        <v>1</v>
      </c>
    </row>
    <row r="286" spans="1:4" x14ac:dyDescent="0.3">
      <c r="A286" s="45" t="s">
        <v>323</v>
      </c>
      <c r="B286" s="45" t="s">
        <v>3</v>
      </c>
      <c r="D286" s="45">
        <v>1</v>
      </c>
    </row>
    <row r="287" spans="1:4" x14ac:dyDescent="0.3">
      <c r="A287" s="45" t="s">
        <v>323</v>
      </c>
      <c r="B287" s="45" t="s">
        <v>3</v>
      </c>
      <c r="D287" s="45">
        <v>1</v>
      </c>
    </row>
    <row r="288" spans="1:4" x14ac:dyDescent="0.3">
      <c r="A288" s="45" t="s">
        <v>323</v>
      </c>
      <c r="B288" s="45" t="s">
        <v>3</v>
      </c>
      <c r="D288" s="45">
        <v>1</v>
      </c>
    </row>
    <row r="289" spans="1:6" x14ac:dyDescent="0.3">
      <c r="A289" s="45" t="s">
        <v>323</v>
      </c>
      <c r="B289" s="45" t="s">
        <v>3</v>
      </c>
      <c r="D289" s="45">
        <v>1</v>
      </c>
    </row>
    <row r="290" spans="1:6" x14ac:dyDescent="0.3">
      <c r="A290" s="45" t="s">
        <v>323</v>
      </c>
      <c r="B290" s="45" t="s">
        <v>3</v>
      </c>
      <c r="D290" s="45">
        <v>1</v>
      </c>
    </row>
    <row r="291" spans="1:6" x14ac:dyDescent="0.3">
      <c r="A291" s="45" t="s">
        <v>323</v>
      </c>
      <c r="B291" s="45" t="s">
        <v>3</v>
      </c>
      <c r="D291" s="45">
        <v>1</v>
      </c>
    </row>
    <row r="292" spans="1:6" x14ac:dyDescent="0.3">
      <c r="A292" s="45" t="s">
        <v>323</v>
      </c>
      <c r="B292" s="45" t="s">
        <v>3</v>
      </c>
      <c r="D292" s="45">
        <v>1</v>
      </c>
    </row>
    <row r="293" spans="1:6" x14ac:dyDescent="0.3">
      <c r="A293" s="45" t="s">
        <v>323</v>
      </c>
      <c r="B293" s="45" t="s">
        <v>3</v>
      </c>
      <c r="D293" s="45">
        <v>1</v>
      </c>
    </row>
    <row r="294" spans="1:6" x14ac:dyDescent="0.3">
      <c r="A294" s="45" t="s">
        <v>323</v>
      </c>
      <c r="B294" s="45" t="s">
        <v>3</v>
      </c>
      <c r="D294" s="45">
        <v>1</v>
      </c>
    </row>
    <row r="295" spans="1:6" x14ac:dyDescent="0.3">
      <c r="A295" s="45" t="s">
        <v>323</v>
      </c>
      <c r="B295" s="45" t="s">
        <v>3</v>
      </c>
      <c r="D295" s="45">
        <v>1</v>
      </c>
    </row>
    <row r="296" spans="1:6" x14ac:dyDescent="0.3">
      <c r="A296" s="45" t="s">
        <v>323</v>
      </c>
      <c r="B296" s="45" t="s">
        <v>3</v>
      </c>
      <c r="D296" s="45">
        <v>1</v>
      </c>
    </row>
    <row r="297" spans="1:6" x14ac:dyDescent="0.3">
      <c r="A297" s="45" t="s">
        <v>323</v>
      </c>
      <c r="B297" s="45" t="s">
        <v>3</v>
      </c>
      <c r="D297" s="45">
        <v>1</v>
      </c>
    </row>
    <row r="298" spans="1:6" x14ac:dyDescent="0.3">
      <c r="A298" s="45" t="s">
        <v>323</v>
      </c>
      <c r="B298" s="45" t="s">
        <v>3</v>
      </c>
      <c r="D298" s="45">
        <v>1</v>
      </c>
    </row>
    <row r="299" spans="1:6" x14ac:dyDescent="0.3">
      <c r="A299" s="45" t="s">
        <v>323</v>
      </c>
      <c r="B299" s="45" t="s">
        <v>3</v>
      </c>
      <c r="D299" s="45">
        <v>1</v>
      </c>
    </row>
    <row r="300" spans="1:6" x14ac:dyDescent="0.3">
      <c r="A300" s="45" t="s">
        <v>323</v>
      </c>
      <c r="B300" s="45" t="s">
        <v>3</v>
      </c>
      <c r="D300" s="45">
        <v>1</v>
      </c>
    </row>
    <row r="301" spans="1:6" x14ac:dyDescent="0.3">
      <c r="A301" s="45" t="s">
        <v>323</v>
      </c>
      <c r="B301" s="45" t="s">
        <v>3</v>
      </c>
      <c r="D301" s="45">
        <v>1</v>
      </c>
    </row>
    <row r="302" spans="1:6" x14ac:dyDescent="0.3">
      <c r="A302" s="45" t="s">
        <v>323</v>
      </c>
      <c r="B302" s="45" t="s">
        <v>3</v>
      </c>
      <c r="D302" s="45">
        <v>1</v>
      </c>
      <c r="E302" s="44">
        <f>SUM(D266:D302)</f>
        <v>37</v>
      </c>
      <c r="F302">
        <f>SUM(C247:C302)</f>
        <v>25</v>
      </c>
    </row>
    <row r="303" spans="1:6" x14ac:dyDescent="0.3">
      <c r="A303" s="45" t="s">
        <v>381</v>
      </c>
      <c r="B303" s="45" t="s">
        <v>3</v>
      </c>
      <c r="C303" s="45">
        <v>1</v>
      </c>
    </row>
    <row r="304" spans="1:6" x14ac:dyDescent="0.3">
      <c r="A304" s="45" t="s">
        <v>381</v>
      </c>
      <c r="B304" s="45" t="s">
        <v>3</v>
      </c>
      <c r="C304" s="45">
        <v>1</v>
      </c>
    </row>
    <row r="305" spans="1:3" x14ac:dyDescent="0.3">
      <c r="A305" s="45" t="s">
        <v>381</v>
      </c>
      <c r="B305" s="45" t="s">
        <v>3</v>
      </c>
      <c r="C305" s="45">
        <v>1</v>
      </c>
    </row>
    <row r="306" spans="1:3" x14ac:dyDescent="0.3">
      <c r="A306" s="45" t="s">
        <v>381</v>
      </c>
      <c r="B306" s="45" t="s">
        <v>3</v>
      </c>
      <c r="C306" s="45">
        <v>1</v>
      </c>
    </row>
    <row r="307" spans="1:3" x14ac:dyDescent="0.3">
      <c r="A307" s="45" t="s">
        <v>381</v>
      </c>
      <c r="B307" s="45" t="s">
        <v>3</v>
      </c>
      <c r="C307" s="45">
        <v>1</v>
      </c>
    </row>
    <row r="308" spans="1:3" x14ac:dyDescent="0.3">
      <c r="A308" s="45" t="s">
        <v>381</v>
      </c>
      <c r="B308" s="45" t="s">
        <v>3</v>
      </c>
      <c r="C308" s="45">
        <v>1</v>
      </c>
    </row>
    <row r="309" spans="1:3" x14ac:dyDescent="0.3">
      <c r="A309" s="45" t="s">
        <v>381</v>
      </c>
      <c r="B309" s="45" t="s">
        <v>3</v>
      </c>
      <c r="C309" s="45">
        <v>1</v>
      </c>
    </row>
    <row r="310" spans="1:3" x14ac:dyDescent="0.3">
      <c r="A310" s="45" t="s">
        <v>381</v>
      </c>
      <c r="B310" s="45" t="s">
        <v>3</v>
      </c>
      <c r="C310" s="45">
        <v>1</v>
      </c>
    </row>
    <row r="311" spans="1:3" x14ac:dyDescent="0.3">
      <c r="A311" s="45" t="s">
        <v>381</v>
      </c>
      <c r="B311" s="45" t="s">
        <v>3</v>
      </c>
      <c r="C311" s="45">
        <v>1</v>
      </c>
    </row>
    <row r="312" spans="1:3" x14ac:dyDescent="0.3">
      <c r="A312" s="45" t="s">
        <v>381</v>
      </c>
      <c r="B312" s="45" t="s">
        <v>3</v>
      </c>
      <c r="C312" s="45">
        <v>1</v>
      </c>
    </row>
    <row r="313" spans="1:3" x14ac:dyDescent="0.3">
      <c r="A313" s="45" t="s">
        <v>381</v>
      </c>
      <c r="B313" s="45" t="s">
        <v>3</v>
      </c>
      <c r="C313" s="45">
        <v>1</v>
      </c>
    </row>
    <row r="314" spans="1:3" x14ac:dyDescent="0.3">
      <c r="A314" s="45" t="s">
        <v>381</v>
      </c>
      <c r="B314" s="45" t="s">
        <v>3</v>
      </c>
      <c r="C314" s="45">
        <v>1</v>
      </c>
    </row>
    <row r="315" spans="1:3" x14ac:dyDescent="0.3">
      <c r="A315" s="45" t="s">
        <v>381</v>
      </c>
      <c r="B315" s="45" t="s">
        <v>3</v>
      </c>
      <c r="C315" s="45">
        <v>1</v>
      </c>
    </row>
    <row r="316" spans="1:3" x14ac:dyDescent="0.3">
      <c r="A316" s="45" t="s">
        <v>381</v>
      </c>
      <c r="B316" s="45" t="s">
        <v>3</v>
      </c>
      <c r="C316" s="45">
        <v>1</v>
      </c>
    </row>
    <row r="317" spans="1:3" x14ac:dyDescent="0.3">
      <c r="A317" s="45" t="s">
        <v>381</v>
      </c>
      <c r="B317" s="45" t="s">
        <v>3</v>
      </c>
      <c r="C317" s="45">
        <v>1</v>
      </c>
    </row>
    <row r="318" spans="1:3" x14ac:dyDescent="0.3">
      <c r="A318" s="45" t="s">
        <v>381</v>
      </c>
      <c r="B318" s="45" t="s">
        <v>3</v>
      </c>
      <c r="C318" s="45">
        <v>1</v>
      </c>
    </row>
    <row r="319" spans="1:3" x14ac:dyDescent="0.3">
      <c r="A319" s="45" t="s">
        <v>381</v>
      </c>
      <c r="B319" s="45" t="s">
        <v>3</v>
      </c>
      <c r="C319" s="45">
        <v>2</v>
      </c>
    </row>
    <row r="320" spans="1:3" x14ac:dyDescent="0.3">
      <c r="A320" s="45" t="s">
        <v>381</v>
      </c>
      <c r="B320" s="45" t="s">
        <v>3</v>
      </c>
      <c r="C320" s="45">
        <v>2</v>
      </c>
    </row>
    <row r="321" spans="1:6" x14ac:dyDescent="0.3">
      <c r="A321" s="45" t="s">
        <v>381</v>
      </c>
      <c r="B321" s="45" t="s">
        <v>3</v>
      </c>
      <c r="C321" s="45">
        <v>2</v>
      </c>
    </row>
    <row r="322" spans="1:6" x14ac:dyDescent="0.3">
      <c r="A322" s="45" t="s">
        <v>381</v>
      </c>
      <c r="B322" s="45" t="s">
        <v>3</v>
      </c>
      <c r="C322" s="45">
        <v>2</v>
      </c>
    </row>
    <row r="323" spans="1:6" x14ac:dyDescent="0.3">
      <c r="A323" s="45" t="s">
        <v>381</v>
      </c>
      <c r="B323" s="45" t="s">
        <v>3</v>
      </c>
      <c r="C323" s="45">
        <v>3</v>
      </c>
    </row>
    <row r="324" spans="1:6" x14ac:dyDescent="0.3">
      <c r="A324" s="45" t="s">
        <v>381</v>
      </c>
      <c r="B324" s="45" t="s">
        <v>3</v>
      </c>
      <c r="C324" s="45">
        <v>6</v>
      </c>
    </row>
    <row r="325" spans="1:6" x14ac:dyDescent="0.3">
      <c r="A325" s="45" t="s">
        <v>381</v>
      </c>
      <c r="B325" s="45" t="s">
        <v>3</v>
      </c>
      <c r="C325" s="45">
        <v>7</v>
      </c>
    </row>
    <row r="326" spans="1:6" x14ac:dyDescent="0.3">
      <c r="A326" s="45" t="s">
        <v>381</v>
      </c>
      <c r="B326" s="45" t="s">
        <v>3</v>
      </c>
      <c r="D326">
        <v>1</v>
      </c>
    </row>
    <row r="327" spans="1:6" x14ac:dyDescent="0.3">
      <c r="A327" s="45" t="s">
        <v>381</v>
      </c>
      <c r="B327" s="45" t="s">
        <v>3</v>
      </c>
      <c r="D327" s="45">
        <v>1</v>
      </c>
    </row>
    <row r="328" spans="1:6" x14ac:dyDescent="0.3">
      <c r="A328" s="45" t="s">
        <v>381</v>
      </c>
      <c r="B328" s="45" t="s">
        <v>3</v>
      </c>
      <c r="D328" s="45">
        <v>1</v>
      </c>
    </row>
    <row r="329" spans="1:6" x14ac:dyDescent="0.3">
      <c r="A329" s="45" t="s">
        <v>381</v>
      </c>
      <c r="B329" s="45" t="s">
        <v>3</v>
      </c>
      <c r="D329" s="45">
        <v>1</v>
      </c>
    </row>
    <row r="330" spans="1:6" x14ac:dyDescent="0.3">
      <c r="A330" s="45" t="s">
        <v>381</v>
      </c>
      <c r="B330" s="45" t="s">
        <v>3</v>
      </c>
      <c r="D330" s="45">
        <v>1</v>
      </c>
      <c r="E330" s="44">
        <f>SUM(D326:D330)</f>
        <v>5</v>
      </c>
      <c r="F330">
        <f>SUM(C303:C330)</f>
        <v>40</v>
      </c>
    </row>
    <row r="331" spans="1:6" x14ac:dyDescent="0.3">
      <c r="A331" s="45" t="s">
        <v>206</v>
      </c>
      <c r="B331" s="45" t="s">
        <v>3</v>
      </c>
      <c r="C331" s="45">
        <v>1</v>
      </c>
    </row>
    <row r="332" spans="1:6" x14ac:dyDescent="0.3">
      <c r="A332" s="45" t="s">
        <v>206</v>
      </c>
      <c r="B332" s="45" t="s">
        <v>3</v>
      </c>
      <c r="C332" s="45">
        <v>1</v>
      </c>
    </row>
    <row r="333" spans="1:6" x14ac:dyDescent="0.3">
      <c r="A333" s="45" t="s">
        <v>206</v>
      </c>
      <c r="B333" s="45" t="s">
        <v>3</v>
      </c>
      <c r="C333" s="45">
        <v>1</v>
      </c>
    </row>
    <row r="334" spans="1:6" x14ac:dyDescent="0.3">
      <c r="A334" s="45" t="s">
        <v>206</v>
      </c>
      <c r="B334" s="45" t="s">
        <v>3</v>
      </c>
      <c r="C334" s="45">
        <v>1</v>
      </c>
    </row>
    <row r="335" spans="1:6" x14ac:dyDescent="0.3">
      <c r="A335" s="45" t="s">
        <v>206</v>
      </c>
      <c r="B335" s="45" t="s">
        <v>3</v>
      </c>
      <c r="C335" s="45">
        <v>1</v>
      </c>
    </row>
    <row r="336" spans="1:6" x14ac:dyDescent="0.3">
      <c r="A336" s="45" t="s">
        <v>206</v>
      </c>
      <c r="B336" s="45" t="s">
        <v>3</v>
      </c>
      <c r="C336" s="45">
        <v>1</v>
      </c>
    </row>
    <row r="337" spans="1:3" x14ac:dyDescent="0.3">
      <c r="A337" s="45" t="s">
        <v>206</v>
      </c>
      <c r="B337" s="45" t="s">
        <v>3</v>
      </c>
      <c r="C337" s="45">
        <v>1</v>
      </c>
    </row>
    <row r="338" spans="1:3" x14ac:dyDescent="0.3">
      <c r="A338" s="45" t="s">
        <v>206</v>
      </c>
      <c r="B338" s="45" t="s">
        <v>3</v>
      </c>
      <c r="C338" s="45">
        <v>1</v>
      </c>
    </row>
    <row r="339" spans="1:3" x14ac:dyDescent="0.3">
      <c r="A339" s="45" t="s">
        <v>206</v>
      </c>
      <c r="B339" s="45" t="s">
        <v>3</v>
      </c>
      <c r="C339" s="45">
        <v>1</v>
      </c>
    </row>
    <row r="340" spans="1:3" x14ac:dyDescent="0.3">
      <c r="A340" s="45" t="s">
        <v>206</v>
      </c>
      <c r="B340" s="45" t="s">
        <v>3</v>
      </c>
      <c r="C340" s="45">
        <v>1</v>
      </c>
    </row>
    <row r="341" spans="1:3" x14ac:dyDescent="0.3">
      <c r="A341" s="45" t="s">
        <v>206</v>
      </c>
      <c r="B341" s="45" t="s">
        <v>3</v>
      </c>
      <c r="C341" s="45">
        <v>1</v>
      </c>
    </row>
    <row r="342" spans="1:3" x14ac:dyDescent="0.3">
      <c r="A342" s="45" t="s">
        <v>206</v>
      </c>
      <c r="B342" s="45" t="s">
        <v>3</v>
      </c>
      <c r="C342" s="45">
        <v>1</v>
      </c>
    </row>
    <row r="343" spans="1:3" x14ac:dyDescent="0.3">
      <c r="A343" s="45" t="s">
        <v>206</v>
      </c>
      <c r="B343" s="45" t="s">
        <v>3</v>
      </c>
      <c r="C343" s="45">
        <v>1</v>
      </c>
    </row>
    <row r="344" spans="1:3" x14ac:dyDescent="0.3">
      <c r="A344" s="45" t="s">
        <v>206</v>
      </c>
      <c r="B344" s="45" t="s">
        <v>3</v>
      </c>
      <c r="C344" s="45">
        <v>1</v>
      </c>
    </row>
    <row r="345" spans="1:3" x14ac:dyDescent="0.3">
      <c r="A345" s="45" t="s">
        <v>206</v>
      </c>
      <c r="B345" s="45" t="s">
        <v>3</v>
      </c>
      <c r="C345" s="45">
        <v>1</v>
      </c>
    </row>
    <row r="346" spans="1:3" x14ac:dyDescent="0.3">
      <c r="A346" s="45" t="s">
        <v>206</v>
      </c>
      <c r="B346" s="45" t="s">
        <v>3</v>
      </c>
      <c r="C346" s="45">
        <v>1</v>
      </c>
    </row>
    <row r="347" spans="1:3" x14ac:dyDescent="0.3">
      <c r="A347" s="45" t="s">
        <v>206</v>
      </c>
      <c r="B347" s="45" t="s">
        <v>3</v>
      </c>
      <c r="C347" s="45">
        <v>1</v>
      </c>
    </row>
    <row r="348" spans="1:3" x14ac:dyDescent="0.3">
      <c r="A348" s="45" t="s">
        <v>206</v>
      </c>
      <c r="B348" s="45" t="s">
        <v>3</v>
      </c>
      <c r="C348" s="45">
        <v>1</v>
      </c>
    </row>
    <row r="349" spans="1:3" x14ac:dyDescent="0.3">
      <c r="A349" s="45" t="s">
        <v>206</v>
      </c>
      <c r="B349" s="45" t="s">
        <v>3</v>
      </c>
      <c r="C349" s="45">
        <v>1</v>
      </c>
    </row>
    <row r="350" spans="1:3" x14ac:dyDescent="0.3">
      <c r="A350" s="45" t="s">
        <v>206</v>
      </c>
      <c r="B350" s="45" t="s">
        <v>3</v>
      </c>
      <c r="C350" s="45">
        <v>1</v>
      </c>
    </row>
    <row r="351" spans="1:3" x14ac:dyDescent="0.3">
      <c r="A351" s="45" t="s">
        <v>206</v>
      </c>
      <c r="B351" s="45" t="s">
        <v>3</v>
      </c>
      <c r="C351" s="45">
        <v>1</v>
      </c>
    </row>
    <row r="352" spans="1:3" x14ac:dyDescent="0.3">
      <c r="A352" s="45" t="s">
        <v>206</v>
      </c>
      <c r="B352" s="45" t="s">
        <v>3</v>
      </c>
      <c r="C352" s="45">
        <v>1</v>
      </c>
    </row>
    <row r="353" spans="1:3" x14ac:dyDescent="0.3">
      <c r="A353" s="45" t="s">
        <v>206</v>
      </c>
      <c r="B353" s="45" t="s">
        <v>3</v>
      </c>
      <c r="C353" s="45">
        <v>1</v>
      </c>
    </row>
    <row r="354" spans="1:3" x14ac:dyDescent="0.3">
      <c r="A354" s="45" t="s">
        <v>206</v>
      </c>
      <c r="B354" s="45" t="s">
        <v>3</v>
      </c>
      <c r="C354" s="45">
        <v>1</v>
      </c>
    </row>
    <row r="355" spans="1:3" x14ac:dyDescent="0.3">
      <c r="A355" s="45" t="s">
        <v>206</v>
      </c>
      <c r="B355" s="45" t="s">
        <v>3</v>
      </c>
      <c r="C355" s="45">
        <v>1</v>
      </c>
    </row>
    <row r="356" spans="1:3" x14ac:dyDescent="0.3">
      <c r="A356" s="45" t="s">
        <v>206</v>
      </c>
      <c r="B356" s="45" t="s">
        <v>3</v>
      </c>
      <c r="C356" s="45">
        <v>1</v>
      </c>
    </row>
    <row r="357" spans="1:3" x14ac:dyDescent="0.3">
      <c r="A357" s="45" t="s">
        <v>206</v>
      </c>
      <c r="B357" s="45" t="s">
        <v>3</v>
      </c>
      <c r="C357" s="45">
        <v>2</v>
      </c>
    </row>
    <row r="358" spans="1:3" x14ac:dyDescent="0.3">
      <c r="A358" s="45" t="s">
        <v>206</v>
      </c>
      <c r="B358" s="45" t="s">
        <v>3</v>
      </c>
      <c r="C358" s="45">
        <v>2</v>
      </c>
    </row>
    <row r="359" spans="1:3" x14ac:dyDescent="0.3">
      <c r="A359" s="45" t="s">
        <v>206</v>
      </c>
      <c r="B359" s="45" t="s">
        <v>3</v>
      </c>
      <c r="C359" s="45">
        <v>2</v>
      </c>
    </row>
    <row r="360" spans="1:3" x14ac:dyDescent="0.3">
      <c r="A360" s="45" t="s">
        <v>206</v>
      </c>
      <c r="B360" s="45" t="s">
        <v>3</v>
      </c>
      <c r="C360" s="45">
        <v>2</v>
      </c>
    </row>
    <row r="361" spans="1:3" x14ac:dyDescent="0.3">
      <c r="A361" s="45" t="s">
        <v>206</v>
      </c>
      <c r="B361" s="45" t="s">
        <v>3</v>
      </c>
      <c r="C361" s="45">
        <v>2</v>
      </c>
    </row>
    <row r="362" spans="1:3" x14ac:dyDescent="0.3">
      <c r="A362" s="45" t="s">
        <v>206</v>
      </c>
      <c r="B362" s="45" t="s">
        <v>3</v>
      </c>
      <c r="C362" s="45">
        <v>2</v>
      </c>
    </row>
    <row r="363" spans="1:3" x14ac:dyDescent="0.3">
      <c r="A363" s="45" t="s">
        <v>206</v>
      </c>
      <c r="B363" s="45" t="s">
        <v>3</v>
      </c>
      <c r="C363" s="45">
        <v>2</v>
      </c>
    </row>
    <row r="364" spans="1:3" x14ac:dyDescent="0.3">
      <c r="A364" s="45" t="s">
        <v>206</v>
      </c>
      <c r="B364" s="45" t="s">
        <v>3</v>
      </c>
      <c r="C364" s="45">
        <v>2</v>
      </c>
    </row>
    <row r="365" spans="1:3" x14ac:dyDescent="0.3">
      <c r="A365" s="45" t="s">
        <v>206</v>
      </c>
      <c r="B365" s="45" t="s">
        <v>3</v>
      </c>
      <c r="C365" s="45">
        <v>2</v>
      </c>
    </row>
    <row r="366" spans="1:3" x14ac:dyDescent="0.3">
      <c r="A366" s="45" t="s">
        <v>206</v>
      </c>
      <c r="B366" s="45" t="s">
        <v>3</v>
      </c>
      <c r="C366" s="45">
        <v>2</v>
      </c>
    </row>
    <row r="367" spans="1:3" x14ac:dyDescent="0.3">
      <c r="A367" s="45" t="s">
        <v>206</v>
      </c>
      <c r="B367" s="45" t="s">
        <v>3</v>
      </c>
      <c r="C367" s="45">
        <v>2</v>
      </c>
    </row>
    <row r="368" spans="1:3" x14ac:dyDescent="0.3">
      <c r="A368" s="45" t="s">
        <v>206</v>
      </c>
      <c r="B368" s="45" t="s">
        <v>3</v>
      </c>
      <c r="C368" s="45">
        <v>3</v>
      </c>
    </row>
    <row r="369" spans="1:3" x14ac:dyDescent="0.3">
      <c r="A369" s="45" t="s">
        <v>206</v>
      </c>
      <c r="B369" s="45" t="s">
        <v>3</v>
      </c>
      <c r="C369" s="45">
        <v>3</v>
      </c>
    </row>
    <row r="370" spans="1:3" x14ac:dyDescent="0.3">
      <c r="A370" s="45" t="s">
        <v>206</v>
      </c>
      <c r="B370" s="45" t="s">
        <v>3</v>
      </c>
      <c r="C370" s="45">
        <v>3</v>
      </c>
    </row>
    <row r="371" spans="1:3" x14ac:dyDescent="0.3">
      <c r="A371" s="45" t="s">
        <v>206</v>
      </c>
      <c r="B371" s="45" t="s">
        <v>3</v>
      </c>
      <c r="C371" s="45">
        <v>3</v>
      </c>
    </row>
    <row r="372" spans="1:3" x14ac:dyDescent="0.3">
      <c r="A372" s="45" t="s">
        <v>206</v>
      </c>
      <c r="B372" s="45" t="s">
        <v>3</v>
      </c>
      <c r="C372" s="45">
        <v>3</v>
      </c>
    </row>
    <row r="373" spans="1:3" x14ac:dyDescent="0.3">
      <c r="A373" s="45" t="s">
        <v>206</v>
      </c>
      <c r="B373" s="45" t="s">
        <v>3</v>
      </c>
      <c r="C373" s="45">
        <v>4</v>
      </c>
    </row>
    <row r="374" spans="1:3" x14ac:dyDescent="0.3">
      <c r="A374" s="45" t="s">
        <v>206</v>
      </c>
      <c r="B374" s="45" t="s">
        <v>3</v>
      </c>
      <c r="C374" s="45">
        <v>4</v>
      </c>
    </row>
    <row r="375" spans="1:3" x14ac:dyDescent="0.3">
      <c r="A375" s="45" t="s">
        <v>206</v>
      </c>
      <c r="B375" s="45" t="s">
        <v>3</v>
      </c>
      <c r="C375" s="45">
        <v>4</v>
      </c>
    </row>
    <row r="376" spans="1:3" x14ac:dyDescent="0.3">
      <c r="A376" s="45" t="s">
        <v>206</v>
      </c>
      <c r="B376" s="45" t="s">
        <v>3</v>
      </c>
      <c r="C376" s="45">
        <v>5</v>
      </c>
    </row>
    <row r="377" spans="1:3" x14ac:dyDescent="0.3">
      <c r="A377" s="45" t="s">
        <v>206</v>
      </c>
      <c r="B377" s="45" t="s">
        <v>3</v>
      </c>
      <c r="C377" s="45">
        <v>7</v>
      </c>
    </row>
    <row r="378" spans="1:3" x14ac:dyDescent="0.3">
      <c r="A378" s="45" t="s">
        <v>206</v>
      </c>
      <c r="B378" s="45" t="s">
        <v>3</v>
      </c>
      <c r="C378" s="45">
        <v>7</v>
      </c>
    </row>
    <row r="379" spans="1:3" x14ac:dyDescent="0.3">
      <c r="A379" s="45" t="s">
        <v>206</v>
      </c>
      <c r="B379" s="45" t="s">
        <v>3</v>
      </c>
      <c r="C379" s="45">
        <v>7</v>
      </c>
    </row>
    <row r="380" spans="1:3" x14ac:dyDescent="0.3">
      <c r="A380" s="45" t="s">
        <v>206</v>
      </c>
      <c r="B380" s="45" t="s">
        <v>3</v>
      </c>
      <c r="C380" s="45">
        <v>7</v>
      </c>
    </row>
    <row r="381" spans="1:3" x14ac:dyDescent="0.3">
      <c r="A381" s="45" t="s">
        <v>206</v>
      </c>
      <c r="B381" s="45" t="s">
        <v>3</v>
      </c>
      <c r="C381" s="45">
        <v>9</v>
      </c>
    </row>
    <row r="382" spans="1:3" x14ac:dyDescent="0.3">
      <c r="A382" s="45" t="s">
        <v>206</v>
      </c>
      <c r="B382" s="45" t="s">
        <v>3</v>
      </c>
      <c r="C382" s="45">
        <v>9</v>
      </c>
    </row>
    <row r="383" spans="1:3" x14ac:dyDescent="0.3">
      <c r="A383" s="45" t="s">
        <v>206</v>
      </c>
      <c r="B383" s="45" t="s">
        <v>3</v>
      </c>
      <c r="C383" s="45">
        <v>10</v>
      </c>
    </row>
    <row r="384" spans="1:3" x14ac:dyDescent="0.3">
      <c r="A384" s="45" t="s">
        <v>206</v>
      </c>
      <c r="B384" s="45" t="s">
        <v>3</v>
      </c>
      <c r="C384" s="45">
        <v>11</v>
      </c>
    </row>
    <row r="385" spans="1:4" x14ac:dyDescent="0.3">
      <c r="A385" s="45" t="s">
        <v>206</v>
      </c>
      <c r="B385" s="45" t="s">
        <v>3</v>
      </c>
      <c r="D385">
        <v>1</v>
      </c>
    </row>
    <row r="386" spans="1:4" x14ac:dyDescent="0.3">
      <c r="A386" s="45" t="s">
        <v>206</v>
      </c>
      <c r="B386" s="45" t="s">
        <v>3</v>
      </c>
      <c r="D386">
        <v>1</v>
      </c>
    </row>
    <row r="387" spans="1:4" x14ac:dyDescent="0.3">
      <c r="A387" s="45" t="s">
        <v>206</v>
      </c>
      <c r="B387" s="45" t="s">
        <v>3</v>
      </c>
      <c r="D387">
        <v>1</v>
      </c>
    </row>
    <row r="388" spans="1:4" x14ac:dyDescent="0.3">
      <c r="A388" s="45" t="s">
        <v>206</v>
      </c>
      <c r="B388" s="45" t="s">
        <v>3</v>
      </c>
      <c r="D388">
        <v>1</v>
      </c>
    </row>
    <row r="389" spans="1:4" x14ac:dyDescent="0.3">
      <c r="A389" s="45" t="s">
        <v>206</v>
      </c>
      <c r="B389" s="45" t="s">
        <v>3</v>
      </c>
      <c r="D389">
        <v>1</v>
      </c>
    </row>
    <row r="390" spans="1:4" x14ac:dyDescent="0.3">
      <c r="A390" s="45" t="s">
        <v>206</v>
      </c>
      <c r="B390" s="45" t="s">
        <v>3</v>
      </c>
      <c r="D390">
        <v>1</v>
      </c>
    </row>
    <row r="391" spans="1:4" x14ac:dyDescent="0.3">
      <c r="A391" s="45" t="s">
        <v>206</v>
      </c>
      <c r="B391" s="45" t="s">
        <v>3</v>
      </c>
      <c r="D391">
        <v>1</v>
      </c>
    </row>
    <row r="392" spans="1:4" x14ac:dyDescent="0.3">
      <c r="A392" s="45" t="s">
        <v>206</v>
      </c>
      <c r="B392" s="45" t="s">
        <v>3</v>
      </c>
      <c r="D392">
        <v>1</v>
      </c>
    </row>
    <row r="393" spans="1:4" x14ac:dyDescent="0.3">
      <c r="A393" s="45" t="s">
        <v>206</v>
      </c>
      <c r="B393" s="45" t="s">
        <v>3</v>
      </c>
      <c r="D393">
        <v>1</v>
      </c>
    </row>
    <row r="394" spans="1:4" x14ac:dyDescent="0.3">
      <c r="A394" s="45" t="s">
        <v>206</v>
      </c>
      <c r="B394" s="45" t="s">
        <v>3</v>
      </c>
      <c r="D394">
        <v>1</v>
      </c>
    </row>
    <row r="395" spans="1:4" x14ac:dyDescent="0.3">
      <c r="A395" s="45" t="s">
        <v>206</v>
      </c>
      <c r="B395" s="45" t="s">
        <v>3</v>
      </c>
      <c r="D395">
        <v>1</v>
      </c>
    </row>
    <row r="396" spans="1:4" x14ac:dyDescent="0.3">
      <c r="A396" s="45" t="s">
        <v>206</v>
      </c>
      <c r="B396" s="45" t="s">
        <v>3</v>
      </c>
      <c r="D396">
        <v>1</v>
      </c>
    </row>
    <row r="397" spans="1:4" x14ac:dyDescent="0.3">
      <c r="A397" s="45" t="s">
        <v>206</v>
      </c>
      <c r="B397" s="45" t="s">
        <v>3</v>
      </c>
      <c r="D397">
        <v>1</v>
      </c>
    </row>
    <row r="398" spans="1:4" x14ac:dyDescent="0.3">
      <c r="A398" s="45" t="s">
        <v>206</v>
      </c>
      <c r="B398" s="45" t="s">
        <v>3</v>
      </c>
      <c r="D398">
        <v>1</v>
      </c>
    </row>
    <row r="399" spans="1:4" x14ac:dyDescent="0.3">
      <c r="A399" s="45" t="s">
        <v>206</v>
      </c>
      <c r="B399" s="45" t="s">
        <v>3</v>
      </c>
      <c r="D399">
        <v>1</v>
      </c>
    </row>
    <row r="400" spans="1:4" x14ac:dyDescent="0.3">
      <c r="A400" s="45" t="s">
        <v>206</v>
      </c>
      <c r="B400" s="45" t="s">
        <v>3</v>
      </c>
      <c r="D400">
        <v>1</v>
      </c>
    </row>
    <row r="401" spans="1:6" x14ac:dyDescent="0.3">
      <c r="A401" s="45" t="s">
        <v>206</v>
      </c>
      <c r="B401" s="45" t="s">
        <v>3</v>
      </c>
      <c r="D401">
        <v>1</v>
      </c>
    </row>
    <row r="402" spans="1:6" x14ac:dyDescent="0.3">
      <c r="A402" s="45" t="s">
        <v>206</v>
      </c>
      <c r="B402" s="45" t="s">
        <v>3</v>
      </c>
      <c r="D402">
        <v>1</v>
      </c>
    </row>
    <row r="403" spans="1:6" x14ac:dyDescent="0.3">
      <c r="A403" s="45" t="s">
        <v>206</v>
      </c>
      <c r="B403" s="45" t="s">
        <v>3</v>
      </c>
      <c r="D403">
        <v>1</v>
      </c>
    </row>
    <row r="404" spans="1:6" x14ac:dyDescent="0.3">
      <c r="A404" s="45" t="s">
        <v>206</v>
      </c>
      <c r="B404" s="45" t="s">
        <v>3</v>
      </c>
      <c r="D404">
        <v>1</v>
      </c>
      <c r="E404" s="44">
        <f>SUM(D385:D404)</f>
        <v>20</v>
      </c>
      <c r="F404">
        <f>SUM(C331:C404)</f>
        <v>147</v>
      </c>
    </row>
    <row r="405" spans="1:6" x14ac:dyDescent="0.3">
      <c r="A405" s="45" t="s">
        <v>382</v>
      </c>
      <c r="B405" s="45" t="s">
        <v>3</v>
      </c>
      <c r="C405" s="45">
        <v>1</v>
      </c>
    </row>
    <row r="406" spans="1:6" x14ac:dyDescent="0.3">
      <c r="A406" s="45" t="s">
        <v>382</v>
      </c>
      <c r="B406" s="45" t="s">
        <v>3</v>
      </c>
      <c r="C406" s="45">
        <v>1</v>
      </c>
    </row>
    <row r="407" spans="1:6" x14ac:dyDescent="0.3">
      <c r="A407" s="45" t="s">
        <v>382</v>
      </c>
      <c r="B407" s="45" t="s">
        <v>3</v>
      </c>
      <c r="C407" s="45">
        <v>1</v>
      </c>
    </row>
    <row r="408" spans="1:6" x14ac:dyDescent="0.3">
      <c r="A408" s="45" t="s">
        <v>382</v>
      </c>
      <c r="B408" s="45" t="s">
        <v>3</v>
      </c>
      <c r="C408" s="45">
        <v>2</v>
      </c>
    </row>
    <row r="409" spans="1:6" x14ac:dyDescent="0.3">
      <c r="A409" s="45" t="s">
        <v>382</v>
      </c>
      <c r="B409" s="45" t="s">
        <v>3</v>
      </c>
      <c r="C409" s="45">
        <v>2</v>
      </c>
    </row>
    <row r="410" spans="1:6" x14ac:dyDescent="0.3">
      <c r="A410" s="45" t="s">
        <v>382</v>
      </c>
      <c r="B410" s="45" t="s">
        <v>3</v>
      </c>
      <c r="C410" s="45">
        <v>2</v>
      </c>
    </row>
    <row r="411" spans="1:6" x14ac:dyDescent="0.3">
      <c r="A411" s="45" t="s">
        <v>382</v>
      </c>
      <c r="B411" s="45" t="s">
        <v>3</v>
      </c>
      <c r="C411" s="45">
        <v>2</v>
      </c>
    </row>
    <row r="412" spans="1:6" x14ac:dyDescent="0.3">
      <c r="A412" s="45" t="s">
        <v>382</v>
      </c>
      <c r="B412" s="45" t="s">
        <v>3</v>
      </c>
      <c r="C412" s="45">
        <v>2</v>
      </c>
    </row>
    <row r="413" spans="1:6" x14ac:dyDescent="0.3">
      <c r="A413" s="45" t="s">
        <v>382</v>
      </c>
      <c r="B413" s="45" t="s">
        <v>3</v>
      </c>
      <c r="C413" s="45">
        <v>2</v>
      </c>
    </row>
    <row r="414" spans="1:6" x14ac:dyDescent="0.3">
      <c r="A414" s="45" t="s">
        <v>382</v>
      </c>
      <c r="B414" s="45" t="s">
        <v>3</v>
      </c>
      <c r="C414" s="45">
        <v>2</v>
      </c>
    </row>
    <row r="415" spans="1:6" x14ac:dyDescent="0.3">
      <c r="A415" s="45" t="s">
        <v>382</v>
      </c>
      <c r="B415" s="45" t="s">
        <v>3</v>
      </c>
      <c r="C415" s="45">
        <v>3</v>
      </c>
    </row>
    <row r="416" spans="1:6" x14ac:dyDescent="0.3">
      <c r="A416" s="45" t="s">
        <v>382</v>
      </c>
      <c r="B416" s="45" t="s">
        <v>3</v>
      </c>
      <c r="C416" s="45">
        <v>4</v>
      </c>
    </row>
    <row r="417" spans="1:4" x14ac:dyDescent="0.3">
      <c r="A417" s="45" t="s">
        <v>382</v>
      </c>
      <c r="B417" s="45" t="s">
        <v>3</v>
      </c>
      <c r="C417" s="45">
        <v>4</v>
      </c>
    </row>
    <row r="418" spans="1:4" x14ac:dyDescent="0.3">
      <c r="A418" s="45" t="s">
        <v>382</v>
      </c>
      <c r="B418" s="45" t="s">
        <v>3</v>
      </c>
      <c r="C418" s="45">
        <v>5</v>
      </c>
    </row>
    <row r="419" spans="1:4" x14ac:dyDescent="0.3">
      <c r="A419" s="45" t="s">
        <v>382</v>
      </c>
      <c r="B419" s="45" t="s">
        <v>3</v>
      </c>
      <c r="C419" s="45">
        <v>10</v>
      </c>
    </row>
    <row r="420" spans="1:4" x14ac:dyDescent="0.3">
      <c r="A420" s="45" t="s">
        <v>382</v>
      </c>
      <c r="B420" s="45" t="s">
        <v>3</v>
      </c>
      <c r="C420" s="45">
        <v>10</v>
      </c>
    </row>
    <row r="421" spans="1:4" x14ac:dyDescent="0.3">
      <c r="A421" s="45" t="s">
        <v>382</v>
      </c>
      <c r="B421" s="45" t="s">
        <v>3</v>
      </c>
      <c r="C421" s="45">
        <v>13</v>
      </c>
    </row>
    <row r="422" spans="1:4" x14ac:dyDescent="0.3">
      <c r="A422" s="45" t="s">
        <v>382</v>
      </c>
      <c r="B422" s="45" t="s">
        <v>3</v>
      </c>
      <c r="C422" s="45">
        <v>13</v>
      </c>
    </row>
    <row r="423" spans="1:4" x14ac:dyDescent="0.3">
      <c r="A423" s="45" t="s">
        <v>382</v>
      </c>
      <c r="B423" s="45" t="s">
        <v>3</v>
      </c>
      <c r="D423">
        <v>1</v>
      </c>
    </row>
    <row r="424" spans="1:4" x14ac:dyDescent="0.3">
      <c r="A424" s="45" t="s">
        <v>382</v>
      </c>
      <c r="B424" s="45" t="s">
        <v>3</v>
      </c>
      <c r="D424">
        <v>1</v>
      </c>
    </row>
    <row r="425" spans="1:4" x14ac:dyDescent="0.3">
      <c r="A425" s="45" t="s">
        <v>382</v>
      </c>
      <c r="B425" s="45" t="s">
        <v>3</v>
      </c>
      <c r="D425">
        <v>1</v>
      </c>
    </row>
    <row r="426" spans="1:4" x14ac:dyDescent="0.3">
      <c r="A426" s="45" t="s">
        <v>382</v>
      </c>
      <c r="B426" s="45" t="s">
        <v>3</v>
      </c>
      <c r="D426">
        <v>1</v>
      </c>
    </row>
    <row r="427" spans="1:4" x14ac:dyDescent="0.3">
      <c r="A427" s="45" t="s">
        <v>382</v>
      </c>
      <c r="B427" s="45" t="s">
        <v>3</v>
      </c>
      <c r="D427">
        <v>1</v>
      </c>
    </row>
    <row r="428" spans="1:4" x14ac:dyDescent="0.3">
      <c r="A428" s="45" t="s">
        <v>382</v>
      </c>
      <c r="B428" s="45" t="s">
        <v>3</v>
      </c>
      <c r="D428">
        <v>1</v>
      </c>
    </row>
    <row r="429" spans="1:4" x14ac:dyDescent="0.3">
      <c r="A429" s="45" t="s">
        <v>382</v>
      </c>
      <c r="B429" s="45" t="s">
        <v>3</v>
      </c>
      <c r="D429">
        <v>1</v>
      </c>
    </row>
    <row r="430" spans="1:4" x14ac:dyDescent="0.3">
      <c r="A430" s="45" t="s">
        <v>382</v>
      </c>
      <c r="B430" s="45" t="s">
        <v>3</v>
      </c>
      <c r="D430">
        <v>1</v>
      </c>
    </row>
    <row r="431" spans="1:4" x14ac:dyDescent="0.3">
      <c r="A431" s="45" t="s">
        <v>382</v>
      </c>
      <c r="B431" s="45" t="s">
        <v>3</v>
      </c>
      <c r="D431">
        <v>1</v>
      </c>
    </row>
    <row r="432" spans="1:4" x14ac:dyDescent="0.3">
      <c r="A432" s="45" t="s">
        <v>382</v>
      </c>
      <c r="B432" s="45" t="s">
        <v>3</v>
      </c>
      <c r="D432">
        <v>1</v>
      </c>
    </row>
    <row r="433" spans="1:6" x14ac:dyDescent="0.3">
      <c r="A433" s="45" t="s">
        <v>382</v>
      </c>
      <c r="B433" s="45" t="s">
        <v>3</v>
      </c>
      <c r="D433">
        <v>1</v>
      </c>
    </row>
    <row r="434" spans="1:6" x14ac:dyDescent="0.3">
      <c r="A434" s="45" t="s">
        <v>382</v>
      </c>
      <c r="B434" s="45" t="s">
        <v>3</v>
      </c>
      <c r="D434">
        <v>1</v>
      </c>
    </row>
    <row r="435" spans="1:6" x14ac:dyDescent="0.3">
      <c r="A435" s="45" t="s">
        <v>382</v>
      </c>
      <c r="B435" s="45" t="s">
        <v>3</v>
      </c>
      <c r="D435">
        <v>1</v>
      </c>
    </row>
    <row r="436" spans="1:6" x14ac:dyDescent="0.3">
      <c r="A436" s="45" t="s">
        <v>382</v>
      </c>
      <c r="B436" s="45" t="s">
        <v>3</v>
      </c>
      <c r="D436">
        <v>1</v>
      </c>
    </row>
    <row r="437" spans="1:6" x14ac:dyDescent="0.3">
      <c r="A437" s="45" t="s">
        <v>382</v>
      </c>
      <c r="B437" s="45" t="s">
        <v>3</v>
      </c>
      <c r="D437">
        <v>1</v>
      </c>
    </row>
    <row r="438" spans="1:6" x14ac:dyDescent="0.3">
      <c r="A438" s="45" t="s">
        <v>382</v>
      </c>
      <c r="B438" s="45" t="s">
        <v>3</v>
      </c>
      <c r="D438">
        <v>1</v>
      </c>
    </row>
    <row r="439" spans="1:6" x14ac:dyDescent="0.3">
      <c r="A439" s="45" t="s">
        <v>382</v>
      </c>
      <c r="B439" s="45" t="s">
        <v>3</v>
      </c>
      <c r="D439">
        <v>1</v>
      </c>
    </row>
    <row r="440" spans="1:6" x14ac:dyDescent="0.3">
      <c r="A440" s="45" t="s">
        <v>382</v>
      </c>
      <c r="B440" s="45" t="s">
        <v>3</v>
      </c>
      <c r="D440">
        <v>1</v>
      </c>
    </row>
    <row r="441" spans="1:6" x14ac:dyDescent="0.3">
      <c r="A441" s="45" t="s">
        <v>382</v>
      </c>
      <c r="B441" s="45" t="s">
        <v>3</v>
      </c>
      <c r="D441">
        <v>1</v>
      </c>
    </row>
    <row r="442" spans="1:6" x14ac:dyDescent="0.3">
      <c r="A442" s="45" t="s">
        <v>382</v>
      </c>
      <c r="B442" s="45" t="s">
        <v>3</v>
      </c>
      <c r="D442">
        <v>1</v>
      </c>
    </row>
    <row r="443" spans="1:6" x14ac:dyDescent="0.3">
      <c r="A443" s="45" t="s">
        <v>382</v>
      </c>
      <c r="B443" s="45" t="s">
        <v>3</v>
      </c>
      <c r="D443">
        <v>1</v>
      </c>
    </row>
    <row r="444" spans="1:6" x14ac:dyDescent="0.3">
      <c r="A444" s="45" t="s">
        <v>382</v>
      </c>
      <c r="B444" s="45" t="s">
        <v>3</v>
      </c>
      <c r="D444">
        <v>1</v>
      </c>
      <c r="E444" s="44">
        <f>SUM(D423:D444)</f>
        <v>22</v>
      </c>
      <c r="F444">
        <f>SUM(C405:C444)</f>
        <v>79</v>
      </c>
    </row>
    <row r="445" spans="1:6" x14ac:dyDescent="0.3">
      <c r="A445" s="45" t="s">
        <v>368</v>
      </c>
      <c r="B445" s="45" t="s">
        <v>3</v>
      </c>
      <c r="C445" s="45">
        <v>1</v>
      </c>
    </row>
    <row r="446" spans="1:6" x14ac:dyDescent="0.3">
      <c r="A446" s="45" t="s">
        <v>368</v>
      </c>
      <c r="B446" s="45" t="s">
        <v>3</v>
      </c>
      <c r="C446" s="45">
        <v>1</v>
      </c>
    </row>
    <row r="447" spans="1:6" x14ac:dyDescent="0.3">
      <c r="A447" s="45" t="s">
        <v>368</v>
      </c>
      <c r="B447" s="45" t="s">
        <v>3</v>
      </c>
      <c r="C447" s="45">
        <v>1</v>
      </c>
    </row>
    <row r="448" spans="1:6" x14ac:dyDescent="0.3">
      <c r="A448" s="45" t="s">
        <v>368</v>
      </c>
      <c r="B448" s="45" t="s">
        <v>3</v>
      </c>
      <c r="C448" s="45">
        <v>2</v>
      </c>
    </row>
    <row r="449" spans="1:6" x14ac:dyDescent="0.3">
      <c r="A449" s="45" t="s">
        <v>368</v>
      </c>
      <c r="B449" s="45" t="s">
        <v>3</v>
      </c>
      <c r="C449" s="45">
        <v>2</v>
      </c>
    </row>
    <row r="450" spans="1:6" x14ac:dyDescent="0.3">
      <c r="A450" s="45" t="s">
        <v>368</v>
      </c>
      <c r="B450" s="45" t="s">
        <v>3</v>
      </c>
      <c r="C450" s="45">
        <v>2</v>
      </c>
    </row>
    <row r="451" spans="1:6" x14ac:dyDescent="0.3">
      <c r="A451" s="45" t="s">
        <v>368</v>
      </c>
      <c r="B451" s="45" t="s">
        <v>3</v>
      </c>
      <c r="C451" s="45">
        <v>2</v>
      </c>
    </row>
    <row r="452" spans="1:6" x14ac:dyDescent="0.3">
      <c r="A452" s="45" t="s">
        <v>368</v>
      </c>
      <c r="B452" s="45" t="s">
        <v>3</v>
      </c>
      <c r="C452" s="45">
        <v>2</v>
      </c>
    </row>
    <row r="453" spans="1:6" x14ac:dyDescent="0.3">
      <c r="A453" s="45" t="s">
        <v>368</v>
      </c>
      <c r="B453" s="45" t="s">
        <v>3</v>
      </c>
      <c r="C453" s="45">
        <v>2</v>
      </c>
    </row>
    <row r="454" spans="1:6" x14ac:dyDescent="0.3">
      <c r="A454" s="45" t="s">
        <v>368</v>
      </c>
      <c r="B454" s="45" t="s">
        <v>3</v>
      </c>
      <c r="C454" s="45">
        <v>2</v>
      </c>
    </row>
    <row r="455" spans="1:6" x14ac:dyDescent="0.3">
      <c r="A455" s="45" t="s">
        <v>368</v>
      </c>
      <c r="B455" s="45" t="s">
        <v>3</v>
      </c>
      <c r="C455" s="45">
        <v>2</v>
      </c>
    </row>
    <row r="456" spans="1:6" x14ac:dyDescent="0.3">
      <c r="A456" s="45" t="s">
        <v>368</v>
      </c>
      <c r="B456" s="45" t="s">
        <v>3</v>
      </c>
      <c r="C456" s="45">
        <v>3</v>
      </c>
    </row>
    <row r="457" spans="1:6" x14ac:dyDescent="0.3">
      <c r="A457" s="45" t="s">
        <v>368</v>
      </c>
      <c r="B457" s="45" t="s">
        <v>3</v>
      </c>
      <c r="C457" s="45">
        <v>3</v>
      </c>
    </row>
    <row r="458" spans="1:6" x14ac:dyDescent="0.3">
      <c r="A458" s="45" t="s">
        <v>368</v>
      </c>
      <c r="B458" s="45" t="s">
        <v>3</v>
      </c>
      <c r="C458" s="45">
        <v>3</v>
      </c>
    </row>
    <row r="459" spans="1:6" x14ac:dyDescent="0.3">
      <c r="A459" s="45" t="s">
        <v>368</v>
      </c>
      <c r="B459" s="45" t="s">
        <v>3</v>
      </c>
      <c r="C459" s="45">
        <v>3</v>
      </c>
    </row>
    <row r="460" spans="1:6" x14ac:dyDescent="0.3">
      <c r="A460" s="45" t="s">
        <v>368</v>
      </c>
      <c r="B460" s="45" t="s">
        <v>3</v>
      </c>
      <c r="C460" s="45">
        <v>3</v>
      </c>
      <c r="E460" s="44">
        <v>0</v>
      </c>
      <c r="F460">
        <f>SUM(C445:C460)</f>
        <v>34</v>
      </c>
    </row>
    <row r="461" spans="1:6" x14ac:dyDescent="0.3">
      <c r="A461" s="45" t="s">
        <v>383</v>
      </c>
      <c r="B461" s="45" t="s">
        <v>3</v>
      </c>
      <c r="C461" s="45">
        <v>1</v>
      </c>
    </row>
    <row r="462" spans="1:6" x14ac:dyDescent="0.3">
      <c r="A462" s="45" t="s">
        <v>383</v>
      </c>
      <c r="B462" s="45" t="s">
        <v>3</v>
      </c>
      <c r="C462" s="45">
        <v>1</v>
      </c>
    </row>
    <row r="463" spans="1:6" x14ac:dyDescent="0.3">
      <c r="A463" s="45" t="s">
        <v>383</v>
      </c>
      <c r="B463" s="45" t="s">
        <v>3</v>
      </c>
      <c r="C463" s="45">
        <v>1</v>
      </c>
    </row>
    <row r="464" spans="1:6" x14ac:dyDescent="0.3">
      <c r="A464" s="45" t="s">
        <v>383</v>
      </c>
      <c r="B464" s="45" t="s">
        <v>3</v>
      </c>
      <c r="C464" s="45">
        <v>1</v>
      </c>
    </row>
    <row r="465" spans="1:3" x14ac:dyDescent="0.3">
      <c r="A465" s="45" t="s">
        <v>383</v>
      </c>
      <c r="B465" s="45" t="s">
        <v>3</v>
      </c>
      <c r="C465" s="45">
        <v>1</v>
      </c>
    </row>
    <row r="466" spans="1:3" x14ac:dyDescent="0.3">
      <c r="A466" s="45" t="s">
        <v>383</v>
      </c>
      <c r="B466" s="45" t="s">
        <v>3</v>
      </c>
      <c r="C466" s="45">
        <v>1</v>
      </c>
    </row>
    <row r="467" spans="1:3" x14ac:dyDescent="0.3">
      <c r="A467" s="45" t="s">
        <v>383</v>
      </c>
      <c r="B467" s="45" t="s">
        <v>3</v>
      </c>
      <c r="C467" s="45">
        <v>2</v>
      </c>
    </row>
    <row r="468" spans="1:3" x14ac:dyDescent="0.3">
      <c r="A468" s="45" t="s">
        <v>383</v>
      </c>
      <c r="B468" s="45" t="s">
        <v>3</v>
      </c>
      <c r="C468" s="45">
        <v>2</v>
      </c>
    </row>
    <row r="469" spans="1:3" x14ac:dyDescent="0.3">
      <c r="A469" s="45" t="s">
        <v>383</v>
      </c>
      <c r="B469" s="45" t="s">
        <v>3</v>
      </c>
      <c r="C469" s="45">
        <v>2</v>
      </c>
    </row>
    <row r="470" spans="1:3" x14ac:dyDescent="0.3">
      <c r="A470" s="45" t="s">
        <v>383</v>
      </c>
      <c r="B470" s="45" t="s">
        <v>3</v>
      </c>
      <c r="C470" s="45">
        <v>2</v>
      </c>
    </row>
    <row r="471" spans="1:3" x14ac:dyDescent="0.3">
      <c r="A471" s="45" t="s">
        <v>383</v>
      </c>
      <c r="B471" s="45" t="s">
        <v>3</v>
      </c>
      <c r="C471" s="45">
        <v>2</v>
      </c>
    </row>
    <row r="472" spans="1:3" x14ac:dyDescent="0.3">
      <c r="A472" s="45" t="s">
        <v>383</v>
      </c>
      <c r="B472" s="45" t="s">
        <v>3</v>
      </c>
      <c r="C472" s="45">
        <v>2</v>
      </c>
    </row>
    <row r="473" spans="1:3" x14ac:dyDescent="0.3">
      <c r="A473" s="45" t="s">
        <v>383</v>
      </c>
      <c r="B473" s="45" t="s">
        <v>3</v>
      </c>
      <c r="C473" s="45">
        <v>3</v>
      </c>
    </row>
    <row r="474" spans="1:3" x14ac:dyDescent="0.3">
      <c r="A474" s="45" t="s">
        <v>383</v>
      </c>
      <c r="B474" s="45" t="s">
        <v>3</v>
      </c>
      <c r="C474" s="45">
        <v>3</v>
      </c>
    </row>
    <row r="475" spans="1:3" x14ac:dyDescent="0.3">
      <c r="A475" s="45" t="s">
        <v>383</v>
      </c>
      <c r="B475" s="45" t="s">
        <v>3</v>
      </c>
      <c r="C475" s="45">
        <v>3</v>
      </c>
    </row>
    <row r="476" spans="1:3" x14ac:dyDescent="0.3">
      <c r="A476" s="45" t="s">
        <v>383</v>
      </c>
      <c r="B476" s="45" t="s">
        <v>3</v>
      </c>
      <c r="C476" s="45">
        <v>3</v>
      </c>
    </row>
    <row r="477" spans="1:3" x14ac:dyDescent="0.3">
      <c r="A477" s="45" t="s">
        <v>383</v>
      </c>
      <c r="B477" s="45" t="s">
        <v>3</v>
      </c>
      <c r="C477" s="45">
        <v>3</v>
      </c>
    </row>
    <row r="478" spans="1:3" x14ac:dyDescent="0.3">
      <c r="A478" s="45" t="s">
        <v>383</v>
      </c>
      <c r="B478" s="45" t="s">
        <v>3</v>
      </c>
      <c r="C478" s="45">
        <v>3</v>
      </c>
    </row>
    <row r="479" spans="1:3" x14ac:dyDescent="0.3">
      <c r="A479" s="45" t="s">
        <v>383</v>
      </c>
      <c r="B479" s="45" t="s">
        <v>3</v>
      </c>
      <c r="C479" s="45">
        <v>3</v>
      </c>
    </row>
    <row r="480" spans="1:3" x14ac:dyDescent="0.3">
      <c r="A480" s="45" t="s">
        <v>383</v>
      </c>
      <c r="B480" s="45" t="s">
        <v>3</v>
      </c>
      <c r="C480" s="45">
        <v>3</v>
      </c>
    </row>
    <row r="481" spans="1:6" x14ac:dyDescent="0.3">
      <c r="A481" s="45" t="s">
        <v>383</v>
      </c>
      <c r="B481" s="45" t="s">
        <v>3</v>
      </c>
      <c r="C481" s="45">
        <v>3</v>
      </c>
    </row>
    <row r="482" spans="1:6" x14ac:dyDescent="0.3">
      <c r="A482" s="45" t="s">
        <v>383</v>
      </c>
      <c r="B482" s="45" t="s">
        <v>3</v>
      </c>
      <c r="C482" s="45">
        <v>3</v>
      </c>
    </row>
    <row r="483" spans="1:6" x14ac:dyDescent="0.3">
      <c r="A483" s="45" t="s">
        <v>383</v>
      </c>
      <c r="B483" s="45" t="s">
        <v>3</v>
      </c>
      <c r="C483" s="45">
        <v>4</v>
      </c>
    </row>
    <row r="484" spans="1:6" x14ac:dyDescent="0.3">
      <c r="A484" s="45" t="s">
        <v>383</v>
      </c>
      <c r="B484" s="45" t="s">
        <v>3</v>
      </c>
      <c r="C484" s="45">
        <v>4</v>
      </c>
    </row>
    <row r="485" spans="1:6" x14ac:dyDescent="0.3">
      <c r="A485" s="45" t="s">
        <v>383</v>
      </c>
      <c r="B485" s="45" t="s">
        <v>3</v>
      </c>
      <c r="C485" s="45">
        <v>4</v>
      </c>
    </row>
    <row r="486" spans="1:6" x14ac:dyDescent="0.3">
      <c r="A486" s="45" t="s">
        <v>383</v>
      </c>
      <c r="B486" s="45" t="s">
        <v>3</v>
      </c>
      <c r="C486" s="45">
        <v>4</v>
      </c>
    </row>
    <row r="487" spans="1:6" x14ac:dyDescent="0.3">
      <c r="A487" s="45" t="s">
        <v>383</v>
      </c>
      <c r="B487" s="45" t="s">
        <v>3</v>
      </c>
      <c r="C487" s="45">
        <v>10</v>
      </c>
    </row>
    <row r="488" spans="1:6" x14ac:dyDescent="0.3">
      <c r="A488" s="45" t="s">
        <v>383</v>
      </c>
      <c r="B488" s="45" t="s">
        <v>3</v>
      </c>
      <c r="C488" s="45">
        <v>11</v>
      </c>
    </row>
    <row r="489" spans="1:6" x14ac:dyDescent="0.3">
      <c r="A489" s="45" t="s">
        <v>383</v>
      </c>
      <c r="B489" s="45" t="s">
        <v>3</v>
      </c>
      <c r="C489" s="45">
        <v>12</v>
      </c>
    </row>
    <row r="490" spans="1:6" x14ac:dyDescent="0.3">
      <c r="A490" s="45" t="s">
        <v>383</v>
      </c>
      <c r="B490" s="45" t="s">
        <v>3</v>
      </c>
      <c r="C490" s="45">
        <v>13</v>
      </c>
    </row>
    <row r="491" spans="1:6" x14ac:dyDescent="0.3">
      <c r="A491" s="45" t="s">
        <v>383</v>
      </c>
      <c r="B491" s="45" t="s">
        <v>3</v>
      </c>
      <c r="D491">
        <v>1</v>
      </c>
    </row>
    <row r="492" spans="1:6" x14ac:dyDescent="0.3">
      <c r="A492" s="45" t="s">
        <v>383</v>
      </c>
      <c r="B492" s="45" t="s">
        <v>3</v>
      </c>
      <c r="D492">
        <v>1</v>
      </c>
    </row>
    <row r="493" spans="1:6" x14ac:dyDescent="0.3">
      <c r="A493" s="45" t="s">
        <v>383</v>
      </c>
      <c r="B493" s="45" t="s">
        <v>3</v>
      </c>
      <c r="D493">
        <v>1</v>
      </c>
      <c r="E493" s="44">
        <f>SUM(D491:D493)</f>
        <v>3</v>
      </c>
      <c r="F493">
        <f>SUM(C461:C493)</f>
        <v>110</v>
      </c>
    </row>
    <row r="494" spans="1:6" x14ac:dyDescent="0.3">
      <c r="A494" s="45" t="s">
        <v>384</v>
      </c>
      <c r="B494" s="45" t="s">
        <v>3</v>
      </c>
      <c r="C494" s="45">
        <v>1</v>
      </c>
    </row>
    <row r="495" spans="1:6" x14ac:dyDescent="0.3">
      <c r="A495" s="45" t="s">
        <v>384</v>
      </c>
      <c r="B495" s="45" t="s">
        <v>3</v>
      </c>
      <c r="C495" s="45">
        <v>1</v>
      </c>
    </row>
    <row r="496" spans="1:6" x14ac:dyDescent="0.3">
      <c r="A496" s="45" t="s">
        <v>384</v>
      </c>
      <c r="B496" s="45" t="s">
        <v>3</v>
      </c>
      <c r="C496" s="45">
        <v>1</v>
      </c>
    </row>
    <row r="497" spans="1:3" x14ac:dyDescent="0.3">
      <c r="A497" s="45" t="s">
        <v>384</v>
      </c>
      <c r="B497" s="45" t="s">
        <v>3</v>
      </c>
      <c r="C497" s="45">
        <v>1</v>
      </c>
    </row>
    <row r="498" spans="1:3" x14ac:dyDescent="0.3">
      <c r="A498" s="45" t="s">
        <v>384</v>
      </c>
      <c r="B498" s="45" t="s">
        <v>3</v>
      </c>
      <c r="C498" s="45">
        <v>1</v>
      </c>
    </row>
    <row r="499" spans="1:3" x14ac:dyDescent="0.3">
      <c r="A499" s="45" t="s">
        <v>384</v>
      </c>
      <c r="B499" s="45" t="s">
        <v>3</v>
      </c>
      <c r="C499" s="45">
        <v>1</v>
      </c>
    </row>
    <row r="500" spans="1:3" x14ac:dyDescent="0.3">
      <c r="A500" s="45" t="s">
        <v>384</v>
      </c>
      <c r="B500" s="45" t="s">
        <v>3</v>
      </c>
      <c r="C500" s="45">
        <v>1</v>
      </c>
    </row>
    <row r="501" spans="1:3" x14ac:dyDescent="0.3">
      <c r="A501" s="45" t="s">
        <v>384</v>
      </c>
      <c r="B501" s="45" t="s">
        <v>3</v>
      </c>
      <c r="C501" s="45">
        <v>1</v>
      </c>
    </row>
    <row r="502" spans="1:3" x14ac:dyDescent="0.3">
      <c r="A502" s="45" t="s">
        <v>384</v>
      </c>
      <c r="B502" s="45" t="s">
        <v>3</v>
      </c>
      <c r="C502" s="45">
        <v>1</v>
      </c>
    </row>
    <row r="503" spans="1:3" x14ac:dyDescent="0.3">
      <c r="A503" s="45" t="s">
        <v>384</v>
      </c>
      <c r="B503" s="45" t="s">
        <v>3</v>
      </c>
      <c r="C503" s="45">
        <v>1</v>
      </c>
    </row>
    <row r="504" spans="1:3" x14ac:dyDescent="0.3">
      <c r="A504" s="45" t="s">
        <v>384</v>
      </c>
      <c r="B504" s="45" t="s">
        <v>3</v>
      </c>
      <c r="C504" s="45">
        <v>1</v>
      </c>
    </row>
    <row r="505" spans="1:3" x14ac:dyDescent="0.3">
      <c r="A505" s="45" t="s">
        <v>384</v>
      </c>
      <c r="B505" s="45" t="s">
        <v>3</v>
      </c>
      <c r="C505" s="45">
        <v>1</v>
      </c>
    </row>
    <row r="506" spans="1:3" x14ac:dyDescent="0.3">
      <c r="A506" s="45" t="s">
        <v>384</v>
      </c>
      <c r="B506" s="45" t="s">
        <v>3</v>
      </c>
      <c r="C506" s="45">
        <v>2</v>
      </c>
    </row>
    <row r="507" spans="1:3" x14ac:dyDescent="0.3">
      <c r="A507" s="45" t="s">
        <v>384</v>
      </c>
      <c r="B507" s="45" t="s">
        <v>3</v>
      </c>
      <c r="C507" s="45">
        <v>2</v>
      </c>
    </row>
    <row r="508" spans="1:3" x14ac:dyDescent="0.3">
      <c r="A508" s="45" t="s">
        <v>384</v>
      </c>
      <c r="B508" s="45" t="s">
        <v>3</v>
      </c>
      <c r="C508" s="45">
        <v>2</v>
      </c>
    </row>
    <row r="509" spans="1:3" x14ac:dyDescent="0.3">
      <c r="A509" s="45" t="s">
        <v>384</v>
      </c>
      <c r="B509" s="45" t="s">
        <v>3</v>
      </c>
      <c r="C509" s="45">
        <v>2</v>
      </c>
    </row>
    <row r="510" spans="1:3" x14ac:dyDescent="0.3">
      <c r="A510" s="45" t="s">
        <v>384</v>
      </c>
      <c r="B510" s="45" t="s">
        <v>3</v>
      </c>
      <c r="C510" s="45">
        <v>2</v>
      </c>
    </row>
    <row r="511" spans="1:3" x14ac:dyDescent="0.3">
      <c r="A511" s="45" t="s">
        <v>384</v>
      </c>
      <c r="B511" s="45" t="s">
        <v>3</v>
      </c>
      <c r="C511" s="45">
        <v>2</v>
      </c>
    </row>
    <row r="512" spans="1:3" x14ac:dyDescent="0.3">
      <c r="A512" s="45" t="s">
        <v>384</v>
      </c>
      <c r="B512" s="45" t="s">
        <v>3</v>
      </c>
      <c r="C512" s="45">
        <v>3</v>
      </c>
    </row>
    <row r="513" spans="1:4" x14ac:dyDescent="0.3">
      <c r="A513" s="45" t="s">
        <v>384</v>
      </c>
      <c r="B513" s="45" t="s">
        <v>3</v>
      </c>
      <c r="C513" s="45">
        <v>3</v>
      </c>
    </row>
    <row r="514" spans="1:4" x14ac:dyDescent="0.3">
      <c r="A514" s="45" t="s">
        <v>384</v>
      </c>
      <c r="B514" s="45" t="s">
        <v>3</v>
      </c>
      <c r="C514" s="45">
        <v>3</v>
      </c>
    </row>
    <row r="515" spans="1:4" x14ac:dyDescent="0.3">
      <c r="A515" s="45" t="s">
        <v>384</v>
      </c>
      <c r="B515" s="45" t="s">
        <v>3</v>
      </c>
      <c r="D515">
        <v>1</v>
      </c>
    </row>
    <row r="516" spans="1:4" x14ac:dyDescent="0.3">
      <c r="A516" s="45" t="s">
        <v>384</v>
      </c>
      <c r="B516" s="45" t="s">
        <v>3</v>
      </c>
      <c r="D516">
        <v>1</v>
      </c>
    </row>
    <row r="517" spans="1:4" x14ac:dyDescent="0.3">
      <c r="A517" s="45" t="s">
        <v>384</v>
      </c>
      <c r="B517" s="45" t="s">
        <v>3</v>
      </c>
      <c r="D517">
        <v>1</v>
      </c>
    </row>
    <row r="518" spans="1:4" x14ac:dyDescent="0.3">
      <c r="A518" s="45" t="s">
        <v>384</v>
      </c>
      <c r="B518" s="45" t="s">
        <v>3</v>
      </c>
      <c r="D518">
        <v>1</v>
      </c>
    </row>
    <row r="519" spans="1:4" x14ac:dyDescent="0.3">
      <c r="A519" s="45" t="s">
        <v>384</v>
      </c>
      <c r="B519" s="45" t="s">
        <v>3</v>
      </c>
      <c r="D519">
        <v>1</v>
      </c>
    </row>
    <row r="520" spans="1:4" x14ac:dyDescent="0.3">
      <c r="A520" s="45" t="s">
        <v>384</v>
      </c>
      <c r="B520" s="45" t="s">
        <v>3</v>
      </c>
      <c r="D520">
        <v>1</v>
      </c>
    </row>
    <row r="521" spans="1:4" x14ac:dyDescent="0.3">
      <c r="A521" s="45" t="s">
        <v>384</v>
      </c>
      <c r="B521" s="45" t="s">
        <v>3</v>
      </c>
      <c r="D521">
        <v>1</v>
      </c>
    </row>
    <row r="522" spans="1:4" x14ac:dyDescent="0.3">
      <c r="A522" s="45" t="s">
        <v>384</v>
      </c>
      <c r="B522" s="45" t="s">
        <v>3</v>
      </c>
      <c r="D522">
        <v>1</v>
      </c>
    </row>
    <row r="523" spans="1:4" x14ac:dyDescent="0.3">
      <c r="A523" s="45" t="s">
        <v>384</v>
      </c>
      <c r="B523" s="45" t="s">
        <v>3</v>
      </c>
      <c r="D523">
        <v>1</v>
      </c>
    </row>
    <row r="524" spans="1:4" x14ac:dyDescent="0.3">
      <c r="A524" s="45" t="s">
        <v>384</v>
      </c>
      <c r="B524" s="45" t="s">
        <v>3</v>
      </c>
      <c r="D524">
        <v>1</v>
      </c>
    </row>
    <row r="525" spans="1:4" x14ac:dyDescent="0.3">
      <c r="A525" s="45" t="s">
        <v>384</v>
      </c>
      <c r="B525" s="45" t="s">
        <v>3</v>
      </c>
      <c r="D525">
        <v>1</v>
      </c>
    </row>
    <row r="526" spans="1:4" x14ac:dyDescent="0.3">
      <c r="A526" s="45" t="s">
        <v>384</v>
      </c>
      <c r="B526" s="45" t="s">
        <v>3</v>
      </c>
      <c r="D526">
        <v>1</v>
      </c>
    </row>
    <row r="527" spans="1:4" x14ac:dyDescent="0.3">
      <c r="A527" s="45" t="s">
        <v>384</v>
      </c>
      <c r="B527" s="45" t="s">
        <v>3</v>
      </c>
      <c r="D527">
        <v>1</v>
      </c>
    </row>
    <row r="528" spans="1:4" x14ac:dyDescent="0.3">
      <c r="A528" s="45" t="s">
        <v>384</v>
      </c>
      <c r="B528" s="45" t="s">
        <v>3</v>
      </c>
      <c r="D528">
        <v>1</v>
      </c>
    </row>
    <row r="529" spans="1:6" x14ac:dyDescent="0.3">
      <c r="A529" s="45" t="s">
        <v>384</v>
      </c>
      <c r="B529" s="45" t="s">
        <v>3</v>
      </c>
      <c r="D529">
        <v>1</v>
      </c>
      <c r="E529" s="44">
        <f>SUM(D515:D529)</f>
        <v>15</v>
      </c>
      <c r="F529">
        <f>SUM(C494:C529)</f>
        <v>33</v>
      </c>
    </row>
    <row r="530" spans="1:6" x14ac:dyDescent="0.3">
      <c r="A530" s="45" t="s">
        <v>383</v>
      </c>
      <c r="B530" s="45" t="s">
        <v>2224</v>
      </c>
      <c r="D530">
        <v>1</v>
      </c>
    </row>
    <row r="531" spans="1:6" x14ac:dyDescent="0.3">
      <c r="A531" s="45" t="s">
        <v>383</v>
      </c>
      <c r="B531" s="45" t="s">
        <v>1150</v>
      </c>
      <c r="D531">
        <v>1</v>
      </c>
    </row>
    <row r="532" spans="1:6" x14ac:dyDescent="0.3">
      <c r="A532" s="45" t="s">
        <v>171</v>
      </c>
      <c r="B532" s="45" t="s">
        <v>633</v>
      </c>
      <c r="D532">
        <v>1</v>
      </c>
    </row>
    <row r="533" spans="1:6" x14ac:dyDescent="0.3">
      <c r="A533" s="45" t="s">
        <v>171</v>
      </c>
      <c r="B533" s="45" t="s">
        <v>633</v>
      </c>
      <c r="D533">
        <v>1</v>
      </c>
    </row>
    <row r="534" spans="1:6" x14ac:dyDescent="0.3">
      <c r="A534" s="45" t="s">
        <v>547</v>
      </c>
      <c r="B534" s="45" t="s">
        <v>633</v>
      </c>
      <c r="D534">
        <v>1</v>
      </c>
    </row>
    <row r="535" spans="1:6" x14ac:dyDescent="0.3">
      <c r="A535" s="45" t="s">
        <v>323</v>
      </c>
      <c r="B535" s="45" t="s">
        <v>633</v>
      </c>
      <c r="D535">
        <v>1</v>
      </c>
    </row>
    <row r="536" spans="1:6" x14ac:dyDescent="0.3">
      <c r="A536" s="45" t="s">
        <v>323</v>
      </c>
      <c r="B536" s="45" t="s">
        <v>633</v>
      </c>
      <c r="D536">
        <v>1</v>
      </c>
    </row>
    <row r="537" spans="1:6" x14ac:dyDescent="0.3">
      <c r="A537" s="45" t="s">
        <v>323</v>
      </c>
      <c r="B537" s="45" t="s">
        <v>633</v>
      </c>
      <c r="D537">
        <v>1</v>
      </c>
    </row>
    <row r="538" spans="1:6" x14ac:dyDescent="0.3">
      <c r="A538" s="45" t="s">
        <v>323</v>
      </c>
      <c r="B538" s="45" t="s">
        <v>633</v>
      </c>
      <c r="D538">
        <v>1</v>
      </c>
    </row>
    <row r="539" spans="1:6" x14ac:dyDescent="0.3">
      <c r="A539" s="45" t="s">
        <v>323</v>
      </c>
      <c r="B539" s="45" t="s">
        <v>633</v>
      </c>
      <c r="D539">
        <v>1</v>
      </c>
    </row>
    <row r="540" spans="1:6" x14ac:dyDescent="0.3">
      <c r="A540" s="45" t="s">
        <v>323</v>
      </c>
      <c r="B540" s="45" t="s">
        <v>633</v>
      </c>
      <c r="D540">
        <v>1</v>
      </c>
    </row>
    <row r="541" spans="1:6" x14ac:dyDescent="0.3">
      <c r="A541" s="45" t="s">
        <v>323</v>
      </c>
      <c r="B541" s="45" t="s">
        <v>633</v>
      </c>
      <c r="D541">
        <v>1</v>
      </c>
    </row>
    <row r="542" spans="1:6" x14ac:dyDescent="0.3">
      <c r="A542" s="45" t="s">
        <v>323</v>
      </c>
      <c r="B542" s="45" t="s">
        <v>633</v>
      </c>
      <c r="D542">
        <v>1</v>
      </c>
    </row>
    <row r="543" spans="1:6" x14ac:dyDescent="0.3">
      <c r="A543" s="45" t="s">
        <v>323</v>
      </c>
      <c r="B543" s="45" t="s">
        <v>633</v>
      </c>
      <c r="D543">
        <v>1</v>
      </c>
    </row>
    <row r="544" spans="1:6" x14ac:dyDescent="0.3">
      <c r="A544" s="45" t="s">
        <v>323</v>
      </c>
      <c r="B544" s="45" t="s">
        <v>633</v>
      </c>
      <c r="D544">
        <v>1</v>
      </c>
    </row>
    <row r="545" spans="1:4" x14ac:dyDescent="0.3">
      <c r="A545" s="45" t="s">
        <v>323</v>
      </c>
      <c r="B545" s="45" t="s">
        <v>633</v>
      </c>
      <c r="D545">
        <v>1</v>
      </c>
    </row>
    <row r="546" spans="1:4" x14ac:dyDescent="0.3">
      <c r="A546" s="45" t="s">
        <v>206</v>
      </c>
      <c r="B546" s="45" t="s">
        <v>633</v>
      </c>
      <c r="D546">
        <v>1</v>
      </c>
    </row>
    <row r="547" spans="1:4" x14ac:dyDescent="0.3">
      <c r="A547" s="45" t="s">
        <v>206</v>
      </c>
      <c r="B547" s="45" t="s">
        <v>633</v>
      </c>
      <c r="D547">
        <v>1</v>
      </c>
    </row>
    <row r="548" spans="1:4" x14ac:dyDescent="0.3">
      <c r="A548" s="45" t="s">
        <v>206</v>
      </c>
      <c r="B548" s="45" t="s">
        <v>633</v>
      </c>
      <c r="D548">
        <v>1</v>
      </c>
    </row>
    <row r="549" spans="1:4" x14ac:dyDescent="0.3">
      <c r="A549" s="45" t="s">
        <v>206</v>
      </c>
      <c r="B549" s="45" t="s">
        <v>633</v>
      </c>
      <c r="D549">
        <v>1</v>
      </c>
    </row>
    <row r="550" spans="1:4" x14ac:dyDescent="0.3">
      <c r="A550" s="45" t="s">
        <v>206</v>
      </c>
      <c r="B550" s="45" t="s">
        <v>633</v>
      </c>
      <c r="D550">
        <v>1</v>
      </c>
    </row>
    <row r="551" spans="1:4" x14ac:dyDescent="0.3">
      <c r="A551" s="45" t="s">
        <v>206</v>
      </c>
      <c r="B551" s="45" t="s">
        <v>633</v>
      </c>
      <c r="D551">
        <v>1</v>
      </c>
    </row>
    <row r="552" spans="1:4" x14ac:dyDescent="0.3">
      <c r="A552" s="45" t="s">
        <v>206</v>
      </c>
      <c r="B552" s="45" t="s">
        <v>633</v>
      </c>
      <c r="D552">
        <v>1</v>
      </c>
    </row>
    <row r="553" spans="1:4" x14ac:dyDescent="0.3">
      <c r="A553" s="45" t="s">
        <v>206</v>
      </c>
      <c r="B553" s="45" t="s">
        <v>633</v>
      </c>
      <c r="D553">
        <v>1</v>
      </c>
    </row>
    <row r="554" spans="1:4" x14ac:dyDescent="0.3">
      <c r="A554" s="45" t="s">
        <v>206</v>
      </c>
      <c r="B554" s="45" t="s">
        <v>633</v>
      </c>
      <c r="D554">
        <v>1</v>
      </c>
    </row>
    <row r="555" spans="1:4" x14ac:dyDescent="0.3">
      <c r="A555" s="45" t="s">
        <v>206</v>
      </c>
      <c r="B555" s="45" t="s">
        <v>633</v>
      </c>
      <c r="D555">
        <v>1</v>
      </c>
    </row>
    <row r="556" spans="1:4" x14ac:dyDescent="0.3">
      <c r="A556" s="45" t="s">
        <v>206</v>
      </c>
      <c r="B556" s="45" t="s">
        <v>633</v>
      </c>
      <c r="D556">
        <v>1</v>
      </c>
    </row>
    <row r="557" spans="1:4" x14ac:dyDescent="0.3">
      <c r="A557" s="45" t="s">
        <v>206</v>
      </c>
      <c r="B557" s="45" t="s">
        <v>633</v>
      </c>
      <c r="D557">
        <v>1</v>
      </c>
    </row>
    <row r="558" spans="1:4" x14ac:dyDescent="0.3">
      <c r="A558" s="45" t="s">
        <v>206</v>
      </c>
      <c r="B558" s="45" t="s">
        <v>633</v>
      </c>
      <c r="D558">
        <v>1</v>
      </c>
    </row>
    <row r="559" spans="1:4" x14ac:dyDescent="0.3">
      <c r="A559" s="45" t="s">
        <v>206</v>
      </c>
      <c r="B559" s="45" t="s">
        <v>633</v>
      </c>
      <c r="D559">
        <v>1</v>
      </c>
    </row>
    <row r="560" spans="1:4" x14ac:dyDescent="0.3">
      <c r="A560" s="45" t="s">
        <v>206</v>
      </c>
      <c r="B560" s="45" t="s">
        <v>633</v>
      </c>
      <c r="D560">
        <v>1</v>
      </c>
    </row>
    <row r="561" spans="1:4" x14ac:dyDescent="0.3">
      <c r="A561" s="45" t="s">
        <v>206</v>
      </c>
      <c r="B561" s="45" t="s">
        <v>633</v>
      </c>
      <c r="D561">
        <v>1</v>
      </c>
    </row>
    <row r="562" spans="1:4" x14ac:dyDescent="0.3">
      <c r="A562" s="45" t="s">
        <v>206</v>
      </c>
      <c r="B562" s="45" t="s">
        <v>633</v>
      </c>
      <c r="D562">
        <v>1</v>
      </c>
    </row>
    <row r="563" spans="1:4" x14ac:dyDescent="0.3">
      <c r="A563" s="45" t="s">
        <v>206</v>
      </c>
      <c r="B563" s="45" t="s">
        <v>633</v>
      </c>
      <c r="D563">
        <v>1</v>
      </c>
    </row>
    <row r="564" spans="1:4" x14ac:dyDescent="0.3">
      <c r="A564" s="45" t="s">
        <v>206</v>
      </c>
      <c r="B564" s="45" t="s">
        <v>633</v>
      </c>
      <c r="D564">
        <v>1</v>
      </c>
    </row>
    <row r="565" spans="1:4" x14ac:dyDescent="0.3">
      <c r="A565" s="45" t="s">
        <v>206</v>
      </c>
      <c r="B565" s="45" t="s">
        <v>633</v>
      </c>
      <c r="D565">
        <v>1</v>
      </c>
    </row>
    <row r="566" spans="1:4" x14ac:dyDescent="0.3">
      <c r="A566" s="45" t="s">
        <v>206</v>
      </c>
      <c r="B566" s="45" t="s">
        <v>633</v>
      </c>
      <c r="D566">
        <v>1</v>
      </c>
    </row>
    <row r="567" spans="1:4" x14ac:dyDescent="0.3">
      <c r="A567" s="45" t="s">
        <v>206</v>
      </c>
      <c r="B567" s="45" t="s">
        <v>633</v>
      </c>
      <c r="D567">
        <v>1</v>
      </c>
    </row>
    <row r="568" spans="1:4" x14ac:dyDescent="0.3">
      <c r="A568" s="45" t="s">
        <v>206</v>
      </c>
      <c r="B568" s="45" t="s">
        <v>633</v>
      </c>
      <c r="D568">
        <v>1</v>
      </c>
    </row>
    <row r="569" spans="1:4" x14ac:dyDescent="0.3">
      <c r="A569" s="45" t="s">
        <v>382</v>
      </c>
      <c r="B569" s="45" t="s">
        <v>633</v>
      </c>
      <c r="D569">
        <v>1</v>
      </c>
    </row>
    <row r="570" spans="1:4" x14ac:dyDescent="0.3">
      <c r="A570" s="45" t="s">
        <v>382</v>
      </c>
      <c r="B570" s="45" t="s">
        <v>633</v>
      </c>
      <c r="D570">
        <v>1</v>
      </c>
    </row>
    <row r="571" spans="1:4" x14ac:dyDescent="0.3">
      <c r="A571" s="45" t="s">
        <v>382</v>
      </c>
      <c r="B571" s="45" t="s">
        <v>633</v>
      </c>
      <c r="D571">
        <v>1</v>
      </c>
    </row>
    <row r="572" spans="1:4" x14ac:dyDescent="0.3">
      <c r="A572" s="45" t="s">
        <v>556</v>
      </c>
      <c r="B572" s="45" t="s">
        <v>281</v>
      </c>
      <c r="D572">
        <v>1</v>
      </c>
    </row>
    <row r="573" spans="1:4" x14ac:dyDescent="0.3">
      <c r="A573" s="45" t="s">
        <v>845</v>
      </c>
      <c r="B573" s="45" t="s">
        <v>76</v>
      </c>
      <c r="D573">
        <v>1</v>
      </c>
    </row>
    <row r="574" spans="1:4" x14ac:dyDescent="0.3">
      <c r="A574" s="45" t="s">
        <v>845</v>
      </c>
      <c r="B574" s="45" t="s">
        <v>76</v>
      </c>
      <c r="D574">
        <v>1</v>
      </c>
    </row>
    <row r="575" spans="1:4" x14ac:dyDescent="0.3">
      <c r="A575" s="45" t="s">
        <v>845</v>
      </c>
      <c r="B575" s="45" t="s">
        <v>76</v>
      </c>
      <c r="D575">
        <v>1</v>
      </c>
    </row>
    <row r="576" spans="1:4" x14ac:dyDescent="0.3">
      <c r="A576" s="45" t="s">
        <v>845</v>
      </c>
      <c r="B576" s="45" t="s">
        <v>76</v>
      </c>
      <c r="D576">
        <v>1</v>
      </c>
    </row>
    <row r="577" spans="1:4" x14ac:dyDescent="0.3">
      <c r="A577" s="45" t="s">
        <v>845</v>
      </c>
      <c r="B577" s="45" t="s">
        <v>76</v>
      </c>
      <c r="D577">
        <v>1</v>
      </c>
    </row>
    <row r="578" spans="1:4" x14ac:dyDescent="0.3">
      <c r="A578" s="45" t="s">
        <v>845</v>
      </c>
      <c r="B578" s="45" t="s">
        <v>76</v>
      </c>
      <c r="D578">
        <v>1</v>
      </c>
    </row>
    <row r="579" spans="1:4" x14ac:dyDescent="0.3">
      <c r="A579" s="45" t="s">
        <v>845</v>
      </c>
      <c r="B579" s="45" t="s">
        <v>76</v>
      </c>
      <c r="D579">
        <v>1</v>
      </c>
    </row>
    <row r="580" spans="1:4" x14ac:dyDescent="0.3">
      <c r="A580" s="45" t="s">
        <v>845</v>
      </c>
      <c r="B580" s="45" t="s">
        <v>76</v>
      </c>
      <c r="D580">
        <v>1</v>
      </c>
    </row>
    <row r="581" spans="1:4" x14ac:dyDescent="0.3">
      <c r="A581" s="45" t="s">
        <v>845</v>
      </c>
      <c r="B581" s="45" t="s">
        <v>76</v>
      </c>
      <c r="D581">
        <v>1</v>
      </c>
    </row>
    <row r="582" spans="1:4" x14ac:dyDescent="0.3">
      <c r="A582" s="45" t="s">
        <v>845</v>
      </c>
      <c r="B582" s="45" t="s">
        <v>76</v>
      </c>
      <c r="D582">
        <v>1</v>
      </c>
    </row>
    <row r="583" spans="1:4" x14ac:dyDescent="0.3">
      <c r="A583" s="45" t="s">
        <v>845</v>
      </c>
      <c r="B583" s="45" t="s">
        <v>76</v>
      </c>
      <c r="D583">
        <v>1</v>
      </c>
    </row>
    <row r="584" spans="1:4" x14ac:dyDescent="0.3">
      <c r="A584" s="45" t="s">
        <v>845</v>
      </c>
      <c r="B584" s="45" t="s">
        <v>76</v>
      </c>
      <c r="D584">
        <v>1</v>
      </c>
    </row>
    <row r="585" spans="1:4" x14ac:dyDescent="0.3">
      <c r="A585" s="45" t="s">
        <v>845</v>
      </c>
      <c r="B585" s="45" t="s">
        <v>76</v>
      </c>
      <c r="D585">
        <v>1</v>
      </c>
    </row>
    <row r="586" spans="1:4" x14ac:dyDescent="0.3">
      <c r="A586" s="45" t="s">
        <v>845</v>
      </c>
      <c r="B586" s="45" t="s">
        <v>76</v>
      </c>
      <c r="D586">
        <v>1</v>
      </c>
    </row>
    <row r="587" spans="1:4" x14ac:dyDescent="0.3">
      <c r="A587" s="45" t="s">
        <v>845</v>
      </c>
      <c r="B587" s="45" t="s">
        <v>76</v>
      </c>
      <c r="D587">
        <v>1</v>
      </c>
    </row>
    <row r="588" spans="1:4" x14ac:dyDescent="0.3">
      <c r="A588" s="45" t="s">
        <v>845</v>
      </c>
      <c r="B588" s="45" t="s">
        <v>76</v>
      </c>
      <c r="D588">
        <v>1</v>
      </c>
    </row>
    <row r="589" spans="1:4" x14ac:dyDescent="0.3">
      <c r="A589" s="45" t="s">
        <v>845</v>
      </c>
      <c r="B589" s="45" t="s">
        <v>76</v>
      </c>
      <c r="D589">
        <v>1</v>
      </c>
    </row>
    <row r="590" spans="1:4" x14ac:dyDescent="0.3">
      <c r="A590" s="45" t="s">
        <v>845</v>
      </c>
      <c r="B590" s="45" t="s">
        <v>76</v>
      </c>
      <c r="D590">
        <v>1</v>
      </c>
    </row>
    <row r="591" spans="1:4" x14ac:dyDescent="0.3">
      <c r="A591" s="45" t="s">
        <v>845</v>
      </c>
      <c r="B591" s="45" t="s">
        <v>76</v>
      </c>
      <c r="D591">
        <v>1</v>
      </c>
    </row>
    <row r="592" spans="1:4" x14ac:dyDescent="0.3">
      <c r="A592" s="45" t="s">
        <v>845</v>
      </c>
      <c r="B592" s="45" t="s">
        <v>76</v>
      </c>
      <c r="D592">
        <v>1</v>
      </c>
    </row>
    <row r="593" spans="1:4" x14ac:dyDescent="0.3">
      <c r="A593" s="45" t="s">
        <v>845</v>
      </c>
      <c r="B593" s="45" t="s">
        <v>76</v>
      </c>
      <c r="D593">
        <v>1</v>
      </c>
    </row>
    <row r="594" spans="1:4" x14ac:dyDescent="0.3">
      <c r="A594" s="45" t="s">
        <v>845</v>
      </c>
      <c r="B594" s="45" t="s">
        <v>76</v>
      </c>
      <c r="D594">
        <v>1</v>
      </c>
    </row>
    <row r="595" spans="1:4" x14ac:dyDescent="0.3">
      <c r="A595" s="45" t="s">
        <v>845</v>
      </c>
      <c r="B595" s="45" t="s">
        <v>76</v>
      </c>
      <c r="D595">
        <v>1</v>
      </c>
    </row>
    <row r="596" spans="1:4" x14ac:dyDescent="0.3">
      <c r="A596" s="45" t="s">
        <v>845</v>
      </c>
      <c r="B596" s="45" t="s">
        <v>76</v>
      </c>
      <c r="D596">
        <v>1</v>
      </c>
    </row>
    <row r="597" spans="1:4" x14ac:dyDescent="0.3">
      <c r="A597" s="45" t="s">
        <v>845</v>
      </c>
      <c r="B597" s="45" t="s">
        <v>76</v>
      </c>
      <c r="D597">
        <v>1</v>
      </c>
    </row>
    <row r="598" spans="1:4" x14ac:dyDescent="0.3">
      <c r="A598" s="45" t="s">
        <v>845</v>
      </c>
      <c r="B598" s="45" t="s">
        <v>76</v>
      </c>
      <c r="D598">
        <v>1</v>
      </c>
    </row>
    <row r="599" spans="1:4" x14ac:dyDescent="0.3">
      <c r="A599" s="45" t="s">
        <v>845</v>
      </c>
      <c r="B599" s="45" t="s">
        <v>76</v>
      </c>
      <c r="D599">
        <v>1</v>
      </c>
    </row>
    <row r="600" spans="1:4" x14ac:dyDescent="0.3">
      <c r="A600" s="45" t="s">
        <v>845</v>
      </c>
      <c r="B600" s="45" t="s">
        <v>76</v>
      </c>
      <c r="D600">
        <v>1</v>
      </c>
    </row>
    <row r="601" spans="1:4" x14ac:dyDescent="0.3">
      <c r="A601" s="45" t="s">
        <v>845</v>
      </c>
      <c r="B601" s="45" t="s">
        <v>76</v>
      </c>
      <c r="D601">
        <v>1</v>
      </c>
    </row>
    <row r="602" spans="1:4" x14ac:dyDescent="0.3">
      <c r="A602" s="45" t="s">
        <v>845</v>
      </c>
      <c r="B602" s="45" t="s">
        <v>76</v>
      </c>
      <c r="D602">
        <v>1</v>
      </c>
    </row>
    <row r="603" spans="1:4" x14ac:dyDescent="0.3">
      <c r="A603" s="45" t="s">
        <v>845</v>
      </c>
      <c r="B603" s="45" t="s">
        <v>76</v>
      </c>
      <c r="D603">
        <v>1</v>
      </c>
    </row>
    <row r="604" spans="1:4" x14ac:dyDescent="0.3">
      <c r="A604" s="45" t="s">
        <v>845</v>
      </c>
      <c r="B604" s="45" t="s">
        <v>76</v>
      </c>
      <c r="D604">
        <v>1</v>
      </c>
    </row>
    <row r="605" spans="1:4" x14ac:dyDescent="0.3">
      <c r="A605" s="45" t="s">
        <v>845</v>
      </c>
      <c r="B605" s="45" t="s">
        <v>76</v>
      </c>
      <c r="D605">
        <v>1</v>
      </c>
    </row>
    <row r="606" spans="1:4" x14ac:dyDescent="0.3">
      <c r="A606" s="45" t="s">
        <v>557</v>
      </c>
      <c r="B606" s="45" t="s">
        <v>76</v>
      </c>
      <c r="D606">
        <v>1</v>
      </c>
    </row>
    <row r="607" spans="1:4" x14ac:dyDescent="0.3">
      <c r="A607" s="45" t="s">
        <v>557</v>
      </c>
      <c r="B607" s="45" t="s">
        <v>76</v>
      </c>
      <c r="D607">
        <v>1</v>
      </c>
    </row>
    <row r="608" spans="1:4" x14ac:dyDescent="0.3">
      <c r="A608" s="45" t="s">
        <v>557</v>
      </c>
      <c r="B608" s="45" t="s">
        <v>76</v>
      </c>
      <c r="D608">
        <v>1</v>
      </c>
    </row>
    <row r="609" spans="1:4" x14ac:dyDescent="0.3">
      <c r="A609" s="45" t="s">
        <v>557</v>
      </c>
      <c r="B609" s="45" t="s">
        <v>76</v>
      </c>
      <c r="D609">
        <v>1</v>
      </c>
    </row>
    <row r="610" spans="1:4" x14ac:dyDescent="0.3">
      <c r="A610" s="45" t="s">
        <v>557</v>
      </c>
      <c r="B610" s="45" t="s">
        <v>76</v>
      </c>
      <c r="D610">
        <v>1</v>
      </c>
    </row>
    <row r="611" spans="1:4" x14ac:dyDescent="0.3">
      <c r="A611" s="45" t="s">
        <v>557</v>
      </c>
      <c r="B611" s="45" t="s">
        <v>76</v>
      </c>
      <c r="D611">
        <v>1</v>
      </c>
    </row>
    <row r="612" spans="1:4" x14ac:dyDescent="0.3">
      <c r="A612" s="45" t="s">
        <v>557</v>
      </c>
      <c r="B612" s="45" t="s">
        <v>76</v>
      </c>
      <c r="D612">
        <v>1</v>
      </c>
    </row>
    <row r="613" spans="1:4" x14ac:dyDescent="0.3">
      <c r="A613" s="45" t="s">
        <v>557</v>
      </c>
      <c r="B613" s="45" t="s">
        <v>76</v>
      </c>
      <c r="D613">
        <v>1</v>
      </c>
    </row>
    <row r="614" spans="1:4" x14ac:dyDescent="0.3">
      <c r="A614" s="45" t="s">
        <v>557</v>
      </c>
      <c r="B614" s="45" t="s">
        <v>76</v>
      </c>
      <c r="D614">
        <v>1</v>
      </c>
    </row>
    <row r="615" spans="1:4" x14ac:dyDescent="0.3">
      <c r="A615" s="45" t="s">
        <v>557</v>
      </c>
      <c r="B615" s="45" t="s">
        <v>76</v>
      </c>
      <c r="D615">
        <v>1</v>
      </c>
    </row>
    <row r="616" spans="1:4" x14ac:dyDescent="0.3">
      <c r="A616" s="45" t="s">
        <v>557</v>
      </c>
      <c r="B616" s="45" t="s">
        <v>76</v>
      </c>
      <c r="D616">
        <v>1</v>
      </c>
    </row>
    <row r="617" spans="1:4" x14ac:dyDescent="0.3">
      <c r="A617" s="45" t="s">
        <v>557</v>
      </c>
      <c r="B617" s="45" t="s">
        <v>76</v>
      </c>
      <c r="D617">
        <v>1</v>
      </c>
    </row>
    <row r="618" spans="1:4" x14ac:dyDescent="0.3">
      <c r="A618" s="45" t="s">
        <v>557</v>
      </c>
      <c r="B618" s="45" t="s">
        <v>76</v>
      </c>
      <c r="D618">
        <v>1</v>
      </c>
    </row>
    <row r="619" spans="1:4" x14ac:dyDescent="0.3">
      <c r="A619" s="45" t="s">
        <v>557</v>
      </c>
      <c r="B619" s="45" t="s">
        <v>76</v>
      </c>
      <c r="D619">
        <v>1</v>
      </c>
    </row>
    <row r="620" spans="1:4" x14ac:dyDescent="0.3">
      <c r="A620" s="45" t="s">
        <v>557</v>
      </c>
      <c r="B620" s="45" t="s">
        <v>76</v>
      </c>
      <c r="D620">
        <v>1</v>
      </c>
    </row>
    <row r="621" spans="1:4" x14ac:dyDescent="0.3">
      <c r="A621" s="45" t="s">
        <v>557</v>
      </c>
      <c r="B621" s="45" t="s">
        <v>76</v>
      </c>
      <c r="D621">
        <v>1</v>
      </c>
    </row>
    <row r="622" spans="1:4" x14ac:dyDescent="0.3">
      <c r="A622" s="45" t="s">
        <v>557</v>
      </c>
      <c r="B622" s="45" t="s">
        <v>76</v>
      </c>
      <c r="D622">
        <v>1</v>
      </c>
    </row>
    <row r="623" spans="1:4" x14ac:dyDescent="0.3">
      <c r="A623" s="45" t="s">
        <v>557</v>
      </c>
      <c r="B623" s="45" t="s">
        <v>76</v>
      </c>
      <c r="D623">
        <v>1</v>
      </c>
    </row>
    <row r="624" spans="1:4" x14ac:dyDescent="0.3">
      <c r="A624" s="45" t="s">
        <v>557</v>
      </c>
      <c r="B624" s="45" t="s">
        <v>76</v>
      </c>
      <c r="D624">
        <v>1</v>
      </c>
    </row>
    <row r="625" spans="1:4" x14ac:dyDescent="0.3">
      <c r="A625" s="45" t="s">
        <v>557</v>
      </c>
      <c r="B625" s="45" t="s">
        <v>76</v>
      </c>
      <c r="D625">
        <v>1</v>
      </c>
    </row>
    <row r="626" spans="1:4" x14ac:dyDescent="0.3">
      <c r="A626" s="45" t="s">
        <v>367</v>
      </c>
      <c r="B626" s="45" t="s">
        <v>76</v>
      </c>
      <c r="D626">
        <v>1</v>
      </c>
    </row>
    <row r="627" spans="1:4" x14ac:dyDescent="0.3">
      <c r="A627" s="45" t="s">
        <v>367</v>
      </c>
      <c r="B627" s="45" t="s">
        <v>76</v>
      </c>
      <c r="D627">
        <v>1</v>
      </c>
    </row>
    <row r="628" spans="1:4" x14ac:dyDescent="0.3">
      <c r="A628" s="45" t="s">
        <v>367</v>
      </c>
      <c r="B628" s="45" t="s">
        <v>76</v>
      </c>
      <c r="D628">
        <v>1</v>
      </c>
    </row>
    <row r="629" spans="1:4" x14ac:dyDescent="0.3">
      <c r="A629" s="45" t="s">
        <v>367</v>
      </c>
      <c r="B629" s="45" t="s">
        <v>76</v>
      </c>
      <c r="D629">
        <v>1</v>
      </c>
    </row>
    <row r="630" spans="1:4" x14ac:dyDescent="0.3">
      <c r="A630" s="45" t="s">
        <v>323</v>
      </c>
      <c r="B630" s="45" t="s">
        <v>76</v>
      </c>
      <c r="D630">
        <v>1</v>
      </c>
    </row>
    <row r="631" spans="1:4" x14ac:dyDescent="0.3">
      <c r="A631" s="45" t="s">
        <v>382</v>
      </c>
      <c r="B631" s="45" t="s">
        <v>76</v>
      </c>
      <c r="D631">
        <v>1</v>
      </c>
    </row>
    <row r="632" spans="1:4" x14ac:dyDescent="0.3">
      <c r="A632" s="45" t="s">
        <v>383</v>
      </c>
      <c r="B632" s="45" t="s">
        <v>76</v>
      </c>
      <c r="D632">
        <v>1</v>
      </c>
    </row>
    <row r="633" spans="1:4" x14ac:dyDescent="0.3">
      <c r="A633" s="45" t="s">
        <v>383</v>
      </c>
      <c r="B633" s="45" t="s">
        <v>76</v>
      </c>
      <c r="D633">
        <v>1</v>
      </c>
    </row>
    <row r="634" spans="1:4" x14ac:dyDescent="0.3">
      <c r="A634" s="45" t="s">
        <v>383</v>
      </c>
      <c r="B634" s="45" t="s">
        <v>76</v>
      </c>
      <c r="D634">
        <v>1</v>
      </c>
    </row>
    <row r="635" spans="1:4" x14ac:dyDescent="0.3">
      <c r="A635" s="45" t="s">
        <v>383</v>
      </c>
      <c r="B635" s="45" t="s">
        <v>76</v>
      </c>
      <c r="D635">
        <v>1</v>
      </c>
    </row>
    <row r="636" spans="1:4" x14ac:dyDescent="0.3">
      <c r="A636" s="45" t="s">
        <v>383</v>
      </c>
      <c r="B636" s="45" t="s">
        <v>76</v>
      </c>
      <c r="D636">
        <v>1</v>
      </c>
    </row>
    <row r="637" spans="1:4" x14ac:dyDescent="0.3">
      <c r="A637" s="45" t="s">
        <v>383</v>
      </c>
      <c r="B637" s="45" t="s">
        <v>76</v>
      </c>
      <c r="D637">
        <v>1</v>
      </c>
    </row>
    <row r="638" spans="1:4" x14ac:dyDescent="0.3">
      <c r="A638" s="45" t="s">
        <v>845</v>
      </c>
      <c r="B638" s="45" t="s">
        <v>2147</v>
      </c>
      <c r="D638">
        <v>1</v>
      </c>
    </row>
    <row r="639" spans="1:4" x14ac:dyDescent="0.3">
      <c r="A639" s="45" t="s">
        <v>845</v>
      </c>
      <c r="B639" s="45" t="s">
        <v>208</v>
      </c>
      <c r="D639">
        <v>1</v>
      </c>
    </row>
    <row r="640" spans="1:4" x14ac:dyDescent="0.3">
      <c r="A640" s="45" t="s">
        <v>845</v>
      </c>
      <c r="B640" s="45" t="s">
        <v>208</v>
      </c>
      <c r="D640">
        <v>1</v>
      </c>
    </row>
    <row r="641" spans="1:4" x14ac:dyDescent="0.3">
      <c r="A641" s="45" t="s">
        <v>845</v>
      </c>
      <c r="B641" s="45" t="s">
        <v>208</v>
      </c>
      <c r="D641">
        <v>1</v>
      </c>
    </row>
    <row r="642" spans="1:4" x14ac:dyDescent="0.3">
      <c r="A642" s="45" t="s">
        <v>845</v>
      </c>
      <c r="B642" s="45" t="s">
        <v>208</v>
      </c>
      <c r="D642">
        <v>1</v>
      </c>
    </row>
    <row r="643" spans="1:4" x14ac:dyDescent="0.3">
      <c r="A643" s="45" t="s">
        <v>845</v>
      </c>
      <c r="B643" s="45" t="s">
        <v>208</v>
      </c>
      <c r="D643">
        <v>1</v>
      </c>
    </row>
    <row r="644" spans="1:4" x14ac:dyDescent="0.3">
      <c r="A644" s="45" t="s">
        <v>845</v>
      </c>
      <c r="B644" s="45" t="s">
        <v>208</v>
      </c>
      <c r="D644">
        <v>1</v>
      </c>
    </row>
    <row r="645" spans="1:4" x14ac:dyDescent="0.3">
      <c r="A645" s="45" t="s">
        <v>845</v>
      </c>
      <c r="B645" s="45" t="s">
        <v>208</v>
      </c>
      <c r="D645">
        <v>1</v>
      </c>
    </row>
    <row r="646" spans="1:4" x14ac:dyDescent="0.3">
      <c r="A646" s="45" t="s">
        <v>845</v>
      </c>
      <c r="B646" s="45" t="s">
        <v>208</v>
      </c>
      <c r="D646">
        <v>1</v>
      </c>
    </row>
    <row r="647" spans="1:4" x14ac:dyDescent="0.3">
      <c r="A647" s="45" t="s">
        <v>845</v>
      </c>
      <c r="B647" s="45" t="s">
        <v>208</v>
      </c>
      <c r="D647">
        <v>1</v>
      </c>
    </row>
    <row r="648" spans="1:4" x14ac:dyDescent="0.3">
      <c r="A648" s="45" t="s">
        <v>556</v>
      </c>
      <c r="B648" s="45" t="s">
        <v>208</v>
      </c>
      <c r="D648">
        <v>1</v>
      </c>
    </row>
    <row r="649" spans="1:4" x14ac:dyDescent="0.3">
      <c r="A649" s="45" t="s">
        <v>556</v>
      </c>
      <c r="B649" s="45" t="s">
        <v>208</v>
      </c>
      <c r="D649">
        <v>1</v>
      </c>
    </row>
    <row r="650" spans="1:4" x14ac:dyDescent="0.3">
      <c r="A650" s="45" t="s">
        <v>556</v>
      </c>
      <c r="B650" s="45" t="s">
        <v>208</v>
      </c>
      <c r="D650">
        <v>1</v>
      </c>
    </row>
    <row r="651" spans="1:4" x14ac:dyDescent="0.3">
      <c r="A651" s="45" t="s">
        <v>556</v>
      </c>
      <c r="B651" s="45" t="s">
        <v>208</v>
      </c>
      <c r="D651">
        <v>1</v>
      </c>
    </row>
    <row r="652" spans="1:4" x14ac:dyDescent="0.3">
      <c r="A652" s="45" t="s">
        <v>557</v>
      </c>
      <c r="B652" s="45" t="s">
        <v>208</v>
      </c>
      <c r="D652">
        <v>1</v>
      </c>
    </row>
    <row r="653" spans="1:4" x14ac:dyDescent="0.3">
      <c r="A653" s="45" t="s">
        <v>323</v>
      </c>
      <c r="B653" s="45" t="s">
        <v>208</v>
      </c>
      <c r="D653">
        <v>1</v>
      </c>
    </row>
    <row r="654" spans="1:4" x14ac:dyDescent="0.3">
      <c r="A654" s="45" t="s">
        <v>323</v>
      </c>
      <c r="B654" s="45" t="s">
        <v>208</v>
      </c>
      <c r="D654">
        <v>1</v>
      </c>
    </row>
    <row r="655" spans="1:4" x14ac:dyDescent="0.3">
      <c r="A655" s="45" t="s">
        <v>323</v>
      </c>
      <c r="B655" s="45" t="s">
        <v>208</v>
      </c>
      <c r="D655">
        <v>1</v>
      </c>
    </row>
    <row r="656" spans="1:4" x14ac:dyDescent="0.3">
      <c r="A656" s="45" t="s">
        <v>323</v>
      </c>
      <c r="B656" s="45" t="s">
        <v>208</v>
      </c>
      <c r="D656">
        <v>1</v>
      </c>
    </row>
    <row r="657" spans="1:4" x14ac:dyDescent="0.3">
      <c r="A657" s="45" t="s">
        <v>171</v>
      </c>
      <c r="B657" s="45" t="s">
        <v>2211</v>
      </c>
      <c r="D657">
        <v>1</v>
      </c>
    </row>
    <row r="658" spans="1:4" x14ac:dyDescent="0.3">
      <c r="A658" s="45" t="s">
        <v>547</v>
      </c>
      <c r="B658" s="45" t="s">
        <v>2211</v>
      </c>
      <c r="D658">
        <v>1</v>
      </c>
    </row>
    <row r="659" spans="1:4" x14ac:dyDescent="0.3">
      <c r="A659" s="45" t="s">
        <v>547</v>
      </c>
      <c r="B659" s="45" t="s">
        <v>2211</v>
      </c>
      <c r="D659">
        <v>1</v>
      </c>
    </row>
    <row r="660" spans="1:4" x14ac:dyDescent="0.3">
      <c r="A660" s="45" t="s">
        <v>547</v>
      </c>
      <c r="B660" s="45" t="s">
        <v>2211</v>
      </c>
      <c r="D660">
        <v>1</v>
      </c>
    </row>
    <row r="661" spans="1:4" x14ac:dyDescent="0.3">
      <c r="A661" s="45" t="s">
        <v>382</v>
      </c>
      <c r="B661" s="45" t="s">
        <v>2211</v>
      </c>
      <c r="D661">
        <v>1</v>
      </c>
    </row>
    <row r="662" spans="1:4" x14ac:dyDescent="0.3">
      <c r="A662" s="45" t="s">
        <v>382</v>
      </c>
      <c r="B662" s="45" t="s">
        <v>2211</v>
      </c>
      <c r="D662">
        <v>1</v>
      </c>
    </row>
    <row r="663" spans="1:4" x14ac:dyDescent="0.3">
      <c r="A663" s="45" t="s">
        <v>382</v>
      </c>
      <c r="B663" s="45" t="s">
        <v>2211</v>
      </c>
      <c r="D663">
        <v>1</v>
      </c>
    </row>
    <row r="664" spans="1:4" x14ac:dyDescent="0.3">
      <c r="A664" s="45" t="s">
        <v>382</v>
      </c>
      <c r="B664" s="45" t="s">
        <v>2211</v>
      </c>
      <c r="D664">
        <v>1</v>
      </c>
    </row>
    <row r="665" spans="1:4" x14ac:dyDescent="0.3">
      <c r="A665" s="45" t="s">
        <v>382</v>
      </c>
      <c r="B665" s="45" t="s">
        <v>2211</v>
      </c>
      <c r="D665">
        <v>1</v>
      </c>
    </row>
    <row r="666" spans="1:4" x14ac:dyDescent="0.3">
      <c r="A666" s="45" t="s">
        <v>382</v>
      </c>
      <c r="B666" s="45" t="s">
        <v>2211</v>
      </c>
      <c r="D666">
        <v>1</v>
      </c>
    </row>
    <row r="667" spans="1:4" x14ac:dyDescent="0.3">
      <c r="A667" s="45" t="s">
        <v>382</v>
      </c>
      <c r="B667" s="45" t="s">
        <v>2211</v>
      </c>
      <c r="D667">
        <v>1</v>
      </c>
    </row>
    <row r="668" spans="1:4" x14ac:dyDescent="0.3">
      <c r="A668" s="45" t="s">
        <v>382</v>
      </c>
      <c r="B668" s="45" t="s">
        <v>2211</v>
      </c>
      <c r="D668">
        <v>1</v>
      </c>
    </row>
    <row r="669" spans="1:4" x14ac:dyDescent="0.3">
      <c r="A669" s="45" t="s">
        <v>384</v>
      </c>
      <c r="B669" s="45" t="s">
        <v>2211</v>
      </c>
      <c r="D669">
        <v>1</v>
      </c>
    </row>
    <row r="670" spans="1:4" x14ac:dyDescent="0.3">
      <c r="A670" s="45" t="s">
        <v>384</v>
      </c>
      <c r="B670" s="45" t="s">
        <v>2211</v>
      </c>
      <c r="D670">
        <v>1</v>
      </c>
    </row>
    <row r="671" spans="1:4" x14ac:dyDescent="0.3">
      <c r="A671" s="45" t="s">
        <v>384</v>
      </c>
      <c r="B671" s="45" t="s">
        <v>2383</v>
      </c>
      <c r="D671">
        <v>1</v>
      </c>
    </row>
    <row r="672" spans="1:4" x14ac:dyDescent="0.3">
      <c r="A672" s="45" t="s">
        <v>384</v>
      </c>
      <c r="B672" s="45" t="s">
        <v>2383</v>
      </c>
      <c r="D672">
        <v>1</v>
      </c>
    </row>
    <row r="673" spans="1:8" x14ac:dyDescent="0.3">
      <c r="A673" s="45" t="s">
        <v>383</v>
      </c>
      <c r="B673" s="45" t="s">
        <v>554</v>
      </c>
      <c r="D673">
        <v>1</v>
      </c>
    </row>
    <row r="674" spans="1:8" x14ac:dyDescent="0.3">
      <c r="A674" s="45" t="s">
        <v>383</v>
      </c>
      <c r="B674" s="45" t="s">
        <v>554</v>
      </c>
      <c r="D674">
        <v>1</v>
      </c>
    </row>
    <row r="675" spans="1:8" x14ac:dyDescent="0.3">
      <c r="A675" s="45" t="s">
        <v>383</v>
      </c>
      <c r="B675" s="45" t="s">
        <v>554</v>
      </c>
      <c r="D675">
        <v>1</v>
      </c>
    </row>
    <row r="676" spans="1:8" x14ac:dyDescent="0.3">
      <c r="A676" s="45" t="s">
        <v>171</v>
      </c>
      <c r="B676" s="45" t="s">
        <v>1385</v>
      </c>
      <c r="C676" s="45">
        <v>1</v>
      </c>
    </row>
    <row r="677" spans="1:8" x14ac:dyDescent="0.3">
      <c r="A677" s="45" t="s">
        <v>171</v>
      </c>
      <c r="B677" s="45" t="s">
        <v>1385</v>
      </c>
      <c r="C677" s="45">
        <v>2</v>
      </c>
    </row>
    <row r="678" spans="1:8" x14ac:dyDescent="0.3">
      <c r="A678" s="45" t="s">
        <v>171</v>
      </c>
      <c r="B678" s="45" t="s">
        <v>1385</v>
      </c>
      <c r="C678" s="45">
        <v>3</v>
      </c>
    </row>
    <row r="679" spans="1:8" x14ac:dyDescent="0.3">
      <c r="A679" s="45" t="s">
        <v>171</v>
      </c>
      <c r="B679" s="45" t="s">
        <v>1385</v>
      </c>
      <c r="D679">
        <v>1</v>
      </c>
      <c r="G679" s="44">
        <v>1</v>
      </c>
      <c r="H679">
        <v>6</v>
      </c>
    </row>
    <row r="680" spans="1:8" x14ac:dyDescent="0.3">
      <c r="A680" s="45" t="s">
        <v>556</v>
      </c>
      <c r="B680" s="45" t="s">
        <v>2345</v>
      </c>
      <c r="D680">
        <v>1</v>
      </c>
    </row>
    <row r="681" spans="1:8" x14ac:dyDescent="0.3">
      <c r="A681" s="45" t="s">
        <v>556</v>
      </c>
      <c r="B681" s="45" t="s">
        <v>2345</v>
      </c>
      <c r="D681">
        <v>1</v>
      </c>
    </row>
    <row r="682" spans="1:8" x14ac:dyDescent="0.3">
      <c r="A682" s="45" t="s">
        <v>845</v>
      </c>
      <c r="B682" s="45" t="s">
        <v>2624</v>
      </c>
      <c r="D682">
        <v>1</v>
      </c>
    </row>
    <row r="683" spans="1:8" x14ac:dyDescent="0.3">
      <c r="A683" s="45" t="s">
        <v>556</v>
      </c>
      <c r="B683" s="45" t="s">
        <v>44</v>
      </c>
      <c r="C683" s="45">
        <v>1</v>
      </c>
    </row>
    <row r="684" spans="1:8" x14ac:dyDescent="0.3">
      <c r="A684" s="45" t="s">
        <v>556</v>
      </c>
      <c r="B684" s="45" t="s">
        <v>44</v>
      </c>
      <c r="C684" s="45">
        <v>1</v>
      </c>
    </row>
    <row r="685" spans="1:8" x14ac:dyDescent="0.3">
      <c r="A685" s="45" t="s">
        <v>557</v>
      </c>
      <c r="B685" s="45" t="s">
        <v>44</v>
      </c>
      <c r="D685">
        <v>1</v>
      </c>
    </row>
    <row r="686" spans="1:8" x14ac:dyDescent="0.3">
      <c r="A686" s="45" t="s">
        <v>557</v>
      </c>
      <c r="B686" s="45" t="s">
        <v>44</v>
      </c>
      <c r="D686">
        <v>1</v>
      </c>
    </row>
    <row r="687" spans="1:8" x14ac:dyDescent="0.3">
      <c r="A687" s="45" t="s">
        <v>381</v>
      </c>
      <c r="B687" s="45" t="s">
        <v>44</v>
      </c>
      <c r="C687" s="45">
        <v>1</v>
      </c>
    </row>
    <row r="688" spans="1:8" x14ac:dyDescent="0.3">
      <c r="A688" s="45" t="s">
        <v>381</v>
      </c>
      <c r="B688" s="45" t="s">
        <v>44</v>
      </c>
      <c r="C688" s="45">
        <v>1</v>
      </c>
    </row>
    <row r="689" spans="1:4" x14ac:dyDescent="0.3">
      <c r="A689" s="45" t="s">
        <v>381</v>
      </c>
      <c r="B689" s="45" t="s">
        <v>44</v>
      </c>
      <c r="C689" s="45">
        <v>1</v>
      </c>
    </row>
    <row r="690" spans="1:4" x14ac:dyDescent="0.3">
      <c r="A690" s="45" t="s">
        <v>381</v>
      </c>
      <c r="B690" s="45" t="s">
        <v>44</v>
      </c>
      <c r="D690">
        <v>1</v>
      </c>
    </row>
    <row r="691" spans="1:4" x14ac:dyDescent="0.3">
      <c r="A691" s="45" t="s">
        <v>381</v>
      </c>
      <c r="B691" s="45" t="s">
        <v>44</v>
      </c>
      <c r="D691">
        <v>1</v>
      </c>
    </row>
    <row r="692" spans="1:4" x14ac:dyDescent="0.3">
      <c r="A692" s="45" t="s">
        <v>206</v>
      </c>
      <c r="B692" s="45" t="s">
        <v>44</v>
      </c>
      <c r="C692" s="45">
        <v>1</v>
      </c>
    </row>
    <row r="693" spans="1:4" x14ac:dyDescent="0.3">
      <c r="A693" s="45" t="s">
        <v>206</v>
      </c>
      <c r="B693" s="45" t="s">
        <v>44</v>
      </c>
      <c r="D693">
        <v>1</v>
      </c>
    </row>
    <row r="694" spans="1:4" x14ac:dyDescent="0.3">
      <c r="A694" s="45" t="s">
        <v>206</v>
      </c>
      <c r="B694" s="45" t="s">
        <v>44</v>
      </c>
      <c r="D694">
        <v>1</v>
      </c>
    </row>
    <row r="695" spans="1:4" x14ac:dyDescent="0.3">
      <c r="A695" s="45" t="s">
        <v>382</v>
      </c>
      <c r="B695" s="45" t="s">
        <v>44</v>
      </c>
      <c r="C695" s="45">
        <v>1</v>
      </c>
    </row>
    <row r="696" spans="1:4" x14ac:dyDescent="0.3">
      <c r="A696" s="45" t="s">
        <v>382</v>
      </c>
      <c r="B696" s="45" t="s">
        <v>44</v>
      </c>
      <c r="D696">
        <v>1</v>
      </c>
    </row>
    <row r="697" spans="1:4" x14ac:dyDescent="0.3">
      <c r="A697" s="45" t="s">
        <v>382</v>
      </c>
      <c r="B697" s="45" t="s">
        <v>44</v>
      </c>
      <c r="D697">
        <v>1</v>
      </c>
    </row>
    <row r="698" spans="1:4" x14ac:dyDescent="0.3">
      <c r="A698" s="45" t="s">
        <v>382</v>
      </c>
      <c r="B698" s="45" t="s">
        <v>44</v>
      </c>
      <c r="D698">
        <v>1</v>
      </c>
    </row>
    <row r="699" spans="1:4" x14ac:dyDescent="0.3">
      <c r="A699" s="45" t="s">
        <v>368</v>
      </c>
      <c r="B699" s="45" t="s">
        <v>44</v>
      </c>
      <c r="C699" s="45">
        <v>1</v>
      </c>
    </row>
    <row r="700" spans="1:4" x14ac:dyDescent="0.3">
      <c r="A700" s="45" t="s">
        <v>368</v>
      </c>
      <c r="B700" s="45" t="s">
        <v>44</v>
      </c>
      <c r="C700" s="45">
        <v>1</v>
      </c>
    </row>
    <row r="701" spans="1:4" x14ac:dyDescent="0.3">
      <c r="A701" s="45" t="s">
        <v>368</v>
      </c>
      <c r="B701" s="45" t="s">
        <v>44</v>
      </c>
      <c r="C701" s="45">
        <v>1</v>
      </c>
    </row>
    <row r="702" spans="1:4" x14ac:dyDescent="0.3">
      <c r="A702" s="45" t="s">
        <v>368</v>
      </c>
      <c r="B702" s="45" t="s">
        <v>44</v>
      </c>
      <c r="C702" s="45">
        <v>1</v>
      </c>
    </row>
    <row r="703" spans="1:4" x14ac:dyDescent="0.3">
      <c r="A703" s="45" t="s">
        <v>368</v>
      </c>
      <c r="B703" s="45" t="s">
        <v>44</v>
      </c>
      <c r="C703" s="45">
        <v>1</v>
      </c>
    </row>
    <row r="704" spans="1:4" x14ac:dyDescent="0.3">
      <c r="A704" s="45" t="s">
        <v>368</v>
      </c>
      <c r="B704" s="45" t="s">
        <v>44</v>
      </c>
      <c r="C704" s="45">
        <v>1</v>
      </c>
    </row>
    <row r="705" spans="1:4" x14ac:dyDescent="0.3">
      <c r="A705" s="45" t="s">
        <v>368</v>
      </c>
      <c r="B705" s="45" t="s">
        <v>44</v>
      </c>
      <c r="C705" s="45">
        <v>1</v>
      </c>
    </row>
    <row r="706" spans="1:4" x14ac:dyDescent="0.3">
      <c r="A706" s="45" t="s">
        <v>368</v>
      </c>
      <c r="B706" s="45" t="s">
        <v>44</v>
      </c>
      <c r="C706" s="45">
        <v>1</v>
      </c>
    </row>
    <row r="707" spans="1:4" x14ac:dyDescent="0.3">
      <c r="A707" s="45" t="s">
        <v>368</v>
      </c>
      <c r="B707" s="45" t="s">
        <v>44</v>
      </c>
      <c r="C707" s="45">
        <v>1</v>
      </c>
    </row>
    <row r="708" spans="1:4" x14ac:dyDescent="0.3">
      <c r="A708" s="45" t="s">
        <v>368</v>
      </c>
      <c r="B708" s="45" t="s">
        <v>44</v>
      </c>
      <c r="C708" s="45">
        <v>1</v>
      </c>
    </row>
    <row r="709" spans="1:4" x14ac:dyDescent="0.3">
      <c r="A709" s="45" t="s">
        <v>368</v>
      </c>
      <c r="B709" s="45" t="s">
        <v>44</v>
      </c>
      <c r="C709" s="45">
        <v>1</v>
      </c>
    </row>
    <row r="710" spans="1:4" x14ac:dyDescent="0.3">
      <c r="A710" s="45" t="s">
        <v>368</v>
      </c>
      <c r="B710" s="45" t="s">
        <v>44</v>
      </c>
      <c r="C710" s="45">
        <v>1</v>
      </c>
    </row>
    <row r="711" spans="1:4" x14ac:dyDescent="0.3">
      <c r="A711" s="45" t="s">
        <v>368</v>
      </c>
      <c r="B711" s="45" t="s">
        <v>44</v>
      </c>
      <c r="C711" s="45">
        <v>1</v>
      </c>
    </row>
    <row r="712" spans="1:4" x14ac:dyDescent="0.3">
      <c r="A712" s="45" t="s">
        <v>368</v>
      </c>
      <c r="B712" s="45" t="s">
        <v>44</v>
      </c>
      <c r="C712" s="45">
        <v>1</v>
      </c>
    </row>
    <row r="713" spans="1:4" x14ac:dyDescent="0.3">
      <c r="A713" s="45" t="s">
        <v>368</v>
      </c>
      <c r="B713" s="45" t="s">
        <v>44</v>
      </c>
      <c r="C713" s="45">
        <v>2</v>
      </c>
    </row>
    <row r="714" spans="1:4" x14ac:dyDescent="0.3">
      <c r="A714" s="45" t="s">
        <v>368</v>
      </c>
      <c r="B714" s="45" t="s">
        <v>44</v>
      </c>
      <c r="C714" s="45">
        <v>2</v>
      </c>
    </row>
    <row r="715" spans="1:4" x14ac:dyDescent="0.3">
      <c r="A715" s="45" t="s">
        <v>368</v>
      </c>
      <c r="B715" s="45" t="s">
        <v>44</v>
      </c>
      <c r="C715" s="45">
        <v>3</v>
      </c>
    </row>
    <row r="716" spans="1:4" x14ac:dyDescent="0.3">
      <c r="A716" s="45" t="s">
        <v>368</v>
      </c>
      <c r="B716" s="45" t="s">
        <v>44</v>
      </c>
      <c r="D716">
        <v>1</v>
      </c>
    </row>
    <row r="717" spans="1:4" x14ac:dyDescent="0.3">
      <c r="A717" s="45" t="s">
        <v>368</v>
      </c>
      <c r="B717" s="45" t="s">
        <v>44</v>
      </c>
      <c r="D717">
        <v>1</v>
      </c>
    </row>
    <row r="718" spans="1:4" x14ac:dyDescent="0.3">
      <c r="A718" s="45" t="s">
        <v>368</v>
      </c>
      <c r="B718" s="45" t="s">
        <v>44</v>
      </c>
      <c r="D718">
        <v>1</v>
      </c>
    </row>
    <row r="719" spans="1:4" x14ac:dyDescent="0.3">
      <c r="A719" s="45" t="s">
        <v>368</v>
      </c>
      <c r="B719" s="45" t="s">
        <v>44</v>
      </c>
      <c r="D719">
        <v>1</v>
      </c>
    </row>
    <row r="720" spans="1:4" x14ac:dyDescent="0.3">
      <c r="A720" s="45" t="s">
        <v>368</v>
      </c>
      <c r="B720" s="45" t="s">
        <v>44</v>
      </c>
      <c r="D720">
        <v>1</v>
      </c>
    </row>
    <row r="721" spans="1:4" x14ac:dyDescent="0.3">
      <c r="A721" s="45" t="s">
        <v>368</v>
      </c>
      <c r="B721" s="45" t="s">
        <v>44</v>
      </c>
      <c r="D721">
        <v>1</v>
      </c>
    </row>
    <row r="722" spans="1:4" x14ac:dyDescent="0.3">
      <c r="A722" s="45" t="s">
        <v>368</v>
      </c>
      <c r="B722" s="45" t="s">
        <v>44</v>
      </c>
      <c r="D722">
        <v>1</v>
      </c>
    </row>
    <row r="723" spans="1:4" x14ac:dyDescent="0.3">
      <c r="A723" s="45" t="s">
        <v>368</v>
      </c>
      <c r="B723" s="45" t="s">
        <v>44</v>
      </c>
      <c r="D723">
        <v>1</v>
      </c>
    </row>
    <row r="724" spans="1:4" x14ac:dyDescent="0.3">
      <c r="A724" s="45" t="s">
        <v>368</v>
      </c>
      <c r="B724" s="45" t="s">
        <v>44</v>
      </c>
      <c r="D724">
        <v>1</v>
      </c>
    </row>
    <row r="725" spans="1:4" x14ac:dyDescent="0.3">
      <c r="A725" s="45" t="s">
        <v>368</v>
      </c>
      <c r="B725" s="45" t="s">
        <v>44</v>
      </c>
      <c r="D725">
        <v>1</v>
      </c>
    </row>
    <row r="726" spans="1:4" x14ac:dyDescent="0.3">
      <c r="A726" s="45" t="s">
        <v>368</v>
      </c>
      <c r="B726" s="45" t="s">
        <v>44</v>
      </c>
      <c r="D726">
        <v>1</v>
      </c>
    </row>
    <row r="727" spans="1:4" x14ac:dyDescent="0.3">
      <c r="A727" s="45" t="s">
        <v>368</v>
      </c>
      <c r="B727" s="45" t="s">
        <v>44</v>
      </c>
      <c r="D727">
        <v>1</v>
      </c>
    </row>
    <row r="728" spans="1:4" x14ac:dyDescent="0.3">
      <c r="A728" s="45" t="s">
        <v>368</v>
      </c>
      <c r="B728" s="45" t="s">
        <v>44</v>
      </c>
      <c r="D728">
        <v>1</v>
      </c>
    </row>
    <row r="729" spans="1:4" x14ac:dyDescent="0.3">
      <c r="A729" s="45" t="s">
        <v>368</v>
      </c>
      <c r="B729" s="45" t="s">
        <v>44</v>
      </c>
      <c r="D729">
        <v>1</v>
      </c>
    </row>
    <row r="730" spans="1:4" x14ac:dyDescent="0.3">
      <c r="A730" s="45" t="s">
        <v>368</v>
      </c>
      <c r="B730" s="45" t="s">
        <v>44</v>
      </c>
      <c r="D730">
        <v>1</v>
      </c>
    </row>
    <row r="731" spans="1:4" x14ac:dyDescent="0.3">
      <c r="A731" s="45" t="s">
        <v>845</v>
      </c>
      <c r="B731" s="45" t="s">
        <v>31</v>
      </c>
      <c r="C731" s="45">
        <v>1</v>
      </c>
    </row>
    <row r="732" spans="1:4" x14ac:dyDescent="0.3">
      <c r="A732" s="45" t="s">
        <v>845</v>
      </c>
      <c r="B732" s="45" t="s">
        <v>31</v>
      </c>
      <c r="C732" s="45">
        <v>1</v>
      </c>
    </row>
    <row r="733" spans="1:4" x14ac:dyDescent="0.3">
      <c r="A733" s="45" t="s">
        <v>845</v>
      </c>
      <c r="B733" s="45" t="s">
        <v>31</v>
      </c>
      <c r="D733">
        <v>1</v>
      </c>
    </row>
    <row r="734" spans="1:4" x14ac:dyDescent="0.3">
      <c r="A734" s="45" t="s">
        <v>845</v>
      </c>
      <c r="B734" s="45" t="s">
        <v>31</v>
      </c>
      <c r="D734">
        <v>1</v>
      </c>
    </row>
    <row r="735" spans="1:4" x14ac:dyDescent="0.3">
      <c r="A735" s="45" t="s">
        <v>845</v>
      </c>
      <c r="B735" s="45" t="s">
        <v>31</v>
      </c>
      <c r="D735">
        <v>1</v>
      </c>
    </row>
    <row r="736" spans="1:4" x14ac:dyDescent="0.3">
      <c r="A736" s="45" t="s">
        <v>845</v>
      </c>
      <c r="B736" s="45" t="s">
        <v>31</v>
      </c>
      <c r="D736">
        <v>1</v>
      </c>
    </row>
    <row r="737" spans="1:4" x14ac:dyDescent="0.3">
      <c r="A737" s="45" t="s">
        <v>845</v>
      </c>
      <c r="B737" s="45" t="s">
        <v>31</v>
      </c>
      <c r="D737">
        <v>1</v>
      </c>
    </row>
    <row r="738" spans="1:4" x14ac:dyDescent="0.3">
      <c r="A738" s="45" t="s">
        <v>845</v>
      </c>
      <c r="B738" s="45" t="s">
        <v>31</v>
      </c>
      <c r="D738">
        <v>1</v>
      </c>
    </row>
    <row r="739" spans="1:4" x14ac:dyDescent="0.3">
      <c r="A739" s="45" t="s">
        <v>845</v>
      </c>
      <c r="B739" s="45" t="s">
        <v>31</v>
      </c>
      <c r="D739">
        <v>1</v>
      </c>
    </row>
    <row r="740" spans="1:4" x14ac:dyDescent="0.3">
      <c r="A740" s="45" t="s">
        <v>845</v>
      </c>
      <c r="B740" s="45" t="s">
        <v>31</v>
      </c>
      <c r="D740">
        <v>1</v>
      </c>
    </row>
    <row r="741" spans="1:4" x14ac:dyDescent="0.3">
      <c r="A741" s="45" t="s">
        <v>845</v>
      </c>
      <c r="B741" s="45" t="s">
        <v>31</v>
      </c>
      <c r="D741">
        <v>1</v>
      </c>
    </row>
    <row r="742" spans="1:4" x14ac:dyDescent="0.3">
      <c r="A742" s="45" t="s">
        <v>383</v>
      </c>
      <c r="B742" s="45" t="s">
        <v>2142</v>
      </c>
      <c r="D742">
        <v>1</v>
      </c>
    </row>
    <row r="743" spans="1:4" x14ac:dyDescent="0.3">
      <c r="A743" s="45" t="s">
        <v>383</v>
      </c>
      <c r="B743" s="45" t="s">
        <v>2142</v>
      </c>
      <c r="D743">
        <v>1</v>
      </c>
    </row>
    <row r="744" spans="1:4" x14ac:dyDescent="0.3">
      <c r="A744" s="45" t="s">
        <v>383</v>
      </c>
      <c r="B744" s="45" t="s">
        <v>2142</v>
      </c>
      <c r="D744">
        <v>1</v>
      </c>
    </row>
    <row r="745" spans="1:4" x14ac:dyDescent="0.3">
      <c r="A745" s="45" t="s">
        <v>368</v>
      </c>
      <c r="B745" s="45" t="s">
        <v>2522</v>
      </c>
      <c r="D745">
        <v>1</v>
      </c>
    </row>
    <row r="746" spans="1:4" x14ac:dyDescent="0.3">
      <c r="A746" s="45" t="s">
        <v>368</v>
      </c>
      <c r="B746" s="45" t="s">
        <v>2522</v>
      </c>
      <c r="D746">
        <v>1</v>
      </c>
    </row>
    <row r="747" spans="1:4" x14ac:dyDescent="0.3">
      <c r="A747" s="45" t="s">
        <v>368</v>
      </c>
      <c r="B747" s="45" t="s">
        <v>2522</v>
      </c>
      <c r="D747">
        <v>1</v>
      </c>
    </row>
    <row r="748" spans="1:4" x14ac:dyDescent="0.3">
      <c r="A748" s="45" t="s">
        <v>368</v>
      </c>
      <c r="B748" s="45" t="s">
        <v>816</v>
      </c>
      <c r="C748" s="45">
        <v>1</v>
      </c>
    </row>
    <row r="749" spans="1:4" x14ac:dyDescent="0.3">
      <c r="A749" s="45" t="s">
        <v>171</v>
      </c>
      <c r="B749" s="45" t="s">
        <v>4</v>
      </c>
      <c r="D749">
        <v>1</v>
      </c>
    </row>
    <row r="750" spans="1:4" x14ac:dyDescent="0.3">
      <c r="A750" s="45" t="s">
        <v>171</v>
      </c>
      <c r="B750" s="45" t="s">
        <v>4</v>
      </c>
      <c r="D750">
        <v>1</v>
      </c>
    </row>
    <row r="751" spans="1:4" x14ac:dyDescent="0.3">
      <c r="A751" s="45" t="s">
        <v>171</v>
      </c>
      <c r="B751" s="45" t="s">
        <v>4</v>
      </c>
      <c r="D751">
        <v>1</v>
      </c>
    </row>
    <row r="752" spans="1:4" x14ac:dyDescent="0.3">
      <c r="A752" s="45" t="s">
        <v>171</v>
      </c>
      <c r="B752" s="45" t="s">
        <v>4</v>
      </c>
      <c r="D752">
        <v>1</v>
      </c>
    </row>
    <row r="753" spans="1:4" x14ac:dyDescent="0.3">
      <c r="A753" s="45" t="s">
        <v>171</v>
      </c>
      <c r="B753" s="45" t="s">
        <v>4</v>
      </c>
      <c r="D753">
        <v>1</v>
      </c>
    </row>
    <row r="754" spans="1:4" x14ac:dyDescent="0.3">
      <c r="A754" s="45" t="s">
        <v>171</v>
      </c>
      <c r="B754" s="45" t="s">
        <v>4</v>
      </c>
      <c r="D754">
        <v>1</v>
      </c>
    </row>
    <row r="755" spans="1:4" x14ac:dyDescent="0.3">
      <c r="A755" s="45" t="s">
        <v>845</v>
      </c>
      <c r="B755" s="45" t="s">
        <v>127</v>
      </c>
      <c r="D755">
        <v>1</v>
      </c>
    </row>
    <row r="756" spans="1:4" x14ac:dyDescent="0.3">
      <c r="A756" s="45" t="s">
        <v>845</v>
      </c>
      <c r="B756" s="45" t="s">
        <v>127</v>
      </c>
      <c r="D756">
        <v>1</v>
      </c>
    </row>
    <row r="757" spans="1:4" x14ac:dyDescent="0.3">
      <c r="A757" s="45" t="s">
        <v>845</v>
      </c>
      <c r="B757" s="45" t="s">
        <v>127</v>
      </c>
      <c r="D757">
        <v>1</v>
      </c>
    </row>
    <row r="758" spans="1:4" x14ac:dyDescent="0.3">
      <c r="A758" s="45" t="s">
        <v>845</v>
      </c>
      <c r="B758" s="45" t="s">
        <v>127</v>
      </c>
      <c r="D758">
        <v>1</v>
      </c>
    </row>
    <row r="759" spans="1:4" x14ac:dyDescent="0.3">
      <c r="A759" s="45" t="s">
        <v>556</v>
      </c>
      <c r="B759" s="45" t="s">
        <v>4</v>
      </c>
      <c r="D759">
        <v>1</v>
      </c>
    </row>
    <row r="760" spans="1:4" x14ac:dyDescent="0.3">
      <c r="A760" s="45" t="s">
        <v>556</v>
      </c>
      <c r="B760" s="45" t="s">
        <v>4</v>
      </c>
      <c r="D760">
        <v>1</v>
      </c>
    </row>
    <row r="761" spans="1:4" x14ac:dyDescent="0.3">
      <c r="A761" s="45" t="s">
        <v>556</v>
      </c>
      <c r="B761" s="45" t="s">
        <v>4</v>
      </c>
      <c r="D761">
        <v>1</v>
      </c>
    </row>
    <row r="762" spans="1:4" x14ac:dyDescent="0.3">
      <c r="A762" s="45" t="s">
        <v>556</v>
      </c>
      <c r="B762" s="45" t="s">
        <v>4</v>
      </c>
      <c r="D762">
        <v>1</v>
      </c>
    </row>
    <row r="763" spans="1:4" x14ac:dyDescent="0.3">
      <c r="A763" s="45" t="s">
        <v>557</v>
      </c>
      <c r="B763" s="45" t="s">
        <v>4</v>
      </c>
      <c r="D763">
        <v>1</v>
      </c>
    </row>
    <row r="764" spans="1:4" x14ac:dyDescent="0.3">
      <c r="A764" s="45" t="s">
        <v>557</v>
      </c>
      <c r="B764" s="45" t="s">
        <v>4</v>
      </c>
      <c r="D764">
        <v>1</v>
      </c>
    </row>
    <row r="765" spans="1:4" x14ac:dyDescent="0.3">
      <c r="A765" s="45" t="s">
        <v>557</v>
      </c>
      <c r="B765" s="45" t="s">
        <v>4</v>
      </c>
      <c r="D765">
        <v>1</v>
      </c>
    </row>
    <row r="766" spans="1:4" x14ac:dyDescent="0.3">
      <c r="A766" s="45" t="s">
        <v>367</v>
      </c>
      <c r="B766" s="45" t="s">
        <v>4</v>
      </c>
      <c r="D766">
        <v>1</v>
      </c>
    </row>
    <row r="767" spans="1:4" x14ac:dyDescent="0.3">
      <c r="A767" s="45" t="s">
        <v>367</v>
      </c>
      <c r="B767" s="45" t="s">
        <v>4</v>
      </c>
      <c r="D767">
        <v>1</v>
      </c>
    </row>
    <row r="768" spans="1:4" x14ac:dyDescent="0.3">
      <c r="A768" s="45" t="s">
        <v>367</v>
      </c>
      <c r="B768" s="45" t="s">
        <v>4</v>
      </c>
      <c r="D768">
        <v>1</v>
      </c>
    </row>
    <row r="769" spans="1:4" x14ac:dyDescent="0.3">
      <c r="A769" s="45" t="s">
        <v>367</v>
      </c>
      <c r="B769" s="45" t="s">
        <v>4</v>
      </c>
      <c r="D769">
        <v>1</v>
      </c>
    </row>
    <row r="770" spans="1:4" x14ac:dyDescent="0.3">
      <c r="A770" s="45" t="s">
        <v>367</v>
      </c>
      <c r="B770" s="45" t="s">
        <v>4</v>
      </c>
      <c r="D770">
        <v>1</v>
      </c>
    </row>
    <row r="771" spans="1:4" x14ac:dyDescent="0.3">
      <c r="A771" s="45" t="s">
        <v>172</v>
      </c>
      <c r="B771" s="45" t="s">
        <v>4</v>
      </c>
      <c r="D771">
        <v>1</v>
      </c>
    </row>
    <row r="772" spans="1:4" x14ac:dyDescent="0.3">
      <c r="A772" s="45" t="s">
        <v>172</v>
      </c>
      <c r="B772" s="45" t="s">
        <v>4</v>
      </c>
      <c r="D772">
        <v>1</v>
      </c>
    </row>
    <row r="773" spans="1:4" x14ac:dyDescent="0.3">
      <c r="A773" s="45" t="s">
        <v>323</v>
      </c>
      <c r="B773" s="45" t="s">
        <v>4</v>
      </c>
      <c r="D773">
        <v>1</v>
      </c>
    </row>
    <row r="774" spans="1:4" x14ac:dyDescent="0.3">
      <c r="A774" s="45" t="s">
        <v>323</v>
      </c>
      <c r="B774" s="45" t="s">
        <v>4</v>
      </c>
      <c r="D774">
        <v>1</v>
      </c>
    </row>
    <row r="775" spans="1:4" x14ac:dyDescent="0.3">
      <c r="A775" s="45" t="s">
        <v>206</v>
      </c>
      <c r="B775" s="45" t="s">
        <v>4</v>
      </c>
      <c r="D775">
        <v>1</v>
      </c>
    </row>
    <row r="776" spans="1:4" x14ac:dyDescent="0.3">
      <c r="A776" s="45" t="s">
        <v>206</v>
      </c>
      <c r="B776" s="45" t="s">
        <v>4</v>
      </c>
      <c r="D776">
        <v>1</v>
      </c>
    </row>
    <row r="777" spans="1:4" x14ac:dyDescent="0.3">
      <c r="A777" s="45" t="s">
        <v>382</v>
      </c>
      <c r="B777" s="45" t="s">
        <v>4</v>
      </c>
      <c r="D777">
        <v>1</v>
      </c>
    </row>
    <row r="778" spans="1:4" x14ac:dyDescent="0.3">
      <c r="A778" s="45" t="s">
        <v>382</v>
      </c>
      <c r="B778" s="45" t="s">
        <v>4</v>
      </c>
      <c r="D778">
        <v>1</v>
      </c>
    </row>
    <row r="779" spans="1:4" x14ac:dyDescent="0.3">
      <c r="A779" s="45" t="s">
        <v>382</v>
      </c>
      <c r="B779" s="45" t="s">
        <v>4</v>
      </c>
      <c r="D779">
        <v>1</v>
      </c>
    </row>
    <row r="780" spans="1:4" x14ac:dyDescent="0.3">
      <c r="A780" s="45" t="s">
        <v>382</v>
      </c>
      <c r="B780" s="45" t="s">
        <v>4</v>
      </c>
      <c r="D780">
        <v>1</v>
      </c>
    </row>
    <row r="781" spans="1:4" x14ac:dyDescent="0.3">
      <c r="A781" s="45" t="s">
        <v>382</v>
      </c>
      <c r="B781" s="45" t="s">
        <v>4</v>
      </c>
      <c r="D781">
        <v>1</v>
      </c>
    </row>
    <row r="782" spans="1:4" x14ac:dyDescent="0.3">
      <c r="A782" s="45" t="s">
        <v>382</v>
      </c>
      <c r="B782" s="45" t="s">
        <v>4</v>
      </c>
      <c r="D782">
        <v>1</v>
      </c>
    </row>
    <row r="783" spans="1:4" x14ac:dyDescent="0.3">
      <c r="A783" s="45" t="s">
        <v>382</v>
      </c>
      <c r="B783" s="45" t="s">
        <v>4</v>
      </c>
      <c r="D783">
        <v>1</v>
      </c>
    </row>
    <row r="784" spans="1:4" x14ac:dyDescent="0.3">
      <c r="A784" s="45" t="s">
        <v>382</v>
      </c>
      <c r="B784" s="45" t="s">
        <v>4</v>
      </c>
      <c r="D784">
        <v>1</v>
      </c>
    </row>
    <row r="785" spans="1:4" x14ac:dyDescent="0.3">
      <c r="A785" s="45" t="s">
        <v>382</v>
      </c>
      <c r="B785" s="45" t="s">
        <v>4</v>
      </c>
      <c r="D785">
        <v>1</v>
      </c>
    </row>
    <row r="786" spans="1:4" x14ac:dyDescent="0.3">
      <c r="A786" s="45" t="s">
        <v>382</v>
      </c>
      <c r="B786" s="45" t="s">
        <v>4</v>
      </c>
      <c r="D786">
        <v>1</v>
      </c>
    </row>
    <row r="787" spans="1:4" x14ac:dyDescent="0.3">
      <c r="A787" s="45" t="s">
        <v>382</v>
      </c>
      <c r="B787" s="45" t="s">
        <v>4</v>
      </c>
      <c r="D787">
        <v>1</v>
      </c>
    </row>
    <row r="788" spans="1:4" x14ac:dyDescent="0.3">
      <c r="A788" s="45" t="s">
        <v>382</v>
      </c>
      <c r="B788" s="45" t="s">
        <v>4</v>
      </c>
      <c r="D788">
        <v>1</v>
      </c>
    </row>
    <row r="789" spans="1:4" x14ac:dyDescent="0.3">
      <c r="A789" s="45" t="s">
        <v>382</v>
      </c>
      <c r="B789" s="45" t="s">
        <v>4</v>
      </c>
      <c r="D789">
        <v>1</v>
      </c>
    </row>
    <row r="790" spans="1:4" x14ac:dyDescent="0.3">
      <c r="A790" s="45" t="s">
        <v>382</v>
      </c>
      <c r="B790" s="45" t="s">
        <v>4</v>
      </c>
      <c r="D790">
        <v>1</v>
      </c>
    </row>
    <row r="791" spans="1:4" x14ac:dyDescent="0.3">
      <c r="A791" s="45" t="s">
        <v>368</v>
      </c>
      <c r="B791" s="45" t="s">
        <v>4</v>
      </c>
      <c r="D791">
        <v>1</v>
      </c>
    </row>
    <row r="792" spans="1:4" x14ac:dyDescent="0.3">
      <c r="A792" s="45" t="s">
        <v>368</v>
      </c>
      <c r="B792" s="45" t="s">
        <v>4</v>
      </c>
      <c r="D792">
        <v>1</v>
      </c>
    </row>
    <row r="793" spans="1:4" x14ac:dyDescent="0.3">
      <c r="A793" s="45" t="s">
        <v>368</v>
      </c>
      <c r="B793" s="45" t="s">
        <v>4</v>
      </c>
      <c r="D793">
        <v>1</v>
      </c>
    </row>
    <row r="794" spans="1:4" x14ac:dyDescent="0.3">
      <c r="A794" s="45" t="s">
        <v>368</v>
      </c>
      <c r="B794" s="45" t="s">
        <v>4</v>
      </c>
      <c r="D794">
        <v>1</v>
      </c>
    </row>
    <row r="795" spans="1:4" x14ac:dyDescent="0.3">
      <c r="A795" s="45" t="s">
        <v>368</v>
      </c>
      <c r="B795" s="45" t="s">
        <v>4</v>
      </c>
      <c r="D795">
        <v>1</v>
      </c>
    </row>
    <row r="796" spans="1:4" x14ac:dyDescent="0.3">
      <c r="A796" s="45" t="s">
        <v>384</v>
      </c>
      <c r="B796" s="45" t="s">
        <v>4</v>
      </c>
      <c r="D796">
        <v>1</v>
      </c>
    </row>
    <row r="797" spans="1:4" x14ac:dyDescent="0.3">
      <c r="A797" s="45" t="s">
        <v>384</v>
      </c>
      <c r="B797" s="45" t="s">
        <v>4</v>
      </c>
      <c r="D797">
        <v>1</v>
      </c>
    </row>
    <row r="798" spans="1:4" x14ac:dyDescent="0.3">
      <c r="A798" s="45" t="s">
        <v>384</v>
      </c>
      <c r="B798" s="45" t="s">
        <v>4</v>
      </c>
      <c r="D798">
        <v>1</v>
      </c>
    </row>
    <row r="799" spans="1:4" x14ac:dyDescent="0.3">
      <c r="A799" s="45" t="s">
        <v>384</v>
      </c>
      <c r="B799" s="45" t="s">
        <v>4</v>
      </c>
      <c r="D799">
        <v>1</v>
      </c>
    </row>
    <row r="800" spans="1:4" x14ac:dyDescent="0.3">
      <c r="A800" s="45" t="s">
        <v>556</v>
      </c>
      <c r="B800" s="45" t="s">
        <v>2466</v>
      </c>
      <c r="D800">
        <v>1</v>
      </c>
    </row>
    <row r="801" spans="1:4" x14ac:dyDescent="0.3">
      <c r="A801" s="45" t="s">
        <v>368</v>
      </c>
      <c r="B801" s="45" t="s">
        <v>2466</v>
      </c>
      <c r="D801">
        <v>1</v>
      </c>
    </row>
    <row r="802" spans="1:4" x14ac:dyDescent="0.3">
      <c r="A802" s="45" t="s">
        <v>171</v>
      </c>
      <c r="B802" s="45" t="s">
        <v>183</v>
      </c>
      <c r="D802">
        <v>1</v>
      </c>
    </row>
    <row r="803" spans="1:4" x14ac:dyDescent="0.3">
      <c r="A803" s="45" t="s">
        <v>845</v>
      </c>
      <c r="B803" s="45" t="s">
        <v>183</v>
      </c>
      <c r="D803">
        <v>1</v>
      </c>
    </row>
    <row r="804" spans="1:4" x14ac:dyDescent="0.3">
      <c r="A804" s="45" t="s">
        <v>845</v>
      </c>
      <c r="B804" s="45" t="s">
        <v>183</v>
      </c>
      <c r="D804">
        <v>1</v>
      </c>
    </row>
    <row r="805" spans="1:4" x14ac:dyDescent="0.3">
      <c r="A805" s="45" t="s">
        <v>845</v>
      </c>
      <c r="B805" s="45" t="s">
        <v>183</v>
      </c>
      <c r="D805">
        <v>1</v>
      </c>
    </row>
    <row r="806" spans="1:4" x14ac:dyDescent="0.3">
      <c r="A806" s="45" t="s">
        <v>556</v>
      </c>
      <c r="B806" s="45" t="s">
        <v>183</v>
      </c>
      <c r="C806" s="45">
        <v>1</v>
      </c>
    </row>
    <row r="807" spans="1:4" x14ac:dyDescent="0.3">
      <c r="A807" s="45" t="s">
        <v>556</v>
      </c>
      <c r="B807" s="45" t="s">
        <v>183</v>
      </c>
      <c r="C807" s="45">
        <v>1</v>
      </c>
    </row>
    <row r="808" spans="1:4" x14ac:dyDescent="0.3">
      <c r="A808" s="45" t="s">
        <v>556</v>
      </c>
      <c r="B808" s="45" t="s">
        <v>183</v>
      </c>
      <c r="D808">
        <v>1</v>
      </c>
    </row>
    <row r="809" spans="1:4" x14ac:dyDescent="0.3">
      <c r="A809" s="45" t="s">
        <v>556</v>
      </c>
      <c r="B809" s="45" t="s">
        <v>183</v>
      </c>
      <c r="D809">
        <v>1</v>
      </c>
    </row>
    <row r="810" spans="1:4" x14ac:dyDescent="0.3">
      <c r="A810" s="45" t="s">
        <v>367</v>
      </c>
      <c r="B810" s="45" t="s">
        <v>183</v>
      </c>
      <c r="D810">
        <v>1</v>
      </c>
    </row>
    <row r="811" spans="1:4" x14ac:dyDescent="0.3">
      <c r="A811" s="45" t="s">
        <v>367</v>
      </c>
      <c r="B811" s="45" t="s">
        <v>183</v>
      </c>
      <c r="D811">
        <v>1</v>
      </c>
    </row>
    <row r="812" spans="1:4" x14ac:dyDescent="0.3">
      <c r="A812" s="45" t="s">
        <v>367</v>
      </c>
      <c r="B812" s="45" t="s">
        <v>183</v>
      </c>
      <c r="D812">
        <v>1</v>
      </c>
    </row>
    <row r="813" spans="1:4" x14ac:dyDescent="0.3">
      <c r="A813" s="45" t="s">
        <v>172</v>
      </c>
      <c r="B813" s="45" t="s">
        <v>183</v>
      </c>
      <c r="D813">
        <v>1</v>
      </c>
    </row>
    <row r="814" spans="1:4" x14ac:dyDescent="0.3">
      <c r="A814" s="45" t="s">
        <v>383</v>
      </c>
      <c r="B814" s="45" t="s">
        <v>183</v>
      </c>
      <c r="D814">
        <v>1</v>
      </c>
    </row>
    <row r="815" spans="1:4" x14ac:dyDescent="0.3">
      <c r="A815" s="45" t="s">
        <v>383</v>
      </c>
      <c r="B815" s="45" t="s">
        <v>183</v>
      </c>
      <c r="D815">
        <v>1</v>
      </c>
    </row>
    <row r="816" spans="1:4" x14ac:dyDescent="0.3">
      <c r="A816" s="45" t="s">
        <v>383</v>
      </c>
      <c r="B816" s="45" t="s">
        <v>183</v>
      </c>
      <c r="D816">
        <v>1</v>
      </c>
    </row>
    <row r="817" spans="1:4" x14ac:dyDescent="0.3">
      <c r="A817" s="45" t="s">
        <v>383</v>
      </c>
      <c r="B817" s="45" t="s">
        <v>183</v>
      </c>
      <c r="D817">
        <v>1</v>
      </c>
    </row>
    <row r="818" spans="1:4" x14ac:dyDescent="0.3">
      <c r="A818" s="45" t="s">
        <v>383</v>
      </c>
      <c r="B818" s="45" t="s">
        <v>183</v>
      </c>
      <c r="D818">
        <v>1</v>
      </c>
    </row>
    <row r="819" spans="1:4" x14ac:dyDescent="0.3">
      <c r="A819" s="45" t="s">
        <v>547</v>
      </c>
      <c r="B819" s="45" t="s">
        <v>219</v>
      </c>
      <c r="D819">
        <v>1</v>
      </c>
    </row>
    <row r="820" spans="1:4" x14ac:dyDescent="0.3">
      <c r="A820" s="45" t="s">
        <v>323</v>
      </c>
      <c r="B820" s="45" t="s">
        <v>897</v>
      </c>
      <c r="D820">
        <v>1</v>
      </c>
    </row>
    <row r="821" spans="1:4" x14ac:dyDescent="0.3">
      <c r="A821" s="45" t="s">
        <v>323</v>
      </c>
      <c r="B821" s="45" t="s">
        <v>897</v>
      </c>
      <c r="D821">
        <v>1</v>
      </c>
    </row>
    <row r="822" spans="1:4" x14ac:dyDescent="0.3">
      <c r="A822" s="45" t="s">
        <v>323</v>
      </c>
      <c r="B822" s="45" t="s">
        <v>897</v>
      </c>
      <c r="D822">
        <v>1</v>
      </c>
    </row>
    <row r="823" spans="1:4" x14ac:dyDescent="0.3">
      <c r="A823" s="45" t="s">
        <v>206</v>
      </c>
      <c r="B823" s="45" t="s">
        <v>897</v>
      </c>
      <c r="D823">
        <v>1</v>
      </c>
    </row>
    <row r="824" spans="1:4" x14ac:dyDescent="0.3">
      <c r="A824" s="45" t="s">
        <v>206</v>
      </c>
      <c r="B824" s="45" t="s">
        <v>897</v>
      </c>
      <c r="D824">
        <v>1</v>
      </c>
    </row>
    <row r="825" spans="1:4" x14ac:dyDescent="0.3">
      <c r="A825" s="45" t="s">
        <v>206</v>
      </c>
      <c r="B825" s="45" t="s">
        <v>897</v>
      </c>
      <c r="D825">
        <v>1</v>
      </c>
    </row>
    <row r="826" spans="1:4" x14ac:dyDescent="0.3">
      <c r="A826" s="45" t="s">
        <v>206</v>
      </c>
      <c r="B826" s="45" t="s">
        <v>897</v>
      </c>
      <c r="D826">
        <v>1</v>
      </c>
    </row>
    <row r="827" spans="1:4" x14ac:dyDescent="0.3">
      <c r="A827" s="45" t="s">
        <v>368</v>
      </c>
      <c r="B827" s="45" t="s">
        <v>897</v>
      </c>
      <c r="D827">
        <v>1</v>
      </c>
    </row>
    <row r="828" spans="1:4" x14ac:dyDescent="0.3">
      <c r="A828" s="45" t="s">
        <v>557</v>
      </c>
      <c r="B828" s="45" t="s">
        <v>1996</v>
      </c>
      <c r="D828">
        <v>1</v>
      </c>
    </row>
    <row r="829" spans="1:4" x14ac:dyDescent="0.3">
      <c r="A829" s="45" t="s">
        <v>206</v>
      </c>
      <c r="B829" s="45" t="s">
        <v>1996</v>
      </c>
      <c r="D829">
        <v>1</v>
      </c>
    </row>
    <row r="830" spans="1:4" x14ac:dyDescent="0.3">
      <c r="A830" s="45" t="s">
        <v>556</v>
      </c>
      <c r="B830" s="45" t="s">
        <v>528</v>
      </c>
      <c r="D830">
        <v>1</v>
      </c>
    </row>
    <row r="831" spans="1:4" x14ac:dyDescent="0.3">
      <c r="A831" s="45" t="s">
        <v>556</v>
      </c>
      <c r="B831" s="45" t="s">
        <v>528</v>
      </c>
      <c r="D831">
        <v>1</v>
      </c>
    </row>
    <row r="832" spans="1:4" x14ac:dyDescent="0.3">
      <c r="A832" s="45" t="s">
        <v>323</v>
      </c>
      <c r="B832" s="45" t="s">
        <v>528</v>
      </c>
      <c r="D832">
        <v>1</v>
      </c>
    </row>
    <row r="833" spans="1:4" x14ac:dyDescent="0.3">
      <c r="A833" s="45" t="s">
        <v>323</v>
      </c>
      <c r="B833" s="45" t="s">
        <v>528</v>
      </c>
      <c r="D833">
        <v>1</v>
      </c>
    </row>
    <row r="834" spans="1:4" x14ac:dyDescent="0.3">
      <c r="A834" s="45" t="s">
        <v>382</v>
      </c>
      <c r="B834" s="45" t="s">
        <v>528</v>
      </c>
      <c r="D834">
        <v>1</v>
      </c>
    </row>
    <row r="835" spans="1:4" x14ac:dyDescent="0.3">
      <c r="A835" s="45" t="s">
        <v>845</v>
      </c>
      <c r="B835" s="45" t="s">
        <v>39</v>
      </c>
      <c r="D835">
        <v>1</v>
      </c>
    </row>
    <row r="836" spans="1:4" x14ac:dyDescent="0.3">
      <c r="A836" s="45" t="s">
        <v>845</v>
      </c>
      <c r="B836" s="45" t="s">
        <v>39</v>
      </c>
      <c r="D836">
        <v>1</v>
      </c>
    </row>
    <row r="837" spans="1:4" x14ac:dyDescent="0.3">
      <c r="A837" s="45" t="s">
        <v>845</v>
      </c>
      <c r="B837" s="45" t="s">
        <v>39</v>
      </c>
      <c r="D837">
        <v>1</v>
      </c>
    </row>
    <row r="838" spans="1:4" x14ac:dyDescent="0.3">
      <c r="A838" s="45" t="s">
        <v>556</v>
      </c>
      <c r="B838" s="45" t="s">
        <v>39</v>
      </c>
      <c r="D838">
        <v>1</v>
      </c>
    </row>
    <row r="839" spans="1:4" x14ac:dyDescent="0.3">
      <c r="A839" s="45" t="s">
        <v>557</v>
      </c>
      <c r="B839" s="45" t="s">
        <v>39</v>
      </c>
      <c r="D839">
        <v>1</v>
      </c>
    </row>
    <row r="840" spans="1:4" x14ac:dyDescent="0.3">
      <c r="A840" s="45" t="s">
        <v>557</v>
      </c>
      <c r="B840" s="45" t="s">
        <v>39</v>
      </c>
      <c r="D840">
        <v>1</v>
      </c>
    </row>
    <row r="841" spans="1:4" x14ac:dyDescent="0.3">
      <c r="A841" s="45" t="s">
        <v>557</v>
      </c>
      <c r="B841" s="45" t="s">
        <v>39</v>
      </c>
      <c r="D841">
        <v>1</v>
      </c>
    </row>
    <row r="842" spans="1:4" x14ac:dyDescent="0.3">
      <c r="A842" s="45" t="s">
        <v>367</v>
      </c>
      <c r="B842" s="45" t="s">
        <v>39</v>
      </c>
      <c r="D842">
        <v>1</v>
      </c>
    </row>
    <row r="843" spans="1:4" x14ac:dyDescent="0.3">
      <c r="A843" s="45" t="s">
        <v>206</v>
      </c>
      <c r="B843" s="45" t="s">
        <v>39</v>
      </c>
      <c r="D843">
        <v>1</v>
      </c>
    </row>
    <row r="844" spans="1:4" x14ac:dyDescent="0.3">
      <c r="A844" s="45" t="s">
        <v>384</v>
      </c>
      <c r="B844" s="45" t="s">
        <v>39</v>
      </c>
      <c r="D844">
        <v>1</v>
      </c>
    </row>
    <row r="845" spans="1:4" x14ac:dyDescent="0.3">
      <c r="A845" s="45" t="s">
        <v>171</v>
      </c>
      <c r="B845" s="45" t="s">
        <v>476</v>
      </c>
      <c r="D845">
        <v>1</v>
      </c>
    </row>
    <row r="846" spans="1:4" x14ac:dyDescent="0.3">
      <c r="A846" s="45" t="s">
        <v>171</v>
      </c>
      <c r="B846" s="45" t="s">
        <v>476</v>
      </c>
      <c r="D846">
        <v>1</v>
      </c>
    </row>
    <row r="847" spans="1:4" x14ac:dyDescent="0.3">
      <c r="A847" s="45" t="s">
        <v>171</v>
      </c>
      <c r="B847" s="45" t="s">
        <v>476</v>
      </c>
      <c r="D847">
        <v>1</v>
      </c>
    </row>
    <row r="848" spans="1:4" x14ac:dyDescent="0.3">
      <c r="A848" s="45" t="s">
        <v>557</v>
      </c>
      <c r="B848" s="45" t="s">
        <v>476</v>
      </c>
      <c r="D848">
        <v>1</v>
      </c>
    </row>
    <row r="849" spans="1:4" x14ac:dyDescent="0.3">
      <c r="A849" s="45" t="s">
        <v>367</v>
      </c>
      <c r="B849" s="45" t="s">
        <v>476</v>
      </c>
      <c r="D849">
        <v>1</v>
      </c>
    </row>
    <row r="850" spans="1:4" x14ac:dyDescent="0.3">
      <c r="A850" s="45" t="s">
        <v>367</v>
      </c>
      <c r="B850" s="45" t="s">
        <v>476</v>
      </c>
      <c r="D850">
        <v>1</v>
      </c>
    </row>
    <row r="851" spans="1:4" x14ac:dyDescent="0.3">
      <c r="A851" s="45" t="s">
        <v>367</v>
      </c>
      <c r="B851" s="45" t="s">
        <v>476</v>
      </c>
      <c r="D851">
        <v>1</v>
      </c>
    </row>
    <row r="852" spans="1:4" x14ac:dyDescent="0.3">
      <c r="A852" s="45" t="s">
        <v>367</v>
      </c>
      <c r="B852" s="45" t="s">
        <v>476</v>
      </c>
      <c r="D852">
        <v>1</v>
      </c>
    </row>
    <row r="853" spans="1:4" x14ac:dyDescent="0.3">
      <c r="A853" s="45" t="s">
        <v>382</v>
      </c>
      <c r="B853" s="45" t="s">
        <v>476</v>
      </c>
      <c r="D853">
        <v>1</v>
      </c>
    </row>
    <row r="854" spans="1:4" x14ac:dyDescent="0.3">
      <c r="A854" s="45" t="s">
        <v>368</v>
      </c>
      <c r="B854" s="45" t="s">
        <v>476</v>
      </c>
      <c r="D854">
        <v>1</v>
      </c>
    </row>
    <row r="855" spans="1:4" x14ac:dyDescent="0.3">
      <c r="A855" s="45" t="s">
        <v>368</v>
      </c>
      <c r="B855" s="45" t="s">
        <v>476</v>
      </c>
      <c r="D855">
        <v>1</v>
      </c>
    </row>
    <row r="856" spans="1:4" x14ac:dyDescent="0.3">
      <c r="A856" s="45" t="s">
        <v>383</v>
      </c>
      <c r="B856" s="45" t="s">
        <v>476</v>
      </c>
      <c r="D856">
        <v>1</v>
      </c>
    </row>
    <row r="857" spans="1:4" x14ac:dyDescent="0.3">
      <c r="A857" s="45" t="s">
        <v>323</v>
      </c>
      <c r="B857" s="45" t="s">
        <v>1899</v>
      </c>
      <c r="D857">
        <v>1</v>
      </c>
    </row>
    <row r="858" spans="1:4" x14ac:dyDescent="0.3">
      <c r="A858" s="45" t="s">
        <v>323</v>
      </c>
      <c r="B858" s="45" t="s">
        <v>1899</v>
      </c>
      <c r="D858">
        <v>1</v>
      </c>
    </row>
    <row r="859" spans="1:4" x14ac:dyDescent="0.3">
      <c r="A859" s="45" t="s">
        <v>323</v>
      </c>
      <c r="B859" s="45" t="s">
        <v>1899</v>
      </c>
      <c r="D859">
        <v>1</v>
      </c>
    </row>
    <row r="860" spans="1:4" x14ac:dyDescent="0.3">
      <c r="A860" s="45" t="s">
        <v>323</v>
      </c>
      <c r="B860" s="45" t="s">
        <v>1899</v>
      </c>
      <c r="D860">
        <v>1</v>
      </c>
    </row>
    <row r="861" spans="1:4" x14ac:dyDescent="0.3">
      <c r="A861" s="45" t="s">
        <v>323</v>
      </c>
      <c r="B861" s="45" t="s">
        <v>1899</v>
      </c>
      <c r="D861">
        <v>1</v>
      </c>
    </row>
    <row r="862" spans="1:4" x14ac:dyDescent="0.3">
      <c r="A862" s="45" t="s">
        <v>323</v>
      </c>
      <c r="B862" s="45" t="s">
        <v>1899</v>
      </c>
      <c r="D862">
        <v>1</v>
      </c>
    </row>
    <row r="863" spans="1:4" x14ac:dyDescent="0.3">
      <c r="A863" s="45" t="s">
        <v>845</v>
      </c>
      <c r="B863" s="45" t="s">
        <v>1154</v>
      </c>
      <c r="D863">
        <v>1</v>
      </c>
    </row>
    <row r="864" spans="1:4" x14ac:dyDescent="0.3">
      <c r="A864" s="45" t="s">
        <v>845</v>
      </c>
      <c r="B864" s="45" t="s">
        <v>2065</v>
      </c>
      <c r="D864">
        <v>1</v>
      </c>
    </row>
    <row r="865" spans="1:4" x14ac:dyDescent="0.3">
      <c r="A865" s="45" t="s">
        <v>171</v>
      </c>
      <c r="B865" s="45" t="s">
        <v>50</v>
      </c>
      <c r="D865">
        <v>1</v>
      </c>
    </row>
    <row r="866" spans="1:4" x14ac:dyDescent="0.3">
      <c r="A866" s="45" t="s">
        <v>845</v>
      </c>
      <c r="B866" s="45" t="s">
        <v>50</v>
      </c>
      <c r="D866">
        <v>1</v>
      </c>
    </row>
    <row r="867" spans="1:4" x14ac:dyDescent="0.3">
      <c r="A867" s="45" t="s">
        <v>845</v>
      </c>
      <c r="B867" s="45" t="s">
        <v>50</v>
      </c>
      <c r="D867">
        <v>1</v>
      </c>
    </row>
    <row r="868" spans="1:4" x14ac:dyDescent="0.3">
      <c r="A868" s="45" t="s">
        <v>845</v>
      </c>
      <c r="B868" s="45" t="s">
        <v>50</v>
      </c>
      <c r="D868">
        <v>1</v>
      </c>
    </row>
    <row r="869" spans="1:4" x14ac:dyDescent="0.3">
      <c r="A869" s="45" t="s">
        <v>845</v>
      </c>
      <c r="B869" s="45" t="s">
        <v>50</v>
      </c>
      <c r="D869">
        <v>1</v>
      </c>
    </row>
    <row r="870" spans="1:4" x14ac:dyDescent="0.3">
      <c r="A870" s="45" t="s">
        <v>556</v>
      </c>
      <c r="B870" s="45" t="s">
        <v>50</v>
      </c>
      <c r="D870">
        <v>1</v>
      </c>
    </row>
    <row r="871" spans="1:4" x14ac:dyDescent="0.3">
      <c r="A871" s="45" t="s">
        <v>557</v>
      </c>
      <c r="B871" s="45" t="s">
        <v>50</v>
      </c>
      <c r="D871">
        <v>1</v>
      </c>
    </row>
    <row r="872" spans="1:4" x14ac:dyDescent="0.3">
      <c r="A872" s="45" t="s">
        <v>557</v>
      </c>
      <c r="B872" s="45" t="s">
        <v>50</v>
      </c>
      <c r="D872">
        <v>1</v>
      </c>
    </row>
    <row r="873" spans="1:4" x14ac:dyDescent="0.3">
      <c r="A873" s="45" t="s">
        <v>547</v>
      </c>
      <c r="B873" s="45" t="s">
        <v>50</v>
      </c>
      <c r="D873">
        <v>1</v>
      </c>
    </row>
    <row r="874" spans="1:4" x14ac:dyDescent="0.3">
      <c r="A874" s="45" t="s">
        <v>547</v>
      </c>
      <c r="B874" s="45" t="s">
        <v>50</v>
      </c>
      <c r="D874">
        <v>1</v>
      </c>
    </row>
    <row r="875" spans="1:4" x14ac:dyDescent="0.3">
      <c r="A875" s="45" t="s">
        <v>547</v>
      </c>
      <c r="B875" s="45" t="s">
        <v>50</v>
      </c>
      <c r="D875">
        <v>1</v>
      </c>
    </row>
    <row r="876" spans="1:4" x14ac:dyDescent="0.3">
      <c r="A876" s="45" t="s">
        <v>547</v>
      </c>
      <c r="B876" s="45" t="s">
        <v>50</v>
      </c>
      <c r="D876">
        <v>1</v>
      </c>
    </row>
    <row r="877" spans="1:4" x14ac:dyDescent="0.3">
      <c r="A877" s="45" t="s">
        <v>547</v>
      </c>
      <c r="B877" s="45" t="s">
        <v>50</v>
      </c>
      <c r="D877">
        <v>1</v>
      </c>
    </row>
    <row r="878" spans="1:4" x14ac:dyDescent="0.3">
      <c r="A878" s="45" t="s">
        <v>367</v>
      </c>
      <c r="B878" s="45" t="s">
        <v>50</v>
      </c>
      <c r="D878">
        <v>1</v>
      </c>
    </row>
    <row r="879" spans="1:4" x14ac:dyDescent="0.3">
      <c r="A879" s="45" t="s">
        <v>367</v>
      </c>
      <c r="B879" s="45" t="s">
        <v>50</v>
      </c>
      <c r="D879">
        <v>1</v>
      </c>
    </row>
    <row r="880" spans="1:4" x14ac:dyDescent="0.3">
      <c r="A880" s="45" t="s">
        <v>172</v>
      </c>
      <c r="B880" s="45" t="s">
        <v>50</v>
      </c>
      <c r="D880">
        <v>1</v>
      </c>
    </row>
    <row r="881" spans="1:4" x14ac:dyDescent="0.3">
      <c r="A881" s="45" t="s">
        <v>172</v>
      </c>
      <c r="B881" s="45" t="s">
        <v>50</v>
      </c>
      <c r="D881">
        <v>1</v>
      </c>
    </row>
    <row r="882" spans="1:4" x14ac:dyDescent="0.3">
      <c r="A882" s="45" t="s">
        <v>323</v>
      </c>
      <c r="B882" s="45" t="s">
        <v>50</v>
      </c>
      <c r="D882">
        <v>1</v>
      </c>
    </row>
    <row r="883" spans="1:4" x14ac:dyDescent="0.3">
      <c r="A883" s="45" t="s">
        <v>323</v>
      </c>
      <c r="B883" s="45" t="s">
        <v>50</v>
      </c>
      <c r="D883">
        <v>1</v>
      </c>
    </row>
    <row r="884" spans="1:4" x14ac:dyDescent="0.3">
      <c r="A884" s="45" t="s">
        <v>323</v>
      </c>
      <c r="B884" s="45" t="s">
        <v>50</v>
      </c>
      <c r="D884">
        <v>1</v>
      </c>
    </row>
    <row r="885" spans="1:4" x14ac:dyDescent="0.3">
      <c r="A885" s="45" t="s">
        <v>381</v>
      </c>
      <c r="B885" s="45" t="s">
        <v>50</v>
      </c>
      <c r="D885">
        <v>1</v>
      </c>
    </row>
    <row r="886" spans="1:4" x14ac:dyDescent="0.3">
      <c r="A886" s="45" t="s">
        <v>381</v>
      </c>
      <c r="B886" s="45" t="s">
        <v>50</v>
      </c>
      <c r="D886">
        <v>1</v>
      </c>
    </row>
    <row r="887" spans="1:4" x14ac:dyDescent="0.3">
      <c r="A887" s="45" t="s">
        <v>381</v>
      </c>
      <c r="B887" s="45" t="s">
        <v>50</v>
      </c>
      <c r="D887">
        <v>1</v>
      </c>
    </row>
    <row r="888" spans="1:4" x14ac:dyDescent="0.3">
      <c r="A888" s="45" t="s">
        <v>381</v>
      </c>
      <c r="B888" s="45" t="s">
        <v>50</v>
      </c>
      <c r="D888">
        <v>1</v>
      </c>
    </row>
    <row r="889" spans="1:4" x14ac:dyDescent="0.3">
      <c r="A889" s="45" t="s">
        <v>381</v>
      </c>
      <c r="B889" s="45" t="s">
        <v>50</v>
      </c>
      <c r="D889">
        <v>1</v>
      </c>
    </row>
    <row r="890" spans="1:4" x14ac:dyDescent="0.3">
      <c r="A890" s="45" t="s">
        <v>206</v>
      </c>
      <c r="B890" s="45" t="s">
        <v>50</v>
      </c>
      <c r="D890">
        <v>1</v>
      </c>
    </row>
    <row r="891" spans="1:4" x14ac:dyDescent="0.3">
      <c r="A891" s="45" t="s">
        <v>206</v>
      </c>
      <c r="B891" s="45" t="s">
        <v>50</v>
      </c>
      <c r="D891">
        <v>1</v>
      </c>
    </row>
    <row r="892" spans="1:4" x14ac:dyDescent="0.3">
      <c r="A892" s="45" t="s">
        <v>206</v>
      </c>
      <c r="B892" s="45" t="s">
        <v>50</v>
      </c>
      <c r="D892">
        <v>1</v>
      </c>
    </row>
    <row r="893" spans="1:4" x14ac:dyDescent="0.3">
      <c r="A893" s="45" t="s">
        <v>382</v>
      </c>
      <c r="B893" s="45" t="s">
        <v>50</v>
      </c>
      <c r="D893">
        <v>1</v>
      </c>
    </row>
    <row r="894" spans="1:4" x14ac:dyDescent="0.3">
      <c r="A894" s="45" t="s">
        <v>382</v>
      </c>
      <c r="B894" s="45" t="s">
        <v>50</v>
      </c>
      <c r="D894">
        <v>1</v>
      </c>
    </row>
    <row r="895" spans="1:4" x14ac:dyDescent="0.3">
      <c r="A895" s="45" t="s">
        <v>382</v>
      </c>
      <c r="B895" s="45" t="s">
        <v>50</v>
      </c>
      <c r="D895">
        <v>1</v>
      </c>
    </row>
    <row r="896" spans="1:4" x14ac:dyDescent="0.3">
      <c r="A896" s="45" t="s">
        <v>382</v>
      </c>
      <c r="B896" s="45" t="s">
        <v>50</v>
      </c>
      <c r="D896">
        <v>1</v>
      </c>
    </row>
    <row r="897" spans="1:6" x14ac:dyDescent="0.3">
      <c r="A897" s="45" t="s">
        <v>382</v>
      </c>
      <c r="B897" s="45" t="s">
        <v>50</v>
      </c>
      <c r="D897">
        <v>1</v>
      </c>
    </row>
    <row r="898" spans="1:6" x14ac:dyDescent="0.3">
      <c r="A898" s="45" t="s">
        <v>382</v>
      </c>
      <c r="B898" s="45" t="s">
        <v>50</v>
      </c>
      <c r="D898">
        <v>1</v>
      </c>
    </row>
    <row r="899" spans="1:6" x14ac:dyDescent="0.3">
      <c r="A899" s="45" t="s">
        <v>368</v>
      </c>
      <c r="B899" s="45" t="s">
        <v>50</v>
      </c>
      <c r="D899">
        <v>1</v>
      </c>
    </row>
    <row r="900" spans="1:6" x14ac:dyDescent="0.3">
      <c r="A900" s="45" t="s">
        <v>368</v>
      </c>
      <c r="B900" s="45" t="s">
        <v>50</v>
      </c>
      <c r="D900">
        <v>1</v>
      </c>
    </row>
    <row r="901" spans="1:6" x14ac:dyDescent="0.3">
      <c r="A901" s="45" t="s">
        <v>368</v>
      </c>
      <c r="B901" s="45" t="s">
        <v>50</v>
      </c>
      <c r="D901">
        <v>1</v>
      </c>
    </row>
    <row r="902" spans="1:6" x14ac:dyDescent="0.3">
      <c r="A902" s="45" t="s">
        <v>368</v>
      </c>
      <c r="B902" s="45" t="s">
        <v>50</v>
      </c>
      <c r="D902">
        <v>1</v>
      </c>
    </row>
    <row r="903" spans="1:6" x14ac:dyDescent="0.3">
      <c r="A903" s="45" t="s">
        <v>368</v>
      </c>
      <c r="B903" s="45" t="s">
        <v>50</v>
      </c>
      <c r="D903">
        <v>1</v>
      </c>
      <c r="E903" s="44">
        <f>SUM(D855:D903)</f>
        <v>49</v>
      </c>
      <c r="F903">
        <f>SUM(C855:C903)</f>
        <v>0</v>
      </c>
    </row>
    <row r="904" spans="1:6" x14ac:dyDescent="0.3">
      <c r="A904" s="45" t="s">
        <v>383</v>
      </c>
      <c r="B904" s="45" t="s">
        <v>50</v>
      </c>
      <c r="D904">
        <v>1</v>
      </c>
    </row>
    <row r="905" spans="1:6" x14ac:dyDescent="0.3">
      <c r="A905" s="45" t="s">
        <v>383</v>
      </c>
      <c r="B905" s="45" t="s">
        <v>50</v>
      </c>
      <c r="D905">
        <v>1</v>
      </c>
    </row>
    <row r="906" spans="1:6" x14ac:dyDescent="0.3">
      <c r="A906" s="45" t="s">
        <v>383</v>
      </c>
      <c r="B906" s="45" t="s">
        <v>50</v>
      </c>
      <c r="D906">
        <v>1</v>
      </c>
    </row>
    <row r="907" spans="1:6" x14ac:dyDescent="0.3">
      <c r="A907" s="45" t="s">
        <v>383</v>
      </c>
      <c r="B907" s="45" t="s">
        <v>50</v>
      </c>
      <c r="D907">
        <v>1</v>
      </c>
    </row>
    <row r="908" spans="1:6" x14ac:dyDescent="0.3">
      <c r="A908" s="45" t="s">
        <v>384</v>
      </c>
      <c r="B908" s="45" t="s">
        <v>50</v>
      </c>
      <c r="D908">
        <v>1</v>
      </c>
    </row>
    <row r="909" spans="1:6" x14ac:dyDescent="0.3">
      <c r="A909" s="45" t="s">
        <v>384</v>
      </c>
      <c r="B909" s="45" t="s">
        <v>50</v>
      </c>
      <c r="D909">
        <v>1</v>
      </c>
    </row>
    <row r="910" spans="1:6" x14ac:dyDescent="0.3">
      <c r="A910" s="45" t="s">
        <v>384</v>
      </c>
      <c r="B910" s="45" t="s">
        <v>50</v>
      </c>
      <c r="D910">
        <v>1</v>
      </c>
    </row>
    <row r="911" spans="1:6" x14ac:dyDescent="0.3">
      <c r="A911" s="45" t="s">
        <v>384</v>
      </c>
      <c r="B911" s="45" t="s">
        <v>50</v>
      </c>
      <c r="D911">
        <v>1</v>
      </c>
    </row>
    <row r="912" spans="1:6" x14ac:dyDescent="0.3">
      <c r="A912" s="45" t="s">
        <v>384</v>
      </c>
      <c r="B912" s="45" t="s">
        <v>50</v>
      </c>
      <c r="D912">
        <v>1</v>
      </c>
    </row>
    <row r="913" spans="1:6" x14ac:dyDescent="0.3">
      <c r="A913" s="45" t="s">
        <v>384</v>
      </c>
      <c r="B913" s="45" t="s">
        <v>50</v>
      </c>
      <c r="D913">
        <v>1</v>
      </c>
    </row>
    <row r="914" spans="1:6" x14ac:dyDescent="0.3">
      <c r="A914" s="45" t="s">
        <v>556</v>
      </c>
      <c r="B914" s="45" t="s">
        <v>1293</v>
      </c>
      <c r="D914">
        <v>1</v>
      </c>
    </row>
    <row r="915" spans="1:6" x14ac:dyDescent="0.3">
      <c r="A915" s="45" t="s">
        <v>556</v>
      </c>
      <c r="B915" s="45" t="s">
        <v>1293</v>
      </c>
      <c r="D915">
        <v>1</v>
      </c>
    </row>
    <row r="916" spans="1:6" x14ac:dyDescent="0.3">
      <c r="A916" s="45" t="s">
        <v>206</v>
      </c>
      <c r="B916" s="45" t="s">
        <v>1293</v>
      </c>
      <c r="D916">
        <v>1</v>
      </c>
      <c r="E916" s="44">
        <f>SUM(D893:D916)</f>
        <v>24</v>
      </c>
      <c r="F916">
        <f>SUM(C893:C916)</f>
        <v>0</v>
      </c>
    </row>
    <row r="917" spans="1:6" x14ac:dyDescent="0.3">
      <c r="A917" s="45" t="s">
        <v>206</v>
      </c>
      <c r="B917" s="45" t="s">
        <v>1293</v>
      </c>
      <c r="D917">
        <v>1</v>
      </c>
    </row>
    <row r="918" spans="1:6" x14ac:dyDescent="0.3">
      <c r="A918" s="45" t="s">
        <v>206</v>
      </c>
      <c r="B918" s="45" t="s">
        <v>1293</v>
      </c>
      <c r="D918">
        <v>1</v>
      </c>
    </row>
    <row r="919" spans="1:6" x14ac:dyDescent="0.3">
      <c r="A919" s="45" t="s">
        <v>206</v>
      </c>
      <c r="B919" s="45" t="s">
        <v>1293</v>
      </c>
      <c r="D919">
        <v>1</v>
      </c>
    </row>
    <row r="920" spans="1:6" x14ac:dyDescent="0.3">
      <c r="A920" s="45" t="s">
        <v>206</v>
      </c>
      <c r="B920" s="45" t="s">
        <v>1293</v>
      </c>
      <c r="D920">
        <v>1</v>
      </c>
    </row>
    <row r="921" spans="1:6" x14ac:dyDescent="0.3">
      <c r="A921" s="45" t="s">
        <v>206</v>
      </c>
      <c r="B921" s="45" t="s">
        <v>1293</v>
      </c>
      <c r="D921">
        <v>1</v>
      </c>
    </row>
    <row r="922" spans="1:6" x14ac:dyDescent="0.3">
      <c r="A922" s="45" t="s">
        <v>206</v>
      </c>
      <c r="B922" s="45" t="s">
        <v>1293</v>
      </c>
      <c r="D922">
        <v>1</v>
      </c>
    </row>
    <row r="923" spans="1:6" x14ac:dyDescent="0.3">
      <c r="A923" s="45" t="s">
        <v>206</v>
      </c>
      <c r="B923" s="45" t="s">
        <v>1293</v>
      </c>
      <c r="D923">
        <v>1</v>
      </c>
    </row>
    <row r="924" spans="1:6" x14ac:dyDescent="0.3">
      <c r="A924" s="45" t="s">
        <v>206</v>
      </c>
      <c r="B924" s="45" t="s">
        <v>1195</v>
      </c>
      <c r="D924">
        <v>1</v>
      </c>
    </row>
    <row r="925" spans="1:6" x14ac:dyDescent="0.3">
      <c r="A925" s="45" t="s">
        <v>206</v>
      </c>
      <c r="B925" s="45" t="s">
        <v>894</v>
      </c>
      <c r="D925">
        <v>1</v>
      </c>
    </row>
    <row r="926" spans="1:6" x14ac:dyDescent="0.3">
      <c r="A926" s="45" t="s">
        <v>206</v>
      </c>
      <c r="B926" s="45" t="s">
        <v>217</v>
      </c>
      <c r="D926">
        <v>1</v>
      </c>
    </row>
    <row r="927" spans="1:6" x14ac:dyDescent="0.3">
      <c r="A927" s="45" t="s">
        <v>206</v>
      </c>
      <c r="B927" s="45" t="s">
        <v>217</v>
      </c>
      <c r="D927">
        <v>1</v>
      </c>
    </row>
    <row r="928" spans="1:6" x14ac:dyDescent="0.3">
      <c r="A928" s="45" t="s">
        <v>206</v>
      </c>
      <c r="B928" s="45" t="s">
        <v>1543</v>
      </c>
      <c r="D928">
        <v>1</v>
      </c>
    </row>
    <row r="929" spans="1:6" x14ac:dyDescent="0.3">
      <c r="A929" s="45" t="s">
        <v>171</v>
      </c>
      <c r="B929" s="45" t="s">
        <v>85</v>
      </c>
      <c r="D929">
        <v>1</v>
      </c>
    </row>
    <row r="930" spans="1:6" x14ac:dyDescent="0.3">
      <c r="A930" s="45" t="s">
        <v>171</v>
      </c>
      <c r="B930" s="45" t="s">
        <v>85</v>
      </c>
      <c r="D930">
        <v>1</v>
      </c>
    </row>
    <row r="931" spans="1:6" x14ac:dyDescent="0.3">
      <c r="A931" s="45" t="s">
        <v>171</v>
      </c>
      <c r="B931" s="45" t="s">
        <v>85</v>
      </c>
      <c r="D931">
        <v>1</v>
      </c>
    </row>
    <row r="932" spans="1:6" x14ac:dyDescent="0.3">
      <c r="A932" s="45" t="s">
        <v>845</v>
      </c>
      <c r="B932" s="45" t="s">
        <v>85</v>
      </c>
      <c r="D932">
        <v>1</v>
      </c>
    </row>
    <row r="933" spans="1:6" x14ac:dyDescent="0.3">
      <c r="A933" s="45" t="s">
        <v>845</v>
      </c>
      <c r="B933" s="45" t="s">
        <v>85</v>
      </c>
      <c r="D933">
        <v>1</v>
      </c>
    </row>
    <row r="934" spans="1:6" x14ac:dyDescent="0.3">
      <c r="A934" s="45" t="s">
        <v>845</v>
      </c>
      <c r="B934" s="45" t="s">
        <v>85</v>
      </c>
      <c r="D934">
        <v>1</v>
      </c>
    </row>
    <row r="935" spans="1:6" x14ac:dyDescent="0.3">
      <c r="A935" s="45" t="s">
        <v>845</v>
      </c>
      <c r="B935" s="45" t="s">
        <v>85</v>
      </c>
      <c r="D935">
        <v>1</v>
      </c>
    </row>
    <row r="936" spans="1:6" x14ac:dyDescent="0.3">
      <c r="A936" s="45" t="s">
        <v>845</v>
      </c>
      <c r="B936" s="45" t="s">
        <v>85</v>
      </c>
      <c r="D936">
        <v>1</v>
      </c>
    </row>
    <row r="937" spans="1:6" x14ac:dyDescent="0.3">
      <c r="A937" s="45" t="s">
        <v>845</v>
      </c>
      <c r="B937" s="45" t="s">
        <v>85</v>
      </c>
      <c r="D937">
        <v>1</v>
      </c>
      <c r="E937" s="44">
        <f>SUM(D889:D937)</f>
        <v>49</v>
      </c>
      <c r="F937">
        <f>SUM(C889:C937)</f>
        <v>0</v>
      </c>
    </row>
    <row r="938" spans="1:6" x14ac:dyDescent="0.3">
      <c r="A938" s="45" t="s">
        <v>845</v>
      </c>
      <c r="B938" s="45" t="s">
        <v>85</v>
      </c>
      <c r="D938">
        <v>1</v>
      </c>
    </row>
    <row r="939" spans="1:6" x14ac:dyDescent="0.3">
      <c r="A939" s="45" t="s">
        <v>556</v>
      </c>
      <c r="B939" s="45" t="s">
        <v>85</v>
      </c>
      <c r="D939">
        <v>1</v>
      </c>
    </row>
    <row r="940" spans="1:6" x14ac:dyDescent="0.3">
      <c r="A940" s="45" t="s">
        <v>556</v>
      </c>
      <c r="B940" s="45" t="s">
        <v>85</v>
      </c>
      <c r="D940">
        <v>1</v>
      </c>
    </row>
    <row r="941" spans="1:6" x14ac:dyDescent="0.3">
      <c r="A941" s="45" t="s">
        <v>556</v>
      </c>
      <c r="B941" s="45" t="s">
        <v>85</v>
      </c>
      <c r="D941">
        <v>1</v>
      </c>
    </row>
    <row r="942" spans="1:6" x14ac:dyDescent="0.3">
      <c r="A942" s="45" t="s">
        <v>556</v>
      </c>
      <c r="B942" s="45" t="s">
        <v>85</v>
      </c>
      <c r="D942">
        <v>1</v>
      </c>
    </row>
    <row r="943" spans="1:6" x14ac:dyDescent="0.3">
      <c r="A943" s="45" t="s">
        <v>556</v>
      </c>
      <c r="B943" s="45" t="s">
        <v>85</v>
      </c>
      <c r="D943">
        <v>1</v>
      </c>
    </row>
    <row r="944" spans="1:6" x14ac:dyDescent="0.3">
      <c r="A944" s="45" t="s">
        <v>556</v>
      </c>
      <c r="B944" s="45" t="s">
        <v>85</v>
      </c>
      <c r="D944">
        <v>1</v>
      </c>
    </row>
    <row r="945" spans="1:6" x14ac:dyDescent="0.3">
      <c r="A945" s="45" t="s">
        <v>556</v>
      </c>
      <c r="B945" s="45" t="s">
        <v>85</v>
      </c>
      <c r="D945">
        <v>1</v>
      </c>
    </row>
    <row r="946" spans="1:6" x14ac:dyDescent="0.3">
      <c r="A946" s="45" t="s">
        <v>556</v>
      </c>
      <c r="B946" s="45" t="s">
        <v>85</v>
      </c>
      <c r="D946">
        <v>1</v>
      </c>
    </row>
    <row r="947" spans="1:6" x14ac:dyDescent="0.3">
      <c r="A947" s="45" t="s">
        <v>556</v>
      </c>
      <c r="B947" s="45" t="s">
        <v>85</v>
      </c>
      <c r="D947">
        <v>1</v>
      </c>
    </row>
    <row r="948" spans="1:6" x14ac:dyDescent="0.3">
      <c r="A948" s="45" t="s">
        <v>557</v>
      </c>
      <c r="B948" s="45" t="s">
        <v>85</v>
      </c>
      <c r="D948">
        <v>1</v>
      </c>
    </row>
    <row r="949" spans="1:6" x14ac:dyDescent="0.3">
      <c r="A949" s="45" t="s">
        <v>557</v>
      </c>
      <c r="B949" s="45" t="s">
        <v>85</v>
      </c>
      <c r="D949">
        <v>1</v>
      </c>
    </row>
    <row r="950" spans="1:6" x14ac:dyDescent="0.3">
      <c r="A950" s="45" t="s">
        <v>547</v>
      </c>
      <c r="B950" s="45" t="s">
        <v>85</v>
      </c>
      <c r="D950">
        <v>1</v>
      </c>
    </row>
    <row r="951" spans="1:6" x14ac:dyDescent="0.3">
      <c r="A951" s="45" t="s">
        <v>547</v>
      </c>
      <c r="B951" s="45" t="s">
        <v>85</v>
      </c>
      <c r="D951">
        <v>1</v>
      </c>
    </row>
    <row r="952" spans="1:6" x14ac:dyDescent="0.3">
      <c r="A952" s="45" t="s">
        <v>547</v>
      </c>
      <c r="B952" s="45" t="s">
        <v>85</v>
      </c>
      <c r="D952">
        <v>1</v>
      </c>
    </row>
    <row r="953" spans="1:6" x14ac:dyDescent="0.3">
      <c r="A953" s="45" t="s">
        <v>547</v>
      </c>
      <c r="B953" s="45" t="s">
        <v>85</v>
      </c>
      <c r="D953">
        <v>1</v>
      </c>
    </row>
    <row r="954" spans="1:6" x14ac:dyDescent="0.3">
      <c r="A954" s="45" t="s">
        <v>547</v>
      </c>
      <c r="B954" s="45" t="s">
        <v>85</v>
      </c>
      <c r="D954">
        <v>1</v>
      </c>
    </row>
    <row r="955" spans="1:6" x14ac:dyDescent="0.3">
      <c r="A955" s="45" t="s">
        <v>547</v>
      </c>
      <c r="B955" s="45" t="s">
        <v>85</v>
      </c>
      <c r="D955">
        <v>1</v>
      </c>
    </row>
    <row r="956" spans="1:6" x14ac:dyDescent="0.3">
      <c r="A956" s="45" t="s">
        <v>547</v>
      </c>
      <c r="B956" s="45" t="s">
        <v>85</v>
      </c>
      <c r="D956">
        <v>1</v>
      </c>
      <c r="E956" s="44">
        <f>SUM(D915:D956)</f>
        <v>42</v>
      </c>
      <c r="F956">
        <f>SUM(C915:C956)</f>
        <v>0</v>
      </c>
    </row>
    <row r="957" spans="1:6" x14ac:dyDescent="0.3">
      <c r="A957" s="45" t="s">
        <v>547</v>
      </c>
      <c r="B957" s="45" t="s">
        <v>85</v>
      </c>
      <c r="D957">
        <v>1</v>
      </c>
    </row>
    <row r="958" spans="1:6" x14ac:dyDescent="0.3">
      <c r="A958" s="45" t="s">
        <v>547</v>
      </c>
      <c r="B958" s="45" t="s">
        <v>85</v>
      </c>
      <c r="D958">
        <v>1</v>
      </c>
    </row>
    <row r="959" spans="1:6" x14ac:dyDescent="0.3">
      <c r="A959" s="45" t="s">
        <v>547</v>
      </c>
      <c r="B959" s="45" t="s">
        <v>85</v>
      </c>
      <c r="D959">
        <v>1</v>
      </c>
    </row>
    <row r="960" spans="1:6" x14ac:dyDescent="0.3">
      <c r="A960" s="45" t="s">
        <v>547</v>
      </c>
      <c r="B960" s="45" t="s">
        <v>85</v>
      </c>
      <c r="D960">
        <v>1</v>
      </c>
      <c r="E960" s="44">
        <f>SUM(D957:D960)</f>
        <v>4</v>
      </c>
      <c r="F960">
        <v>0</v>
      </c>
    </row>
    <row r="961" spans="1:6" x14ac:dyDescent="0.3">
      <c r="A961" s="45" t="s">
        <v>547</v>
      </c>
      <c r="B961" s="45" t="s">
        <v>85</v>
      </c>
      <c r="D961">
        <v>1</v>
      </c>
    </row>
    <row r="962" spans="1:6" x14ac:dyDescent="0.3">
      <c r="A962" s="45" t="s">
        <v>547</v>
      </c>
      <c r="B962" s="45" t="s">
        <v>85</v>
      </c>
      <c r="D962">
        <v>1</v>
      </c>
    </row>
    <row r="963" spans="1:6" x14ac:dyDescent="0.3">
      <c r="A963" s="45" t="s">
        <v>547</v>
      </c>
      <c r="B963" s="45" t="s">
        <v>85</v>
      </c>
      <c r="D963">
        <v>1</v>
      </c>
    </row>
    <row r="964" spans="1:6" x14ac:dyDescent="0.3">
      <c r="A964" s="45" t="s">
        <v>547</v>
      </c>
      <c r="B964" s="45" t="s">
        <v>85</v>
      </c>
      <c r="D964">
        <v>1</v>
      </c>
    </row>
    <row r="965" spans="1:6" x14ac:dyDescent="0.3">
      <c r="A965" s="45" t="s">
        <v>367</v>
      </c>
      <c r="B965" s="45" t="s">
        <v>85</v>
      </c>
      <c r="D965">
        <v>1</v>
      </c>
    </row>
    <row r="966" spans="1:6" x14ac:dyDescent="0.3">
      <c r="A966" s="45" t="s">
        <v>367</v>
      </c>
      <c r="B966" s="45" t="s">
        <v>85</v>
      </c>
      <c r="D966">
        <v>1</v>
      </c>
    </row>
    <row r="967" spans="1:6" x14ac:dyDescent="0.3">
      <c r="A967" s="45" t="s">
        <v>367</v>
      </c>
      <c r="B967" s="45" t="s">
        <v>85</v>
      </c>
      <c r="D967">
        <v>1</v>
      </c>
    </row>
    <row r="968" spans="1:6" x14ac:dyDescent="0.3">
      <c r="A968" s="45" t="s">
        <v>367</v>
      </c>
      <c r="B968" s="45" t="s">
        <v>85</v>
      </c>
      <c r="D968">
        <v>1</v>
      </c>
      <c r="E968" s="44">
        <f>SUM(D954:D968)</f>
        <v>15</v>
      </c>
      <c r="F968">
        <v>0</v>
      </c>
    </row>
    <row r="969" spans="1:6" x14ac:dyDescent="0.3">
      <c r="A969" s="45" t="s">
        <v>367</v>
      </c>
      <c r="B969" s="45" t="s">
        <v>85</v>
      </c>
      <c r="D969">
        <v>1</v>
      </c>
    </row>
    <row r="970" spans="1:6" x14ac:dyDescent="0.3">
      <c r="A970" s="45" t="s">
        <v>367</v>
      </c>
      <c r="B970" s="45" t="s">
        <v>85</v>
      </c>
      <c r="D970">
        <v>1</v>
      </c>
    </row>
    <row r="971" spans="1:6" x14ac:dyDescent="0.3">
      <c r="A971" s="45" t="s">
        <v>172</v>
      </c>
      <c r="B971" s="45" t="s">
        <v>85</v>
      </c>
      <c r="D971">
        <v>1</v>
      </c>
    </row>
    <row r="972" spans="1:6" x14ac:dyDescent="0.3">
      <c r="A972" s="45" t="s">
        <v>172</v>
      </c>
      <c r="B972" s="45" t="s">
        <v>85</v>
      </c>
      <c r="D972">
        <v>1</v>
      </c>
    </row>
    <row r="973" spans="1:6" x14ac:dyDescent="0.3">
      <c r="A973" s="45" t="s">
        <v>172</v>
      </c>
      <c r="B973" s="45" t="s">
        <v>85</v>
      </c>
      <c r="D973">
        <v>1</v>
      </c>
    </row>
    <row r="974" spans="1:6" x14ac:dyDescent="0.3">
      <c r="A974" s="45" t="s">
        <v>172</v>
      </c>
      <c r="B974" s="45" t="s">
        <v>85</v>
      </c>
      <c r="D974">
        <v>1</v>
      </c>
    </row>
    <row r="975" spans="1:6" x14ac:dyDescent="0.3">
      <c r="A975" s="45" t="s">
        <v>172</v>
      </c>
      <c r="B975" s="45" t="s">
        <v>85</v>
      </c>
      <c r="D975">
        <v>1</v>
      </c>
    </row>
    <row r="976" spans="1:6" x14ac:dyDescent="0.3">
      <c r="A976" s="45" t="s">
        <v>172</v>
      </c>
      <c r="B976" s="45" t="s">
        <v>85</v>
      </c>
      <c r="D976">
        <v>1</v>
      </c>
    </row>
    <row r="977" spans="1:6" x14ac:dyDescent="0.3">
      <c r="A977" s="45" t="s">
        <v>323</v>
      </c>
      <c r="B977" s="45" t="s">
        <v>85</v>
      </c>
      <c r="D977">
        <v>1</v>
      </c>
    </row>
    <row r="978" spans="1:6" x14ac:dyDescent="0.3">
      <c r="A978" s="45" t="s">
        <v>323</v>
      </c>
      <c r="B978" s="45" t="s">
        <v>85</v>
      </c>
      <c r="D978">
        <v>1</v>
      </c>
    </row>
    <row r="979" spans="1:6" x14ac:dyDescent="0.3">
      <c r="A979" s="45" t="s">
        <v>323</v>
      </c>
      <c r="B979" s="45" t="s">
        <v>85</v>
      </c>
      <c r="D979">
        <v>1</v>
      </c>
    </row>
    <row r="980" spans="1:6" x14ac:dyDescent="0.3">
      <c r="A980" s="45" t="s">
        <v>323</v>
      </c>
      <c r="B980" s="45" t="s">
        <v>85</v>
      </c>
      <c r="D980">
        <v>1</v>
      </c>
    </row>
    <row r="981" spans="1:6" x14ac:dyDescent="0.3">
      <c r="A981" s="45" t="s">
        <v>323</v>
      </c>
      <c r="B981" s="45" t="s">
        <v>85</v>
      </c>
      <c r="D981">
        <v>1</v>
      </c>
      <c r="E981" s="44">
        <f>SUM(D940:D981)</f>
        <v>42</v>
      </c>
      <c r="F981">
        <f>SUM(C940:C981)</f>
        <v>0</v>
      </c>
    </row>
    <row r="982" spans="1:6" x14ac:dyDescent="0.3">
      <c r="A982" s="45" t="s">
        <v>323</v>
      </c>
      <c r="B982" s="45" t="s">
        <v>85</v>
      </c>
      <c r="D982">
        <v>1</v>
      </c>
    </row>
    <row r="983" spans="1:6" x14ac:dyDescent="0.3">
      <c r="A983" s="45" t="s">
        <v>323</v>
      </c>
      <c r="B983" s="45" t="s">
        <v>85</v>
      </c>
      <c r="D983">
        <v>1</v>
      </c>
    </row>
    <row r="984" spans="1:6" x14ac:dyDescent="0.3">
      <c r="A984" s="45" t="s">
        <v>323</v>
      </c>
      <c r="B984" s="45" t="s">
        <v>85</v>
      </c>
      <c r="D984">
        <v>1</v>
      </c>
    </row>
    <row r="985" spans="1:6" x14ac:dyDescent="0.3">
      <c r="A985" s="45" t="s">
        <v>323</v>
      </c>
      <c r="B985" s="45" t="s">
        <v>85</v>
      </c>
      <c r="D985">
        <v>1</v>
      </c>
    </row>
    <row r="986" spans="1:6" x14ac:dyDescent="0.3">
      <c r="A986" s="45" t="s">
        <v>381</v>
      </c>
      <c r="B986" s="45" t="s">
        <v>85</v>
      </c>
      <c r="D986">
        <v>1</v>
      </c>
    </row>
    <row r="987" spans="1:6" x14ac:dyDescent="0.3">
      <c r="A987" s="45" t="s">
        <v>381</v>
      </c>
      <c r="B987" s="45" t="s">
        <v>85</v>
      </c>
      <c r="D987">
        <v>1</v>
      </c>
    </row>
    <row r="988" spans="1:6" x14ac:dyDescent="0.3">
      <c r="A988" s="45" t="s">
        <v>381</v>
      </c>
      <c r="B988" s="45" t="s">
        <v>85</v>
      </c>
      <c r="D988">
        <v>1</v>
      </c>
    </row>
    <row r="989" spans="1:6" x14ac:dyDescent="0.3">
      <c r="A989" s="45" t="s">
        <v>381</v>
      </c>
      <c r="B989" s="45" t="s">
        <v>85</v>
      </c>
      <c r="D989">
        <v>1</v>
      </c>
    </row>
    <row r="990" spans="1:6" x14ac:dyDescent="0.3">
      <c r="A990" s="45" t="s">
        <v>381</v>
      </c>
      <c r="B990" s="45" t="s">
        <v>85</v>
      </c>
      <c r="D990">
        <v>1</v>
      </c>
    </row>
    <row r="991" spans="1:6" x14ac:dyDescent="0.3">
      <c r="A991" s="45" t="s">
        <v>206</v>
      </c>
      <c r="B991" s="45" t="s">
        <v>85</v>
      </c>
      <c r="D991">
        <v>1</v>
      </c>
    </row>
    <row r="992" spans="1:6" x14ac:dyDescent="0.3">
      <c r="A992" s="45" t="s">
        <v>382</v>
      </c>
      <c r="B992" s="45" t="s">
        <v>85</v>
      </c>
      <c r="D992">
        <v>1</v>
      </c>
    </row>
    <row r="993" spans="1:4" x14ac:dyDescent="0.3">
      <c r="A993" s="45" t="s">
        <v>382</v>
      </c>
      <c r="B993" s="45" t="s">
        <v>85</v>
      </c>
      <c r="D993">
        <v>1</v>
      </c>
    </row>
    <row r="994" spans="1:4" x14ac:dyDescent="0.3">
      <c r="A994" s="45" t="s">
        <v>382</v>
      </c>
      <c r="B994" s="45" t="s">
        <v>85</v>
      </c>
      <c r="D994">
        <v>1</v>
      </c>
    </row>
    <row r="995" spans="1:4" x14ac:dyDescent="0.3">
      <c r="A995" s="45" t="s">
        <v>382</v>
      </c>
      <c r="B995" s="45" t="s">
        <v>85</v>
      </c>
      <c r="D995">
        <v>1</v>
      </c>
    </row>
    <row r="996" spans="1:4" x14ac:dyDescent="0.3">
      <c r="A996" s="45" t="s">
        <v>382</v>
      </c>
      <c r="B996" s="45" t="s">
        <v>85</v>
      </c>
      <c r="D996">
        <v>1</v>
      </c>
    </row>
    <row r="997" spans="1:4" x14ac:dyDescent="0.3">
      <c r="A997" s="45" t="s">
        <v>382</v>
      </c>
      <c r="B997" s="45" t="s">
        <v>85</v>
      </c>
      <c r="D997">
        <v>1</v>
      </c>
    </row>
    <row r="998" spans="1:4" x14ac:dyDescent="0.3">
      <c r="A998" s="45" t="s">
        <v>382</v>
      </c>
      <c r="B998" s="45" t="s">
        <v>85</v>
      </c>
      <c r="D998">
        <v>1</v>
      </c>
    </row>
    <row r="999" spans="1:4" x14ac:dyDescent="0.3">
      <c r="A999" s="45" t="s">
        <v>382</v>
      </c>
      <c r="B999" s="45" t="s">
        <v>85</v>
      </c>
      <c r="D999">
        <v>1</v>
      </c>
    </row>
    <row r="1000" spans="1:4" x14ac:dyDescent="0.3">
      <c r="A1000" s="45" t="s">
        <v>382</v>
      </c>
      <c r="B1000" s="45" t="s">
        <v>85</v>
      </c>
      <c r="D1000">
        <v>1</v>
      </c>
    </row>
    <row r="1001" spans="1:4" x14ac:dyDescent="0.3">
      <c r="A1001" s="45" t="s">
        <v>382</v>
      </c>
      <c r="B1001" s="45" t="s">
        <v>85</v>
      </c>
      <c r="D1001">
        <v>1</v>
      </c>
    </row>
    <row r="1002" spans="1:4" x14ac:dyDescent="0.3">
      <c r="A1002" s="45" t="s">
        <v>382</v>
      </c>
      <c r="B1002" s="45" t="s">
        <v>85</v>
      </c>
      <c r="D1002">
        <v>1</v>
      </c>
    </row>
    <row r="1003" spans="1:4" x14ac:dyDescent="0.3">
      <c r="A1003" s="45" t="s">
        <v>382</v>
      </c>
      <c r="B1003" s="45" t="s">
        <v>85</v>
      </c>
      <c r="D1003">
        <v>1</v>
      </c>
    </row>
    <row r="1004" spans="1:4" x14ac:dyDescent="0.3">
      <c r="A1004" s="45" t="s">
        <v>382</v>
      </c>
      <c r="B1004" s="45" t="s">
        <v>85</v>
      </c>
      <c r="D1004">
        <v>1</v>
      </c>
    </row>
    <row r="1005" spans="1:4" x14ac:dyDescent="0.3">
      <c r="A1005" s="45" t="s">
        <v>382</v>
      </c>
      <c r="B1005" s="45" t="s">
        <v>85</v>
      </c>
      <c r="D1005">
        <v>1</v>
      </c>
    </row>
    <row r="1006" spans="1:4" x14ac:dyDescent="0.3">
      <c r="A1006" s="45" t="s">
        <v>382</v>
      </c>
      <c r="B1006" s="45" t="s">
        <v>85</v>
      </c>
      <c r="D1006">
        <v>1</v>
      </c>
    </row>
    <row r="1007" spans="1:4" x14ac:dyDescent="0.3">
      <c r="A1007" s="45" t="s">
        <v>382</v>
      </c>
      <c r="B1007" s="45" t="s">
        <v>85</v>
      </c>
      <c r="D1007">
        <v>1</v>
      </c>
    </row>
    <row r="1008" spans="1:4" x14ac:dyDescent="0.3">
      <c r="A1008" s="45" t="s">
        <v>382</v>
      </c>
      <c r="B1008" s="45" t="s">
        <v>85</v>
      </c>
      <c r="D1008">
        <v>1</v>
      </c>
    </row>
    <row r="1009" spans="1:6" x14ac:dyDescent="0.3">
      <c r="A1009" s="45" t="s">
        <v>382</v>
      </c>
      <c r="B1009" s="45" t="s">
        <v>85</v>
      </c>
      <c r="D1009">
        <v>1</v>
      </c>
    </row>
    <row r="1010" spans="1:6" x14ac:dyDescent="0.3">
      <c r="A1010" s="45" t="s">
        <v>368</v>
      </c>
      <c r="B1010" s="45" t="s">
        <v>85</v>
      </c>
      <c r="D1010">
        <v>1</v>
      </c>
    </row>
    <row r="1011" spans="1:6" x14ac:dyDescent="0.3">
      <c r="A1011" s="45" t="s">
        <v>368</v>
      </c>
      <c r="B1011" s="45" t="s">
        <v>85</v>
      </c>
      <c r="D1011">
        <v>1</v>
      </c>
    </row>
    <row r="1012" spans="1:6" x14ac:dyDescent="0.3">
      <c r="A1012" s="45" t="s">
        <v>368</v>
      </c>
      <c r="B1012" s="45" t="s">
        <v>85</v>
      </c>
      <c r="D1012">
        <v>1</v>
      </c>
    </row>
    <row r="1013" spans="1:6" x14ac:dyDescent="0.3">
      <c r="A1013" s="45" t="s">
        <v>368</v>
      </c>
      <c r="B1013" s="45" t="s">
        <v>85</v>
      </c>
      <c r="D1013">
        <v>1</v>
      </c>
    </row>
    <row r="1014" spans="1:6" x14ac:dyDescent="0.3">
      <c r="A1014" s="45" t="s">
        <v>368</v>
      </c>
      <c r="B1014" s="45" t="s">
        <v>85</v>
      </c>
      <c r="D1014">
        <v>1</v>
      </c>
    </row>
    <row r="1015" spans="1:6" x14ac:dyDescent="0.3">
      <c r="A1015" s="45" t="s">
        <v>368</v>
      </c>
      <c r="B1015" s="45" t="s">
        <v>85</v>
      </c>
      <c r="D1015">
        <v>1</v>
      </c>
    </row>
    <row r="1016" spans="1:6" x14ac:dyDescent="0.3">
      <c r="A1016" s="45" t="s">
        <v>368</v>
      </c>
      <c r="B1016" s="45" t="s">
        <v>85</v>
      </c>
      <c r="D1016">
        <v>1</v>
      </c>
    </row>
    <row r="1017" spans="1:6" x14ac:dyDescent="0.3">
      <c r="A1017" s="45" t="s">
        <v>383</v>
      </c>
      <c r="B1017" s="45" t="s">
        <v>85</v>
      </c>
      <c r="D1017">
        <v>1</v>
      </c>
    </row>
    <row r="1018" spans="1:6" x14ac:dyDescent="0.3">
      <c r="A1018" s="45" t="s">
        <v>383</v>
      </c>
      <c r="B1018" s="45" t="s">
        <v>85</v>
      </c>
      <c r="D1018">
        <v>1</v>
      </c>
    </row>
    <row r="1019" spans="1:6" x14ac:dyDescent="0.3">
      <c r="A1019" s="45" t="s">
        <v>383</v>
      </c>
      <c r="B1019" s="45" t="s">
        <v>85</v>
      </c>
      <c r="D1019">
        <v>1</v>
      </c>
      <c r="E1019" s="44">
        <f>SUM(D1005:D1019)</f>
        <v>15</v>
      </c>
      <c r="F1019">
        <f>SUM(C1005:C1019)</f>
        <v>0</v>
      </c>
    </row>
    <row r="1020" spans="1:6" x14ac:dyDescent="0.3">
      <c r="A1020" s="45" t="s">
        <v>383</v>
      </c>
      <c r="B1020" s="45" t="s">
        <v>85</v>
      </c>
      <c r="D1020">
        <v>1</v>
      </c>
    </row>
    <row r="1021" spans="1:6" x14ac:dyDescent="0.3">
      <c r="A1021" s="45" t="s">
        <v>383</v>
      </c>
      <c r="B1021" s="45" t="s">
        <v>85</v>
      </c>
      <c r="D1021">
        <v>1</v>
      </c>
    </row>
    <row r="1022" spans="1:6" x14ac:dyDescent="0.3">
      <c r="A1022" s="45" t="s">
        <v>383</v>
      </c>
      <c r="B1022" s="45" t="s">
        <v>85</v>
      </c>
      <c r="D1022">
        <v>1</v>
      </c>
    </row>
    <row r="1023" spans="1:6" x14ac:dyDescent="0.3">
      <c r="A1023" s="45" t="s">
        <v>383</v>
      </c>
      <c r="B1023" s="45" t="s">
        <v>85</v>
      </c>
      <c r="D1023">
        <v>1</v>
      </c>
    </row>
    <row r="1024" spans="1:6" x14ac:dyDescent="0.3">
      <c r="A1024" s="45" t="s">
        <v>383</v>
      </c>
      <c r="B1024" s="45" t="s">
        <v>85</v>
      </c>
      <c r="D1024">
        <v>1</v>
      </c>
    </row>
    <row r="1025" spans="1:4" x14ac:dyDescent="0.3">
      <c r="A1025" s="45" t="s">
        <v>383</v>
      </c>
      <c r="B1025" s="45" t="s">
        <v>85</v>
      </c>
      <c r="D1025">
        <v>1</v>
      </c>
    </row>
    <row r="1026" spans="1:4" x14ac:dyDescent="0.3">
      <c r="A1026" s="45" t="s">
        <v>383</v>
      </c>
      <c r="B1026" s="45" t="s">
        <v>85</v>
      </c>
      <c r="D1026">
        <v>1</v>
      </c>
    </row>
    <row r="1027" spans="1:4" x14ac:dyDescent="0.3">
      <c r="A1027" s="45" t="s">
        <v>384</v>
      </c>
      <c r="B1027" s="45" t="s">
        <v>85</v>
      </c>
      <c r="D1027">
        <v>1</v>
      </c>
    </row>
    <row r="1028" spans="1:4" x14ac:dyDescent="0.3">
      <c r="A1028" s="45" t="s">
        <v>384</v>
      </c>
      <c r="B1028" s="45" t="s">
        <v>85</v>
      </c>
      <c r="D1028">
        <v>1</v>
      </c>
    </row>
    <row r="1029" spans="1:4" x14ac:dyDescent="0.3">
      <c r="A1029" s="45" t="s">
        <v>206</v>
      </c>
      <c r="B1029" s="45" t="s">
        <v>2247</v>
      </c>
      <c r="D1029">
        <v>1</v>
      </c>
    </row>
    <row r="1030" spans="1:4" x14ac:dyDescent="0.3">
      <c r="A1030" s="45" t="s">
        <v>556</v>
      </c>
      <c r="B1030" s="45" t="s">
        <v>2555</v>
      </c>
      <c r="D1030">
        <v>1</v>
      </c>
    </row>
    <row r="1031" spans="1:4" x14ac:dyDescent="0.3">
      <c r="A1031" s="45" t="s">
        <v>206</v>
      </c>
      <c r="B1031" s="45" t="s">
        <v>2252</v>
      </c>
      <c r="D1031">
        <v>1</v>
      </c>
    </row>
    <row r="1032" spans="1:4" x14ac:dyDescent="0.3">
      <c r="A1032" s="45" t="s">
        <v>845</v>
      </c>
      <c r="B1032" s="45" t="s">
        <v>131</v>
      </c>
      <c r="D1032">
        <v>1</v>
      </c>
    </row>
    <row r="1033" spans="1:4" x14ac:dyDescent="0.3">
      <c r="A1033" s="45" t="s">
        <v>845</v>
      </c>
      <c r="B1033" s="45" t="s">
        <v>131</v>
      </c>
      <c r="D1033">
        <v>1</v>
      </c>
    </row>
    <row r="1034" spans="1:4" x14ac:dyDescent="0.3">
      <c r="A1034" s="45" t="s">
        <v>845</v>
      </c>
      <c r="B1034" s="45" t="s">
        <v>131</v>
      </c>
      <c r="D1034">
        <v>1</v>
      </c>
    </row>
    <row r="1035" spans="1:4" x14ac:dyDescent="0.3">
      <c r="A1035" s="45" t="s">
        <v>845</v>
      </c>
      <c r="B1035" s="45" t="s">
        <v>131</v>
      </c>
      <c r="D1035">
        <v>1</v>
      </c>
    </row>
    <row r="1036" spans="1:4" x14ac:dyDescent="0.3">
      <c r="A1036" s="45" t="s">
        <v>845</v>
      </c>
      <c r="B1036" s="45" t="s">
        <v>131</v>
      </c>
      <c r="D1036">
        <v>1</v>
      </c>
    </row>
    <row r="1037" spans="1:4" x14ac:dyDescent="0.3">
      <c r="A1037" s="45" t="s">
        <v>172</v>
      </c>
      <c r="B1037" s="45" t="s">
        <v>131</v>
      </c>
      <c r="D1037">
        <v>1</v>
      </c>
    </row>
    <row r="1038" spans="1:4" x14ac:dyDescent="0.3">
      <c r="A1038" s="45" t="s">
        <v>172</v>
      </c>
      <c r="B1038" s="45" t="s">
        <v>131</v>
      </c>
      <c r="D1038">
        <v>1</v>
      </c>
    </row>
    <row r="1039" spans="1:4" x14ac:dyDescent="0.3">
      <c r="A1039" s="45" t="s">
        <v>172</v>
      </c>
      <c r="B1039" s="45" t="s">
        <v>131</v>
      </c>
      <c r="D1039">
        <v>1</v>
      </c>
    </row>
    <row r="1040" spans="1:4" x14ac:dyDescent="0.3">
      <c r="A1040" s="45" t="s">
        <v>172</v>
      </c>
      <c r="B1040" s="45" t="s">
        <v>131</v>
      </c>
      <c r="D1040">
        <v>1</v>
      </c>
    </row>
    <row r="1041" spans="1:4" x14ac:dyDescent="0.3">
      <c r="A1041" s="45" t="s">
        <v>323</v>
      </c>
      <c r="B1041" s="45" t="s">
        <v>131</v>
      </c>
      <c r="D1041">
        <v>1</v>
      </c>
    </row>
    <row r="1042" spans="1:4" x14ac:dyDescent="0.3">
      <c r="A1042" s="45" t="s">
        <v>381</v>
      </c>
      <c r="B1042" s="45" t="s">
        <v>131</v>
      </c>
      <c r="D1042">
        <v>1</v>
      </c>
    </row>
    <row r="1043" spans="1:4" x14ac:dyDescent="0.3">
      <c r="A1043" s="45" t="s">
        <v>381</v>
      </c>
      <c r="B1043" s="45" t="s">
        <v>131</v>
      </c>
      <c r="D1043">
        <v>1</v>
      </c>
    </row>
    <row r="1044" spans="1:4" x14ac:dyDescent="0.3">
      <c r="A1044" s="45" t="s">
        <v>206</v>
      </c>
      <c r="B1044" s="45" t="s">
        <v>131</v>
      </c>
      <c r="D1044">
        <v>1</v>
      </c>
    </row>
    <row r="1045" spans="1:4" x14ac:dyDescent="0.3">
      <c r="A1045" s="45" t="s">
        <v>206</v>
      </c>
      <c r="B1045" s="45" t="s">
        <v>131</v>
      </c>
      <c r="D1045">
        <v>1</v>
      </c>
    </row>
    <row r="1046" spans="1:4" x14ac:dyDescent="0.3">
      <c r="A1046" s="45" t="s">
        <v>206</v>
      </c>
      <c r="B1046" s="45" t="s">
        <v>131</v>
      </c>
      <c r="D1046">
        <v>1</v>
      </c>
    </row>
    <row r="1047" spans="1:4" x14ac:dyDescent="0.3">
      <c r="A1047" s="45" t="s">
        <v>206</v>
      </c>
      <c r="B1047" s="45" t="s">
        <v>131</v>
      </c>
      <c r="D1047">
        <v>1</v>
      </c>
    </row>
    <row r="1048" spans="1:4" x14ac:dyDescent="0.3">
      <c r="A1048" s="45" t="s">
        <v>206</v>
      </c>
      <c r="B1048" s="45" t="s">
        <v>131</v>
      </c>
      <c r="D1048">
        <v>1</v>
      </c>
    </row>
    <row r="1049" spans="1:4" x14ac:dyDescent="0.3">
      <c r="A1049" s="45" t="s">
        <v>206</v>
      </c>
      <c r="B1049" s="45" t="s">
        <v>131</v>
      </c>
      <c r="D1049">
        <v>1</v>
      </c>
    </row>
    <row r="1050" spans="1:4" x14ac:dyDescent="0.3">
      <c r="A1050" s="45" t="s">
        <v>206</v>
      </c>
      <c r="B1050" s="45" t="s">
        <v>131</v>
      </c>
      <c r="D1050">
        <v>1</v>
      </c>
    </row>
    <row r="1051" spans="1:4" x14ac:dyDescent="0.3">
      <c r="A1051" s="45" t="s">
        <v>206</v>
      </c>
      <c r="B1051" s="45" t="s">
        <v>131</v>
      </c>
      <c r="D1051">
        <v>1</v>
      </c>
    </row>
    <row r="1052" spans="1:4" x14ac:dyDescent="0.3">
      <c r="A1052" s="45" t="s">
        <v>206</v>
      </c>
      <c r="B1052" s="45" t="s">
        <v>131</v>
      </c>
      <c r="D1052">
        <v>1</v>
      </c>
    </row>
    <row r="1053" spans="1:4" x14ac:dyDescent="0.3">
      <c r="A1053" s="45" t="s">
        <v>206</v>
      </c>
      <c r="B1053" s="45" t="s">
        <v>131</v>
      </c>
      <c r="D1053">
        <v>1</v>
      </c>
    </row>
    <row r="1054" spans="1:4" x14ac:dyDescent="0.3">
      <c r="A1054" s="45" t="s">
        <v>206</v>
      </c>
      <c r="B1054" s="45" t="s">
        <v>131</v>
      </c>
      <c r="D1054">
        <v>1</v>
      </c>
    </row>
    <row r="1055" spans="1:4" x14ac:dyDescent="0.3">
      <c r="A1055" s="45" t="s">
        <v>206</v>
      </c>
      <c r="B1055" s="45" t="s">
        <v>131</v>
      </c>
      <c r="D1055">
        <v>1</v>
      </c>
    </row>
    <row r="1056" spans="1:4" x14ac:dyDescent="0.3">
      <c r="A1056" s="45" t="s">
        <v>382</v>
      </c>
      <c r="B1056" s="45" t="s">
        <v>131</v>
      </c>
      <c r="D1056">
        <v>1</v>
      </c>
    </row>
    <row r="1057" spans="1:4" x14ac:dyDescent="0.3">
      <c r="A1057" s="45" t="s">
        <v>382</v>
      </c>
      <c r="B1057" s="45" t="s">
        <v>131</v>
      </c>
      <c r="D1057">
        <v>1</v>
      </c>
    </row>
    <row r="1058" spans="1:4" x14ac:dyDescent="0.3">
      <c r="A1058" s="45" t="s">
        <v>382</v>
      </c>
      <c r="B1058" s="45" t="s">
        <v>131</v>
      </c>
      <c r="D1058">
        <v>1</v>
      </c>
    </row>
    <row r="1059" spans="1:4" x14ac:dyDescent="0.3">
      <c r="A1059" s="45" t="s">
        <v>368</v>
      </c>
      <c r="B1059" s="45" t="s">
        <v>131</v>
      </c>
      <c r="D1059">
        <v>1</v>
      </c>
    </row>
    <row r="1060" spans="1:4" x14ac:dyDescent="0.3">
      <c r="A1060" s="45" t="s">
        <v>368</v>
      </c>
      <c r="B1060" s="45" t="s">
        <v>131</v>
      </c>
      <c r="D1060">
        <v>1</v>
      </c>
    </row>
    <row r="1061" spans="1:4" x14ac:dyDescent="0.3">
      <c r="A1061" s="45" t="s">
        <v>384</v>
      </c>
      <c r="B1061" s="45" t="s">
        <v>131</v>
      </c>
      <c r="D1061">
        <v>1</v>
      </c>
    </row>
    <row r="1062" spans="1:4" x14ac:dyDescent="0.3">
      <c r="A1062" s="45" t="s">
        <v>384</v>
      </c>
      <c r="B1062" s="45" t="s">
        <v>131</v>
      </c>
      <c r="D1062">
        <v>1</v>
      </c>
    </row>
    <row r="1063" spans="1:4" x14ac:dyDescent="0.3">
      <c r="A1063" s="45" t="s">
        <v>384</v>
      </c>
      <c r="B1063" s="45" t="s">
        <v>131</v>
      </c>
      <c r="D1063">
        <v>1</v>
      </c>
    </row>
    <row r="1064" spans="1:4" x14ac:dyDescent="0.3">
      <c r="A1064" s="45" t="s">
        <v>384</v>
      </c>
      <c r="B1064" s="45" t="s">
        <v>131</v>
      </c>
      <c r="D1064">
        <v>1</v>
      </c>
    </row>
    <row r="1065" spans="1:4" x14ac:dyDescent="0.3">
      <c r="A1065" s="45" t="s">
        <v>384</v>
      </c>
      <c r="B1065" s="45" t="s">
        <v>131</v>
      </c>
      <c r="D1065">
        <v>1</v>
      </c>
    </row>
    <row r="1066" spans="1:4" x14ac:dyDescent="0.3">
      <c r="A1066" s="45" t="s">
        <v>384</v>
      </c>
      <c r="B1066" s="45" t="s">
        <v>131</v>
      </c>
      <c r="D1066">
        <v>1</v>
      </c>
    </row>
    <row r="1067" spans="1:4" x14ac:dyDescent="0.3">
      <c r="A1067" s="45" t="s">
        <v>384</v>
      </c>
      <c r="B1067" s="45" t="s">
        <v>131</v>
      </c>
      <c r="D1067">
        <v>1</v>
      </c>
    </row>
    <row r="1068" spans="1:4" x14ac:dyDescent="0.3">
      <c r="A1068" s="45" t="s">
        <v>384</v>
      </c>
      <c r="B1068" s="45" t="s">
        <v>131</v>
      </c>
      <c r="D1068">
        <v>1</v>
      </c>
    </row>
    <row r="1069" spans="1:4" x14ac:dyDescent="0.3">
      <c r="A1069" s="45" t="s">
        <v>171</v>
      </c>
      <c r="B1069" s="45" t="s">
        <v>310</v>
      </c>
      <c r="D1069">
        <v>1</v>
      </c>
    </row>
    <row r="1070" spans="1:4" x14ac:dyDescent="0.3">
      <c r="A1070" s="45" t="s">
        <v>557</v>
      </c>
      <c r="B1070" s="45" t="s">
        <v>310</v>
      </c>
      <c r="D1070">
        <v>1</v>
      </c>
    </row>
    <row r="1071" spans="1:4" x14ac:dyDescent="0.3">
      <c r="A1071" s="45" t="s">
        <v>557</v>
      </c>
      <c r="B1071" s="45" t="s">
        <v>310</v>
      </c>
      <c r="D1071">
        <v>1</v>
      </c>
    </row>
    <row r="1072" spans="1:4" x14ac:dyDescent="0.3">
      <c r="A1072" s="45" t="s">
        <v>557</v>
      </c>
      <c r="B1072" s="45" t="s">
        <v>310</v>
      </c>
      <c r="D1072">
        <v>1</v>
      </c>
    </row>
    <row r="1073" spans="1:4" x14ac:dyDescent="0.3">
      <c r="A1073" s="45" t="s">
        <v>557</v>
      </c>
      <c r="B1073" s="45" t="s">
        <v>310</v>
      </c>
      <c r="D1073">
        <v>1</v>
      </c>
    </row>
    <row r="1074" spans="1:4" x14ac:dyDescent="0.3">
      <c r="A1074" s="45" t="s">
        <v>323</v>
      </c>
      <c r="B1074" s="45" t="s">
        <v>310</v>
      </c>
      <c r="C1074" s="45">
        <v>1</v>
      </c>
    </row>
    <row r="1075" spans="1:4" x14ac:dyDescent="0.3">
      <c r="A1075" s="45" t="s">
        <v>382</v>
      </c>
      <c r="B1075" s="45" t="s">
        <v>2134</v>
      </c>
      <c r="D1075">
        <v>1</v>
      </c>
    </row>
    <row r="1076" spans="1:4" x14ac:dyDescent="0.3">
      <c r="A1076" s="45" t="s">
        <v>845</v>
      </c>
      <c r="B1076" s="45" t="s">
        <v>19</v>
      </c>
      <c r="C1076" s="45">
        <v>1</v>
      </c>
    </row>
    <row r="1077" spans="1:4" x14ac:dyDescent="0.3">
      <c r="A1077" s="45" t="s">
        <v>845</v>
      </c>
      <c r="B1077" s="45" t="s">
        <v>19</v>
      </c>
      <c r="C1077" s="45">
        <v>1</v>
      </c>
    </row>
    <row r="1078" spans="1:4" x14ac:dyDescent="0.3">
      <c r="A1078" s="45" t="s">
        <v>845</v>
      </c>
      <c r="B1078" s="45" t="s">
        <v>19</v>
      </c>
      <c r="C1078" s="45">
        <v>1</v>
      </c>
    </row>
    <row r="1079" spans="1:4" x14ac:dyDescent="0.3">
      <c r="A1079" s="45" t="s">
        <v>845</v>
      </c>
      <c r="B1079" s="45" t="s">
        <v>19</v>
      </c>
      <c r="C1079" s="45">
        <v>1</v>
      </c>
    </row>
    <row r="1080" spans="1:4" x14ac:dyDescent="0.3">
      <c r="A1080" s="45" t="s">
        <v>845</v>
      </c>
      <c r="B1080" s="45" t="s">
        <v>19</v>
      </c>
      <c r="C1080" s="45">
        <v>1</v>
      </c>
    </row>
    <row r="1081" spans="1:4" x14ac:dyDescent="0.3">
      <c r="A1081" s="45" t="s">
        <v>845</v>
      </c>
      <c r="B1081" s="45" t="s">
        <v>19</v>
      </c>
      <c r="C1081" s="45">
        <v>1</v>
      </c>
    </row>
    <row r="1082" spans="1:4" x14ac:dyDescent="0.3">
      <c r="A1082" s="45" t="s">
        <v>845</v>
      </c>
      <c r="B1082" s="45" t="s">
        <v>19</v>
      </c>
      <c r="C1082" s="45">
        <v>1</v>
      </c>
    </row>
    <row r="1083" spans="1:4" x14ac:dyDescent="0.3">
      <c r="A1083" s="45" t="s">
        <v>845</v>
      </c>
      <c r="B1083" s="45" t="s">
        <v>19</v>
      </c>
      <c r="C1083" s="45">
        <v>1</v>
      </c>
    </row>
    <row r="1084" spans="1:4" x14ac:dyDescent="0.3">
      <c r="A1084" s="45" t="s">
        <v>845</v>
      </c>
      <c r="B1084" s="45" t="s">
        <v>19</v>
      </c>
      <c r="C1084" s="45">
        <v>1</v>
      </c>
    </row>
    <row r="1085" spans="1:4" x14ac:dyDescent="0.3">
      <c r="A1085" s="45" t="s">
        <v>845</v>
      </c>
      <c r="B1085" s="45" t="s">
        <v>19</v>
      </c>
      <c r="C1085" s="45">
        <v>1</v>
      </c>
    </row>
    <row r="1086" spans="1:4" x14ac:dyDescent="0.3">
      <c r="A1086" s="45" t="s">
        <v>845</v>
      </c>
      <c r="B1086" s="45" t="s">
        <v>19</v>
      </c>
      <c r="C1086" s="45">
        <v>1</v>
      </c>
    </row>
    <row r="1087" spans="1:4" x14ac:dyDescent="0.3">
      <c r="A1087" s="45" t="s">
        <v>845</v>
      </c>
      <c r="B1087" s="45" t="s">
        <v>19</v>
      </c>
      <c r="C1087" s="45">
        <v>1</v>
      </c>
    </row>
    <row r="1088" spans="1:4" x14ac:dyDescent="0.3">
      <c r="A1088" s="45" t="s">
        <v>845</v>
      </c>
      <c r="B1088" s="45" t="s">
        <v>19</v>
      </c>
      <c r="C1088" s="45">
        <v>1</v>
      </c>
    </row>
    <row r="1089" spans="1:4" x14ac:dyDescent="0.3">
      <c r="A1089" s="45" t="s">
        <v>845</v>
      </c>
      <c r="B1089" s="45" t="s">
        <v>19</v>
      </c>
      <c r="C1089" s="45">
        <v>1</v>
      </c>
    </row>
    <row r="1090" spans="1:4" x14ac:dyDescent="0.3">
      <c r="A1090" s="45" t="s">
        <v>845</v>
      </c>
      <c r="B1090" s="45" t="s">
        <v>19</v>
      </c>
      <c r="C1090" s="45">
        <v>2</v>
      </c>
    </row>
    <row r="1091" spans="1:4" x14ac:dyDescent="0.3">
      <c r="A1091" s="45" t="s">
        <v>845</v>
      </c>
      <c r="B1091" s="45" t="s">
        <v>19</v>
      </c>
      <c r="C1091" s="45">
        <v>2</v>
      </c>
    </row>
    <row r="1092" spans="1:4" x14ac:dyDescent="0.3">
      <c r="A1092" s="45" t="s">
        <v>845</v>
      </c>
      <c r="B1092" s="45" t="s">
        <v>19</v>
      </c>
      <c r="C1092" s="45">
        <v>2</v>
      </c>
    </row>
    <row r="1093" spans="1:4" x14ac:dyDescent="0.3">
      <c r="A1093" s="45" t="s">
        <v>845</v>
      </c>
      <c r="B1093" s="45" t="s">
        <v>19</v>
      </c>
      <c r="D1093">
        <v>1</v>
      </c>
    </row>
    <row r="1094" spans="1:4" x14ac:dyDescent="0.3">
      <c r="A1094" s="45" t="s">
        <v>845</v>
      </c>
      <c r="B1094" s="45" t="s">
        <v>19</v>
      </c>
      <c r="D1094">
        <v>1</v>
      </c>
    </row>
    <row r="1095" spans="1:4" x14ac:dyDescent="0.3">
      <c r="A1095" s="45" t="s">
        <v>845</v>
      </c>
      <c r="B1095" s="45" t="s">
        <v>19</v>
      </c>
      <c r="D1095">
        <v>1</v>
      </c>
    </row>
    <row r="1096" spans="1:4" x14ac:dyDescent="0.3">
      <c r="A1096" s="45" t="s">
        <v>845</v>
      </c>
      <c r="B1096" s="45" t="s">
        <v>19</v>
      </c>
      <c r="D1096">
        <v>1</v>
      </c>
    </row>
    <row r="1097" spans="1:4" x14ac:dyDescent="0.3">
      <c r="A1097" s="45" t="s">
        <v>845</v>
      </c>
      <c r="B1097" s="45" t="s">
        <v>19</v>
      </c>
      <c r="D1097">
        <v>1</v>
      </c>
    </row>
    <row r="1098" spans="1:4" x14ac:dyDescent="0.3">
      <c r="A1098" s="45" t="s">
        <v>845</v>
      </c>
      <c r="B1098" s="45" t="s">
        <v>19</v>
      </c>
      <c r="D1098">
        <v>1</v>
      </c>
    </row>
    <row r="1099" spans="1:4" x14ac:dyDescent="0.3">
      <c r="A1099" s="45" t="s">
        <v>845</v>
      </c>
      <c r="B1099" s="45" t="s">
        <v>19</v>
      </c>
      <c r="D1099">
        <v>1</v>
      </c>
    </row>
    <row r="1100" spans="1:4" x14ac:dyDescent="0.3">
      <c r="A1100" s="45" t="s">
        <v>367</v>
      </c>
      <c r="B1100" s="45" t="s">
        <v>19</v>
      </c>
      <c r="C1100" s="45">
        <v>1</v>
      </c>
    </row>
    <row r="1101" spans="1:4" x14ac:dyDescent="0.3">
      <c r="A1101" s="45" t="s">
        <v>367</v>
      </c>
      <c r="B1101" s="45" t="s">
        <v>19</v>
      </c>
      <c r="C1101" s="45">
        <v>1</v>
      </c>
    </row>
    <row r="1102" spans="1:4" x14ac:dyDescent="0.3">
      <c r="A1102" s="45" t="s">
        <v>367</v>
      </c>
      <c r="B1102" s="45" t="s">
        <v>19</v>
      </c>
      <c r="C1102" s="45">
        <v>1</v>
      </c>
    </row>
    <row r="1103" spans="1:4" x14ac:dyDescent="0.3">
      <c r="A1103" s="45" t="s">
        <v>367</v>
      </c>
      <c r="B1103" s="45" t="s">
        <v>19</v>
      </c>
      <c r="C1103" s="45">
        <v>1</v>
      </c>
    </row>
    <row r="1104" spans="1:4" x14ac:dyDescent="0.3">
      <c r="A1104" s="45" t="s">
        <v>367</v>
      </c>
      <c r="B1104" s="45" t="s">
        <v>19</v>
      </c>
      <c r="C1104" s="45">
        <v>1</v>
      </c>
    </row>
    <row r="1105" spans="1:4" x14ac:dyDescent="0.3">
      <c r="A1105" s="45" t="s">
        <v>367</v>
      </c>
      <c r="B1105" s="45" t="s">
        <v>19</v>
      </c>
      <c r="C1105" s="45">
        <v>1</v>
      </c>
    </row>
    <row r="1106" spans="1:4" x14ac:dyDescent="0.3">
      <c r="A1106" s="45" t="s">
        <v>367</v>
      </c>
      <c r="B1106" s="45" t="s">
        <v>19</v>
      </c>
      <c r="C1106" s="45">
        <v>1</v>
      </c>
    </row>
    <row r="1107" spans="1:4" x14ac:dyDescent="0.3">
      <c r="A1107" s="45" t="s">
        <v>367</v>
      </c>
      <c r="B1107" s="45" t="s">
        <v>19</v>
      </c>
      <c r="C1107" s="45">
        <v>1</v>
      </c>
    </row>
    <row r="1108" spans="1:4" x14ac:dyDescent="0.3">
      <c r="A1108" s="45" t="s">
        <v>367</v>
      </c>
      <c r="B1108" s="45" t="s">
        <v>19</v>
      </c>
      <c r="C1108" s="45">
        <v>1</v>
      </c>
    </row>
    <row r="1109" spans="1:4" x14ac:dyDescent="0.3">
      <c r="A1109" s="45" t="s">
        <v>367</v>
      </c>
      <c r="B1109" s="45" t="s">
        <v>19</v>
      </c>
      <c r="C1109" s="45">
        <v>1</v>
      </c>
    </row>
    <row r="1110" spans="1:4" x14ac:dyDescent="0.3">
      <c r="A1110" s="45" t="s">
        <v>367</v>
      </c>
      <c r="B1110" s="45" t="s">
        <v>19</v>
      </c>
      <c r="C1110" s="45">
        <v>2</v>
      </c>
    </row>
    <row r="1111" spans="1:4" x14ac:dyDescent="0.3">
      <c r="A1111" s="45" t="s">
        <v>367</v>
      </c>
      <c r="B1111" s="45" t="s">
        <v>19</v>
      </c>
      <c r="C1111" s="45">
        <v>3</v>
      </c>
    </row>
    <row r="1112" spans="1:4" x14ac:dyDescent="0.3">
      <c r="A1112" s="45" t="s">
        <v>367</v>
      </c>
      <c r="B1112" s="45" t="s">
        <v>19</v>
      </c>
      <c r="C1112" s="45">
        <v>5</v>
      </c>
    </row>
    <row r="1113" spans="1:4" x14ac:dyDescent="0.3">
      <c r="A1113" s="45" t="s">
        <v>367</v>
      </c>
      <c r="B1113" s="45" t="s">
        <v>19</v>
      </c>
      <c r="D1113">
        <v>1</v>
      </c>
    </row>
    <row r="1114" spans="1:4" x14ac:dyDescent="0.3">
      <c r="A1114" s="45" t="s">
        <v>367</v>
      </c>
      <c r="B1114" s="45" t="s">
        <v>19</v>
      </c>
      <c r="D1114">
        <v>1</v>
      </c>
    </row>
    <row r="1115" spans="1:4" x14ac:dyDescent="0.3">
      <c r="A1115" s="45" t="s">
        <v>367</v>
      </c>
      <c r="B1115" s="45" t="s">
        <v>19</v>
      </c>
      <c r="D1115">
        <v>1</v>
      </c>
    </row>
    <row r="1116" spans="1:4" x14ac:dyDescent="0.3">
      <c r="A1116" s="45" t="s">
        <v>367</v>
      </c>
      <c r="B1116" s="45" t="s">
        <v>19</v>
      </c>
      <c r="D1116">
        <v>1</v>
      </c>
    </row>
    <row r="1117" spans="1:4" x14ac:dyDescent="0.3">
      <c r="A1117" s="45" t="s">
        <v>367</v>
      </c>
      <c r="B1117" s="45" t="s">
        <v>19</v>
      </c>
      <c r="D1117">
        <v>1</v>
      </c>
    </row>
    <row r="1118" spans="1:4" x14ac:dyDescent="0.3">
      <c r="A1118" s="45" t="s">
        <v>367</v>
      </c>
      <c r="B1118" s="45" t="s">
        <v>19</v>
      </c>
      <c r="D1118">
        <v>1</v>
      </c>
    </row>
    <row r="1119" spans="1:4" x14ac:dyDescent="0.3">
      <c r="A1119" s="45" t="s">
        <v>367</v>
      </c>
      <c r="B1119" s="45" t="s">
        <v>19</v>
      </c>
      <c r="D1119">
        <v>1</v>
      </c>
    </row>
    <row r="1120" spans="1:4" x14ac:dyDescent="0.3">
      <c r="A1120" s="45" t="s">
        <v>367</v>
      </c>
      <c r="B1120" s="45" t="s">
        <v>19</v>
      </c>
      <c r="D1120">
        <v>1</v>
      </c>
    </row>
    <row r="1121" spans="1:4" x14ac:dyDescent="0.3">
      <c r="A1121" s="45" t="s">
        <v>367</v>
      </c>
      <c r="B1121" s="45" t="s">
        <v>19</v>
      </c>
      <c r="D1121">
        <v>1</v>
      </c>
    </row>
    <row r="1122" spans="1:4" x14ac:dyDescent="0.3">
      <c r="A1122" s="45" t="s">
        <v>367</v>
      </c>
      <c r="B1122" s="45" t="s">
        <v>19</v>
      </c>
      <c r="D1122">
        <v>1</v>
      </c>
    </row>
    <row r="1123" spans="1:4" x14ac:dyDescent="0.3">
      <c r="A1123" s="45" t="s">
        <v>172</v>
      </c>
      <c r="B1123" s="45" t="s">
        <v>19</v>
      </c>
      <c r="D1123">
        <v>1</v>
      </c>
    </row>
    <row r="1124" spans="1:4" x14ac:dyDescent="0.3">
      <c r="A1124" s="45" t="s">
        <v>172</v>
      </c>
      <c r="B1124" s="45" t="s">
        <v>19</v>
      </c>
      <c r="D1124">
        <v>1</v>
      </c>
    </row>
    <row r="1125" spans="1:4" x14ac:dyDescent="0.3">
      <c r="A1125" s="45" t="s">
        <v>172</v>
      </c>
      <c r="B1125" s="45" t="s">
        <v>19</v>
      </c>
      <c r="D1125">
        <v>1</v>
      </c>
    </row>
    <row r="1126" spans="1:4" x14ac:dyDescent="0.3">
      <c r="A1126" s="45" t="s">
        <v>323</v>
      </c>
      <c r="B1126" s="45" t="s">
        <v>19</v>
      </c>
      <c r="C1126" s="45">
        <v>1</v>
      </c>
    </row>
    <row r="1127" spans="1:4" x14ac:dyDescent="0.3">
      <c r="A1127" s="45" t="s">
        <v>323</v>
      </c>
      <c r="B1127" s="45" t="s">
        <v>19</v>
      </c>
      <c r="C1127" s="45">
        <v>1</v>
      </c>
    </row>
    <row r="1128" spans="1:4" x14ac:dyDescent="0.3">
      <c r="A1128" s="45" t="s">
        <v>323</v>
      </c>
      <c r="B1128" s="45" t="s">
        <v>19</v>
      </c>
      <c r="C1128" s="45">
        <v>1</v>
      </c>
    </row>
    <row r="1129" spans="1:4" x14ac:dyDescent="0.3">
      <c r="A1129" s="45" t="s">
        <v>323</v>
      </c>
      <c r="B1129" s="45" t="s">
        <v>19</v>
      </c>
      <c r="C1129" s="45">
        <v>1</v>
      </c>
    </row>
    <row r="1130" spans="1:4" x14ac:dyDescent="0.3">
      <c r="A1130" s="45" t="s">
        <v>323</v>
      </c>
      <c r="B1130" s="45" t="s">
        <v>19</v>
      </c>
      <c r="C1130" s="45">
        <v>1</v>
      </c>
    </row>
    <row r="1131" spans="1:4" x14ac:dyDescent="0.3">
      <c r="A1131" s="45" t="s">
        <v>323</v>
      </c>
      <c r="B1131" s="45" t="s">
        <v>19</v>
      </c>
      <c r="C1131" s="45">
        <v>1</v>
      </c>
    </row>
    <row r="1132" spans="1:4" x14ac:dyDescent="0.3">
      <c r="A1132" s="45" t="s">
        <v>323</v>
      </c>
      <c r="B1132" s="45" t="s">
        <v>19</v>
      </c>
      <c r="C1132" s="45">
        <v>1</v>
      </c>
    </row>
    <row r="1133" spans="1:4" x14ac:dyDescent="0.3">
      <c r="A1133" s="45" t="s">
        <v>323</v>
      </c>
      <c r="B1133" s="45" t="s">
        <v>19</v>
      </c>
      <c r="C1133" s="45">
        <v>1</v>
      </c>
    </row>
    <row r="1134" spans="1:4" x14ac:dyDescent="0.3">
      <c r="A1134" s="45" t="s">
        <v>323</v>
      </c>
      <c r="B1134" s="45" t="s">
        <v>19</v>
      </c>
      <c r="C1134" s="45">
        <v>1</v>
      </c>
    </row>
    <row r="1135" spans="1:4" x14ac:dyDescent="0.3">
      <c r="A1135" s="45" t="s">
        <v>323</v>
      </c>
      <c r="B1135" s="45" t="s">
        <v>19</v>
      </c>
      <c r="C1135" s="45">
        <v>1</v>
      </c>
    </row>
    <row r="1136" spans="1:4" x14ac:dyDescent="0.3">
      <c r="A1136" s="45" t="s">
        <v>323</v>
      </c>
      <c r="B1136" s="45" t="s">
        <v>19</v>
      </c>
      <c r="C1136" s="45">
        <v>1</v>
      </c>
    </row>
    <row r="1137" spans="1:3" x14ac:dyDescent="0.3">
      <c r="A1137" s="45" t="s">
        <v>323</v>
      </c>
      <c r="B1137" s="45" t="s">
        <v>19</v>
      </c>
      <c r="C1137" s="45">
        <v>1</v>
      </c>
    </row>
    <row r="1138" spans="1:3" x14ac:dyDescent="0.3">
      <c r="A1138" s="45" t="s">
        <v>323</v>
      </c>
      <c r="B1138" s="45" t="s">
        <v>19</v>
      </c>
      <c r="C1138" s="45">
        <v>1</v>
      </c>
    </row>
    <row r="1139" spans="1:3" x14ac:dyDescent="0.3">
      <c r="A1139" s="45" t="s">
        <v>323</v>
      </c>
      <c r="B1139" s="45" t="s">
        <v>19</v>
      </c>
      <c r="C1139" s="45">
        <v>1</v>
      </c>
    </row>
    <row r="1140" spans="1:3" x14ac:dyDescent="0.3">
      <c r="A1140" s="45" t="s">
        <v>323</v>
      </c>
      <c r="B1140" s="45" t="s">
        <v>19</v>
      </c>
      <c r="C1140" s="45">
        <v>1</v>
      </c>
    </row>
    <row r="1141" spans="1:3" x14ac:dyDescent="0.3">
      <c r="A1141" s="45" t="s">
        <v>323</v>
      </c>
      <c r="B1141" s="45" t="s">
        <v>19</v>
      </c>
      <c r="C1141" s="45">
        <v>1</v>
      </c>
    </row>
    <row r="1142" spans="1:3" x14ac:dyDescent="0.3">
      <c r="A1142" s="45" t="s">
        <v>323</v>
      </c>
      <c r="B1142" s="45" t="s">
        <v>19</v>
      </c>
      <c r="C1142" s="45">
        <v>1</v>
      </c>
    </row>
    <row r="1143" spans="1:3" x14ac:dyDescent="0.3">
      <c r="A1143" s="45" t="s">
        <v>323</v>
      </c>
      <c r="B1143" s="45" t="s">
        <v>19</v>
      </c>
      <c r="C1143" s="45">
        <v>1</v>
      </c>
    </row>
    <row r="1144" spans="1:3" x14ac:dyDescent="0.3">
      <c r="A1144" s="45" t="s">
        <v>323</v>
      </c>
      <c r="B1144" s="45" t="s">
        <v>19</v>
      </c>
      <c r="C1144" s="45">
        <v>1</v>
      </c>
    </row>
    <row r="1145" spans="1:3" x14ac:dyDescent="0.3">
      <c r="A1145" s="45" t="s">
        <v>323</v>
      </c>
      <c r="B1145" s="45" t="s">
        <v>19</v>
      </c>
      <c r="C1145" s="45">
        <v>1</v>
      </c>
    </row>
    <row r="1146" spans="1:3" x14ac:dyDescent="0.3">
      <c r="A1146" s="45" t="s">
        <v>323</v>
      </c>
      <c r="B1146" s="45" t="s">
        <v>19</v>
      </c>
      <c r="C1146" s="45">
        <v>1</v>
      </c>
    </row>
    <row r="1147" spans="1:3" x14ac:dyDescent="0.3">
      <c r="A1147" s="45" t="s">
        <v>323</v>
      </c>
      <c r="B1147" s="45" t="s">
        <v>19</v>
      </c>
      <c r="C1147" s="45">
        <v>1</v>
      </c>
    </row>
    <row r="1148" spans="1:3" x14ac:dyDescent="0.3">
      <c r="A1148" s="45" t="s">
        <v>323</v>
      </c>
      <c r="B1148" s="45" t="s">
        <v>19</v>
      </c>
      <c r="C1148" s="45">
        <v>1</v>
      </c>
    </row>
    <row r="1149" spans="1:3" x14ac:dyDescent="0.3">
      <c r="A1149" s="45" t="s">
        <v>323</v>
      </c>
      <c r="B1149" s="45" t="s">
        <v>19</v>
      </c>
      <c r="C1149" s="45">
        <v>1</v>
      </c>
    </row>
    <row r="1150" spans="1:3" x14ac:dyDescent="0.3">
      <c r="A1150" s="45" t="s">
        <v>323</v>
      </c>
      <c r="B1150" s="45" t="s">
        <v>19</v>
      </c>
      <c r="C1150" s="45">
        <v>1</v>
      </c>
    </row>
    <row r="1151" spans="1:3" x14ac:dyDescent="0.3">
      <c r="A1151" s="45" t="s">
        <v>323</v>
      </c>
      <c r="B1151" s="45" t="s">
        <v>19</v>
      </c>
      <c r="C1151" s="45">
        <v>1</v>
      </c>
    </row>
    <row r="1152" spans="1:3" x14ac:dyDescent="0.3">
      <c r="A1152" s="45" t="s">
        <v>323</v>
      </c>
      <c r="B1152" s="45" t="s">
        <v>19</v>
      </c>
      <c r="C1152" s="45">
        <v>1</v>
      </c>
    </row>
    <row r="1153" spans="1:3" x14ac:dyDescent="0.3">
      <c r="A1153" s="45" t="s">
        <v>323</v>
      </c>
      <c r="B1153" s="45" t="s">
        <v>19</v>
      </c>
      <c r="C1153" s="45">
        <v>1</v>
      </c>
    </row>
    <row r="1154" spans="1:3" x14ac:dyDescent="0.3">
      <c r="A1154" s="45" t="s">
        <v>323</v>
      </c>
      <c r="B1154" s="45" t="s">
        <v>19</v>
      </c>
      <c r="C1154" s="45">
        <v>1</v>
      </c>
    </row>
    <row r="1155" spans="1:3" x14ac:dyDescent="0.3">
      <c r="A1155" s="45" t="s">
        <v>323</v>
      </c>
      <c r="B1155" s="45" t="s">
        <v>19</v>
      </c>
      <c r="C1155" s="45">
        <v>1</v>
      </c>
    </row>
    <row r="1156" spans="1:3" x14ac:dyDescent="0.3">
      <c r="A1156" s="45" t="s">
        <v>323</v>
      </c>
      <c r="B1156" s="45" t="s">
        <v>19</v>
      </c>
      <c r="C1156" s="45">
        <v>1</v>
      </c>
    </row>
    <row r="1157" spans="1:3" x14ac:dyDescent="0.3">
      <c r="A1157" s="45" t="s">
        <v>323</v>
      </c>
      <c r="B1157" s="45" t="s">
        <v>19</v>
      </c>
      <c r="C1157" s="45">
        <v>1</v>
      </c>
    </row>
    <row r="1158" spans="1:3" x14ac:dyDescent="0.3">
      <c r="A1158" s="45" t="s">
        <v>323</v>
      </c>
      <c r="B1158" s="45" t="s">
        <v>19</v>
      </c>
      <c r="C1158" s="45">
        <v>1</v>
      </c>
    </row>
    <row r="1159" spans="1:3" x14ac:dyDescent="0.3">
      <c r="A1159" s="45" t="s">
        <v>323</v>
      </c>
      <c r="B1159" s="45" t="s">
        <v>19</v>
      </c>
      <c r="C1159" s="45">
        <v>2</v>
      </c>
    </row>
    <row r="1160" spans="1:3" x14ac:dyDescent="0.3">
      <c r="A1160" s="45" t="s">
        <v>323</v>
      </c>
      <c r="B1160" s="45" t="s">
        <v>19</v>
      </c>
      <c r="C1160" s="45">
        <v>2</v>
      </c>
    </row>
    <row r="1161" spans="1:3" x14ac:dyDescent="0.3">
      <c r="A1161" s="45" t="s">
        <v>323</v>
      </c>
      <c r="B1161" s="45" t="s">
        <v>19</v>
      </c>
      <c r="C1161" s="45">
        <v>2</v>
      </c>
    </row>
    <row r="1162" spans="1:3" x14ac:dyDescent="0.3">
      <c r="A1162" s="45" t="s">
        <v>323</v>
      </c>
      <c r="B1162" s="45" t="s">
        <v>19</v>
      </c>
      <c r="C1162" s="45">
        <v>2</v>
      </c>
    </row>
    <row r="1163" spans="1:3" x14ac:dyDescent="0.3">
      <c r="A1163" s="45" t="s">
        <v>323</v>
      </c>
      <c r="B1163" s="45" t="s">
        <v>19</v>
      </c>
      <c r="C1163" s="45">
        <v>2</v>
      </c>
    </row>
    <row r="1164" spans="1:3" x14ac:dyDescent="0.3">
      <c r="A1164" s="45" t="s">
        <v>323</v>
      </c>
      <c r="B1164" s="45" t="s">
        <v>19</v>
      </c>
      <c r="C1164" s="45">
        <v>2</v>
      </c>
    </row>
    <row r="1165" spans="1:3" x14ac:dyDescent="0.3">
      <c r="A1165" s="45" t="s">
        <v>323</v>
      </c>
      <c r="B1165" s="45" t="s">
        <v>19</v>
      </c>
      <c r="C1165" s="45">
        <v>2</v>
      </c>
    </row>
    <row r="1166" spans="1:3" x14ac:dyDescent="0.3">
      <c r="A1166" s="45" t="s">
        <v>323</v>
      </c>
      <c r="B1166" s="45" t="s">
        <v>19</v>
      </c>
      <c r="C1166" s="45">
        <v>2</v>
      </c>
    </row>
    <row r="1167" spans="1:3" x14ac:dyDescent="0.3">
      <c r="A1167" s="45" t="s">
        <v>323</v>
      </c>
      <c r="B1167" s="45" t="s">
        <v>19</v>
      </c>
      <c r="C1167" s="45">
        <v>2</v>
      </c>
    </row>
    <row r="1168" spans="1:3" x14ac:dyDescent="0.3">
      <c r="A1168" s="45" t="s">
        <v>323</v>
      </c>
      <c r="B1168" s="45" t="s">
        <v>19</v>
      </c>
      <c r="C1168" s="45">
        <v>2</v>
      </c>
    </row>
    <row r="1169" spans="1:4" x14ac:dyDescent="0.3">
      <c r="A1169" s="45" t="s">
        <v>323</v>
      </c>
      <c r="B1169" s="45" t="s">
        <v>19</v>
      </c>
      <c r="C1169" s="45">
        <v>2</v>
      </c>
    </row>
    <row r="1170" spans="1:4" x14ac:dyDescent="0.3">
      <c r="A1170" s="45" t="s">
        <v>323</v>
      </c>
      <c r="B1170" s="45" t="s">
        <v>19</v>
      </c>
      <c r="C1170" s="45">
        <v>2</v>
      </c>
    </row>
    <row r="1171" spans="1:4" x14ac:dyDescent="0.3">
      <c r="A1171" s="45" t="s">
        <v>323</v>
      </c>
      <c r="B1171" s="45" t="s">
        <v>19</v>
      </c>
      <c r="C1171" s="45">
        <v>2</v>
      </c>
      <c r="D1171" s="44"/>
    </row>
    <row r="1172" spans="1:4" x14ac:dyDescent="0.3">
      <c r="A1172" s="45" t="s">
        <v>323</v>
      </c>
      <c r="B1172" s="45" t="s">
        <v>19</v>
      </c>
      <c r="C1172" s="45">
        <v>2</v>
      </c>
      <c r="D1172" s="44"/>
    </row>
    <row r="1173" spans="1:4" x14ac:dyDescent="0.3">
      <c r="A1173" s="45" t="s">
        <v>323</v>
      </c>
      <c r="B1173" s="45" t="s">
        <v>19</v>
      </c>
      <c r="C1173" s="45">
        <v>2</v>
      </c>
      <c r="D1173" s="44"/>
    </row>
    <row r="1174" spans="1:4" x14ac:dyDescent="0.3">
      <c r="A1174" s="45" t="s">
        <v>323</v>
      </c>
      <c r="B1174" s="45" t="s">
        <v>19</v>
      </c>
      <c r="C1174" s="45">
        <v>2</v>
      </c>
      <c r="D1174" s="44"/>
    </row>
    <row r="1175" spans="1:4" x14ac:dyDescent="0.3">
      <c r="A1175" s="45" t="s">
        <v>323</v>
      </c>
      <c r="B1175" s="45" t="s">
        <v>19</v>
      </c>
      <c r="C1175" s="45">
        <v>2</v>
      </c>
      <c r="D1175" s="44"/>
    </row>
    <row r="1176" spans="1:4" x14ac:dyDescent="0.3">
      <c r="A1176" s="45" t="s">
        <v>323</v>
      </c>
      <c r="B1176" s="45" t="s">
        <v>19</v>
      </c>
      <c r="C1176" s="45">
        <v>2</v>
      </c>
      <c r="D1176" s="44"/>
    </row>
    <row r="1177" spans="1:4" x14ac:dyDescent="0.3">
      <c r="A1177" s="45" t="s">
        <v>323</v>
      </c>
      <c r="B1177" s="45" t="s">
        <v>19</v>
      </c>
      <c r="C1177" s="45">
        <v>2</v>
      </c>
      <c r="D1177" s="44"/>
    </row>
    <row r="1178" spans="1:4" x14ac:dyDescent="0.3">
      <c r="A1178" s="45" t="s">
        <v>323</v>
      </c>
      <c r="B1178" s="45" t="s">
        <v>19</v>
      </c>
      <c r="C1178" s="45">
        <v>2</v>
      </c>
      <c r="D1178" s="44"/>
    </row>
    <row r="1179" spans="1:4" x14ac:dyDescent="0.3">
      <c r="A1179" s="45" t="s">
        <v>323</v>
      </c>
      <c r="B1179" s="45" t="s">
        <v>19</v>
      </c>
      <c r="C1179" s="45">
        <v>2</v>
      </c>
      <c r="D1179" s="44"/>
    </row>
    <row r="1180" spans="1:4" x14ac:dyDescent="0.3">
      <c r="A1180" s="45" t="s">
        <v>323</v>
      </c>
      <c r="B1180" s="45" t="s">
        <v>19</v>
      </c>
      <c r="C1180" s="45">
        <v>2</v>
      </c>
      <c r="D1180" s="44"/>
    </row>
    <row r="1181" spans="1:4" x14ac:dyDescent="0.3">
      <c r="A1181" s="45" t="s">
        <v>323</v>
      </c>
      <c r="B1181" s="45" t="s">
        <v>19</v>
      </c>
      <c r="C1181" s="45">
        <v>2</v>
      </c>
      <c r="D1181" s="44"/>
    </row>
    <row r="1182" spans="1:4" x14ac:dyDescent="0.3">
      <c r="A1182" s="45" t="s">
        <v>323</v>
      </c>
      <c r="B1182" s="45" t="s">
        <v>19</v>
      </c>
      <c r="C1182" s="45">
        <v>2</v>
      </c>
      <c r="D1182" s="44"/>
    </row>
    <row r="1183" spans="1:4" x14ac:dyDescent="0.3">
      <c r="A1183" s="45" t="s">
        <v>323</v>
      </c>
      <c r="B1183" s="45" t="s">
        <v>19</v>
      </c>
      <c r="C1183" s="45">
        <v>2</v>
      </c>
      <c r="D1183" s="44"/>
    </row>
    <row r="1184" spans="1:4" x14ac:dyDescent="0.3">
      <c r="A1184" s="45" t="s">
        <v>323</v>
      </c>
      <c r="B1184" s="45" t="s">
        <v>19</v>
      </c>
      <c r="C1184" s="45">
        <v>3</v>
      </c>
      <c r="D1184" s="44"/>
    </row>
    <row r="1185" spans="1:4" x14ac:dyDescent="0.3">
      <c r="A1185" s="45" t="s">
        <v>323</v>
      </c>
      <c r="B1185" s="45" t="s">
        <v>19</v>
      </c>
      <c r="C1185" s="45">
        <v>3</v>
      </c>
      <c r="D1185" s="44"/>
    </row>
    <row r="1186" spans="1:4" x14ac:dyDescent="0.3">
      <c r="A1186" s="45" t="s">
        <v>323</v>
      </c>
      <c r="B1186" s="45" t="s">
        <v>19</v>
      </c>
      <c r="C1186" s="45">
        <v>3</v>
      </c>
      <c r="D1186" s="44"/>
    </row>
    <row r="1187" spans="1:4" x14ac:dyDescent="0.3">
      <c r="A1187" s="45" t="s">
        <v>323</v>
      </c>
      <c r="B1187" s="45" t="s">
        <v>19</v>
      </c>
      <c r="C1187" s="45">
        <v>3</v>
      </c>
      <c r="D1187" s="44"/>
    </row>
    <row r="1188" spans="1:4" x14ac:dyDescent="0.3">
      <c r="A1188" s="45" t="s">
        <v>323</v>
      </c>
      <c r="B1188" s="45" t="s">
        <v>19</v>
      </c>
      <c r="C1188" s="45">
        <v>3</v>
      </c>
      <c r="D1188" s="44"/>
    </row>
    <row r="1189" spans="1:4" x14ac:dyDescent="0.3">
      <c r="A1189" s="45" t="s">
        <v>323</v>
      </c>
      <c r="B1189" s="45" t="s">
        <v>19</v>
      </c>
      <c r="C1189" s="45">
        <v>3</v>
      </c>
      <c r="D1189" s="44"/>
    </row>
    <row r="1190" spans="1:4" x14ac:dyDescent="0.3">
      <c r="A1190" s="45" t="s">
        <v>323</v>
      </c>
      <c r="B1190" s="45" t="s">
        <v>19</v>
      </c>
      <c r="C1190" s="45">
        <v>3</v>
      </c>
      <c r="D1190" s="44"/>
    </row>
    <row r="1191" spans="1:4" x14ac:dyDescent="0.3">
      <c r="A1191" s="45" t="s">
        <v>323</v>
      </c>
      <c r="B1191" s="45" t="s">
        <v>19</v>
      </c>
      <c r="C1191" s="45">
        <v>3</v>
      </c>
      <c r="D1191" s="44"/>
    </row>
    <row r="1192" spans="1:4" x14ac:dyDescent="0.3">
      <c r="A1192" s="45" t="s">
        <v>323</v>
      </c>
      <c r="B1192" s="45" t="s">
        <v>19</v>
      </c>
      <c r="C1192" s="45">
        <v>3</v>
      </c>
      <c r="D1192" s="44"/>
    </row>
    <row r="1193" spans="1:4" x14ac:dyDescent="0.3">
      <c r="A1193" s="45" t="s">
        <v>323</v>
      </c>
      <c r="B1193" s="45" t="s">
        <v>19</v>
      </c>
      <c r="C1193" s="45">
        <v>3</v>
      </c>
      <c r="D1193" s="44"/>
    </row>
    <row r="1194" spans="1:4" x14ac:dyDescent="0.3">
      <c r="A1194" s="45" t="s">
        <v>323</v>
      </c>
      <c r="B1194" s="45" t="s">
        <v>19</v>
      </c>
      <c r="C1194" s="45">
        <v>3</v>
      </c>
      <c r="D1194" s="44"/>
    </row>
    <row r="1195" spans="1:4" x14ac:dyDescent="0.3">
      <c r="A1195" s="45" t="s">
        <v>323</v>
      </c>
      <c r="B1195" s="45" t="s">
        <v>19</v>
      </c>
      <c r="C1195" s="45">
        <v>3</v>
      </c>
      <c r="D1195" s="44"/>
    </row>
    <row r="1196" spans="1:4" x14ac:dyDescent="0.3">
      <c r="A1196" s="45" t="s">
        <v>323</v>
      </c>
      <c r="B1196" s="45" t="s">
        <v>19</v>
      </c>
      <c r="C1196" s="45">
        <v>3</v>
      </c>
      <c r="D1196" s="44"/>
    </row>
    <row r="1197" spans="1:4" x14ac:dyDescent="0.3">
      <c r="A1197" s="45" t="s">
        <v>323</v>
      </c>
      <c r="B1197" s="45" t="s">
        <v>19</v>
      </c>
      <c r="C1197" s="45">
        <v>3</v>
      </c>
      <c r="D1197" s="44"/>
    </row>
    <row r="1198" spans="1:4" x14ac:dyDescent="0.3">
      <c r="A1198" s="45" t="s">
        <v>323</v>
      </c>
      <c r="B1198" s="45" t="s">
        <v>19</v>
      </c>
      <c r="C1198" s="45">
        <v>3</v>
      </c>
      <c r="D1198" s="44"/>
    </row>
    <row r="1199" spans="1:4" x14ac:dyDescent="0.3">
      <c r="A1199" s="45" t="s">
        <v>323</v>
      </c>
      <c r="B1199" s="45" t="s">
        <v>19</v>
      </c>
      <c r="C1199" s="45">
        <v>3</v>
      </c>
      <c r="D1199" s="44"/>
    </row>
    <row r="1200" spans="1:4" x14ac:dyDescent="0.3">
      <c r="A1200" s="45" t="s">
        <v>323</v>
      </c>
      <c r="B1200" s="45" t="s">
        <v>19</v>
      </c>
      <c r="C1200" s="45">
        <v>4</v>
      </c>
      <c r="D1200" s="44"/>
    </row>
    <row r="1201" spans="1:4" x14ac:dyDescent="0.3">
      <c r="A1201" s="45" t="s">
        <v>323</v>
      </c>
      <c r="B1201" s="45" t="s">
        <v>19</v>
      </c>
      <c r="C1201" s="45">
        <v>4</v>
      </c>
      <c r="D1201" s="44"/>
    </row>
    <row r="1202" spans="1:4" x14ac:dyDescent="0.3">
      <c r="A1202" s="45" t="s">
        <v>323</v>
      </c>
      <c r="B1202" s="45" t="s">
        <v>19</v>
      </c>
      <c r="C1202" s="45">
        <v>4</v>
      </c>
      <c r="D1202" s="44"/>
    </row>
    <row r="1203" spans="1:4" x14ac:dyDescent="0.3">
      <c r="A1203" s="45" t="s">
        <v>323</v>
      </c>
      <c r="B1203" s="45" t="s">
        <v>19</v>
      </c>
      <c r="C1203" s="45">
        <v>4</v>
      </c>
      <c r="D1203" s="44"/>
    </row>
    <row r="1204" spans="1:4" x14ac:dyDescent="0.3">
      <c r="A1204" s="45" t="s">
        <v>323</v>
      </c>
      <c r="B1204" s="45" t="s">
        <v>19</v>
      </c>
      <c r="C1204" s="45">
        <v>4</v>
      </c>
      <c r="D1204" s="44"/>
    </row>
    <row r="1205" spans="1:4" x14ac:dyDescent="0.3">
      <c r="A1205" s="45" t="s">
        <v>323</v>
      </c>
      <c r="B1205" s="45" t="s">
        <v>19</v>
      </c>
      <c r="C1205" s="45">
        <v>4</v>
      </c>
      <c r="D1205" s="44"/>
    </row>
    <row r="1206" spans="1:4" x14ac:dyDescent="0.3">
      <c r="A1206" s="45" t="s">
        <v>323</v>
      </c>
      <c r="B1206" s="45" t="s">
        <v>19</v>
      </c>
      <c r="C1206" s="45">
        <v>4</v>
      </c>
      <c r="D1206" s="44"/>
    </row>
    <row r="1207" spans="1:4" x14ac:dyDescent="0.3">
      <c r="A1207" s="45" t="s">
        <v>323</v>
      </c>
      <c r="B1207" s="45" t="s">
        <v>19</v>
      </c>
      <c r="C1207" s="45">
        <v>4</v>
      </c>
      <c r="D1207" s="44"/>
    </row>
    <row r="1208" spans="1:4" x14ac:dyDescent="0.3">
      <c r="A1208" s="45" t="s">
        <v>323</v>
      </c>
      <c r="B1208" s="45" t="s">
        <v>19</v>
      </c>
      <c r="C1208" s="45">
        <v>4</v>
      </c>
      <c r="D1208" s="44"/>
    </row>
    <row r="1209" spans="1:4" x14ac:dyDescent="0.3">
      <c r="A1209" s="45" t="s">
        <v>323</v>
      </c>
      <c r="B1209" s="45" t="s">
        <v>19</v>
      </c>
      <c r="C1209" s="45">
        <v>4</v>
      </c>
      <c r="D1209" s="44"/>
    </row>
    <row r="1210" spans="1:4" x14ac:dyDescent="0.3">
      <c r="A1210" s="45" t="s">
        <v>323</v>
      </c>
      <c r="B1210" s="45" t="s">
        <v>19</v>
      </c>
      <c r="C1210" s="45">
        <v>4</v>
      </c>
      <c r="D1210" s="44"/>
    </row>
    <row r="1211" spans="1:4" x14ac:dyDescent="0.3">
      <c r="A1211" s="45" t="s">
        <v>323</v>
      </c>
      <c r="B1211" s="45" t="s">
        <v>19</v>
      </c>
      <c r="C1211" s="45">
        <v>4</v>
      </c>
      <c r="D1211" s="44"/>
    </row>
    <row r="1212" spans="1:4" x14ac:dyDescent="0.3">
      <c r="A1212" s="45" t="s">
        <v>323</v>
      </c>
      <c r="B1212" s="45" t="s">
        <v>19</v>
      </c>
      <c r="C1212" s="45">
        <v>4</v>
      </c>
      <c r="D1212" s="44"/>
    </row>
    <row r="1213" spans="1:4" x14ac:dyDescent="0.3">
      <c r="A1213" s="45" t="s">
        <v>323</v>
      </c>
      <c r="B1213" s="45" t="s">
        <v>19</v>
      </c>
      <c r="C1213" s="45">
        <v>4</v>
      </c>
      <c r="D1213" s="44"/>
    </row>
    <row r="1214" spans="1:4" x14ac:dyDescent="0.3">
      <c r="A1214" s="45" t="s">
        <v>323</v>
      </c>
      <c r="B1214" s="45" t="s">
        <v>19</v>
      </c>
      <c r="C1214" s="45">
        <v>5</v>
      </c>
      <c r="D1214" s="44"/>
    </row>
    <row r="1215" spans="1:4" x14ac:dyDescent="0.3">
      <c r="A1215" s="45" t="s">
        <v>323</v>
      </c>
      <c r="B1215" s="45" t="s">
        <v>19</v>
      </c>
      <c r="C1215" s="45">
        <v>5</v>
      </c>
      <c r="D1215" s="44"/>
    </row>
    <row r="1216" spans="1:4" x14ac:dyDescent="0.3">
      <c r="A1216" s="45" t="s">
        <v>323</v>
      </c>
      <c r="B1216" s="45" t="s">
        <v>19</v>
      </c>
      <c r="C1216" s="45">
        <v>5</v>
      </c>
      <c r="D1216" s="44"/>
    </row>
    <row r="1217" spans="1:4" x14ac:dyDescent="0.3">
      <c r="A1217" s="45" t="s">
        <v>323</v>
      </c>
      <c r="B1217" s="45" t="s">
        <v>19</v>
      </c>
      <c r="C1217" s="45">
        <v>5</v>
      </c>
      <c r="D1217" s="44"/>
    </row>
    <row r="1218" spans="1:4" x14ac:dyDescent="0.3">
      <c r="A1218" s="45" t="s">
        <v>323</v>
      </c>
      <c r="B1218" s="45" t="s">
        <v>19</v>
      </c>
      <c r="C1218" s="45">
        <v>5</v>
      </c>
      <c r="D1218" s="44"/>
    </row>
    <row r="1219" spans="1:4" x14ac:dyDescent="0.3">
      <c r="A1219" s="45" t="s">
        <v>323</v>
      </c>
      <c r="B1219" s="45" t="s">
        <v>19</v>
      </c>
      <c r="C1219" s="45">
        <v>5</v>
      </c>
      <c r="D1219" s="44"/>
    </row>
    <row r="1220" spans="1:4" x14ac:dyDescent="0.3">
      <c r="A1220" s="45" t="s">
        <v>323</v>
      </c>
      <c r="B1220" s="45" t="s">
        <v>19</v>
      </c>
      <c r="C1220" s="45">
        <v>5</v>
      </c>
      <c r="D1220" s="44"/>
    </row>
    <row r="1221" spans="1:4" x14ac:dyDescent="0.3">
      <c r="A1221" s="45" t="s">
        <v>323</v>
      </c>
      <c r="B1221" s="45" t="s">
        <v>19</v>
      </c>
      <c r="C1221" s="45">
        <v>5</v>
      </c>
      <c r="D1221" s="44"/>
    </row>
    <row r="1222" spans="1:4" x14ac:dyDescent="0.3">
      <c r="A1222" s="45" t="s">
        <v>323</v>
      </c>
      <c r="B1222" s="45" t="s">
        <v>19</v>
      </c>
      <c r="C1222" s="45">
        <v>5</v>
      </c>
      <c r="D1222" s="44"/>
    </row>
    <row r="1223" spans="1:4" x14ac:dyDescent="0.3">
      <c r="A1223" s="45" t="s">
        <v>323</v>
      </c>
      <c r="B1223" s="45" t="s">
        <v>19</v>
      </c>
      <c r="C1223" s="45">
        <v>6</v>
      </c>
      <c r="D1223" s="44"/>
    </row>
    <row r="1224" spans="1:4" x14ac:dyDescent="0.3">
      <c r="A1224" s="45" t="s">
        <v>323</v>
      </c>
      <c r="B1224" s="45" t="s">
        <v>19</v>
      </c>
      <c r="C1224" s="45">
        <v>6</v>
      </c>
      <c r="D1224" s="44"/>
    </row>
    <row r="1225" spans="1:4" x14ac:dyDescent="0.3">
      <c r="A1225" s="45" t="s">
        <v>323</v>
      </c>
      <c r="B1225" s="45" t="s">
        <v>19</v>
      </c>
      <c r="C1225" s="45">
        <v>6</v>
      </c>
      <c r="D1225" s="44"/>
    </row>
    <row r="1226" spans="1:4" x14ac:dyDescent="0.3">
      <c r="A1226" s="45" t="s">
        <v>323</v>
      </c>
      <c r="B1226" s="45" t="s">
        <v>19</v>
      </c>
      <c r="D1226" s="44">
        <v>1</v>
      </c>
    </row>
    <row r="1227" spans="1:4" x14ac:dyDescent="0.3">
      <c r="A1227" s="45" t="s">
        <v>323</v>
      </c>
      <c r="B1227" s="45" t="s">
        <v>19</v>
      </c>
      <c r="D1227" s="44">
        <v>1</v>
      </c>
    </row>
    <row r="1228" spans="1:4" x14ac:dyDescent="0.3">
      <c r="A1228" s="45" t="s">
        <v>323</v>
      </c>
      <c r="B1228" s="45" t="s">
        <v>19</v>
      </c>
      <c r="D1228" s="44">
        <v>1</v>
      </c>
    </row>
    <row r="1229" spans="1:4" x14ac:dyDescent="0.3">
      <c r="A1229" s="45" t="s">
        <v>323</v>
      </c>
      <c r="B1229" s="45" t="s">
        <v>19</v>
      </c>
      <c r="D1229" s="44">
        <v>1</v>
      </c>
    </row>
    <row r="1230" spans="1:4" x14ac:dyDescent="0.3">
      <c r="A1230" s="45" t="s">
        <v>323</v>
      </c>
      <c r="B1230" s="45" t="s">
        <v>19</v>
      </c>
      <c r="D1230" s="44">
        <v>1</v>
      </c>
    </row>
    <row r="1231" spans="1:4" x14ac:dyDescent="0.3">
      <c r="A1231" s="45" t="s">
        <v>323</v>
      </c>
      <c r="B1231" s="45" t="s">
        <v>19</v>
      </c>
      <c r="D1231" s="44">
        <v>1</v>
      </c>
    </row>
    <row r="1232" spans="1:4" x14ac:dyDescent="0.3">
      <c r="A1232" s="45" t="s">
        <v>323</v>
      </c>
      <c r="B1232" s="45" t="s">
        <v>19</v>
      </c>
      <c r="D1232" s="44">
        <v>1</v>
      </c>
    </row>
    <row r="1233" spans="1:4" x14ac:dyDescent="0.3">
      <c r="A1233" s="45" t="s">
        <v>323</v>
      </c>
      <c r="B1233" s="45" t="s">
        <v>19</v>
      </c>
      <c r="D1233" s="44">
        <v>1</v>
      </c>
    </row>
    <row r="1234" spans="1:4" x14ac:dyDescent="0.3">
      <c r="A1234" s="45" t="s">
        <v>323</v>
      </c>
      <c r="B1234" s="45" t="s">
        <v>19</v>
      </c>
      <c r="D1234" s="44">
        <v>1</v>
      </c>
    </row>
    <row r="1235" spans="1:4" x14ac:dyDescent="0.3">
      <c r="A1235" s="45" t="s">
        <v>323</v>
      </c>
      <c r="B1235" s="45" t="s">
        <v>19</v>
      </c>
      <c r="D1235" s="44">
        <v>1</v>
      </c>
    </row>
    <row r="1236" spans="1:4" x14ac:dyDescent="0.3">
      <c r="A1236" s="45" t="s">
        <v>323</v>
      </c>
      <c r="B1236" s="45" t="s">
        <v>19</v>
      </c>
      <c r="D1236" s="44">
        <v>1</v>
      </c>
    </row>
    <row r="1237" spans="1:4" x14ac:dyDescent="0.3">
      <c r="A1237" s="45" t="s">
        <v>323</v>
      </c>
      <c r="B1237" s="45" t="s">
        <v>19</v>
      </c>
      <c r="D1237" s="44">
        <v>1</v>
      </c>
    </row>
    <row r="1238" spans="1:4" x14ac:dyDescent="0.3">
      <c r="A1238" s="45" t="s">
        <v>323</v>
      </c>
      <c r="B1238" s="45" t="s">
        <v>19</v>
      </c>
      <c r="D1238" s="44">
        <v>1</v>
      </c>
    </row>
    <row r="1239" spans="1:4" x14ac:dyDescent="0.3">
      <c r="A1239" s="45" t="s">
        <v>323</v>
      </c>
      <c r="B1239" s="45" t="s">
        <v>19</v>
      </c>
      <c r="D1239" s="44">
        <v>1</v>
      </c>
    </row>
    <row r="1240" spans="1:4" x14ac:dyDescent="0.3">
      <c r="A1240" s="45" t="s">
        <v>323</v>
      </c>
      <c r="B1240" s="45" t="s">
        <v>19</v>
      </c>
      <c r="D1240" s="44">
        <v>1</v>
      </c>
    </row>
    <row r="1241" spans="1:4" x14ac:dyDescent="0.3">
      <c r="A1241" s="45" t="s">
        <v>323</v>
      </c>
      <c r="B1241" s="45" t="s">
        <v>19</v>
      </c>
      <c r="D1241" s="44">
        <v>1</v>
      </c>
    </row>
    <row r="1242" spans="1:4" x14ac:dyDescent="0.3">
      <c r="A1242" s="45" t="s">
        <v>323</v>
      </c>
      <c r="B1242" s="45" t="s">
        <v>19</v>
      </c>
      <c r="D1242" s="44">
        <v>1</v>
      </c>
    </row>
    <row r="1243" spans="1:4" x14ac:dyDescent="0.3">
      <c r="A1243" s="45" t="s">
        <v>323</v>
      </c>
      <c r="B1243" s="45" t="s">
        <v>19</v>
      </c>
      <c r="D1243" s="44">
        <v>1</v>
      </c>
    </row>
    <row r="1244" spans="1:4" x14ac:dyDescent="0.3">
      <c r="A1244" s="45" t="s">
        <v>323</v>
      </c>
      <c r="B1244" s="45" t="s">
        <v>19</v>
      </c>
      <c r="D1244" s="44">
        <v>1</v>
      </c>
    </row>
    <row r="1245" spans="1:4" x14ac:dyDescent="0.3">
      <c r="A1245" s="45" t="s">
        <v>323</v>
      </c>
      <c r="B1245" s="45" t="s">
        <v>19</v>
      </c>
      <c r="D1245" s="44">
        <v>1</v>
      </c>
    </row>
    <row r="1246" spans="1:4" x14ac:dyDescent="0.3">
      <c r="A1246" s="45" t="s">
        <v>323</v>
      </c>
      <c r="B1246" s="45" t="s">
        <v>19</v>
      </c>
      <c r="D1246" s="44">
        <v>1</v>
      </c>
    </row>
    <row r="1247" spans="1:4" x14ac:dyDescent="0.3">
      <c r="A1247" s="45" t="s">
        <v>323</v>
      </c>
      <c r="B1247" s="45" t="s">
        <v>19</v>
      </c>
      <c r="D1247" s="44">
        <v>1</v>
      </c>
    </row>
    <row r="1248" spans="1:4" x14ac:dyDescent="0.3">
      <c r="A1248" s="45" t="s">
        <v>323</v>
      </c>
      <c r="B1248" s="45" t="s">
        <v>19</v>
      </c>
      <c r="D1248" s="44">
        <v>1</v>
      </c>
    </row>
    <row r="1249" spans="1:4" x14ac:dyDescent="0.3">
      <c r="A1249" s="45" t="s">
        <v>323</v>
      </c>
      <c r="B1249" s="45" t="s">
        <v>19</v>
      </c>
      <c r="D1249" s="44">
        <v>1</v>
      </c>
    </row>
    <row r="1250" spans="1:4" x14ac:dyDescent="0.3">
      <c r="A1250" s="45" t="s">
        <v>323</v>
      </c>
      <c r="B1250" s="45" t="s">
        <v>19</v>
      </c>
      <c r="D1250" s="44">
        <v>1</v>
      </c>
    </row>
    <row r="1251" spans="1:4" x14ac:dyDescent="0.3">
      <c r="A1251" s="45" t="s">
        <v>323</v>
      </c>
      <c r="B1251" s="45" t="s">
        <v>19</v>
      </c>
      <c r="D1251" s="44">
        <v>1</v>
      </c>
    </row>
    <row r="1252" spans="1:4" x14ac:dyDescent="0.3">
      <c r="A1252" s="45" t="s">
        <v>323</v>
      </c>
      <c r="B1252" s="45" t="s">
        <v>19</v>
      </c>
      <c r="D1252" s="44">
        <v>1</v>
      </c>
    </row>
    <row r="1253" spans="1:4" x14ac:dyDescent="0.3">
      <c r="A1253" s="45" t="s">
        <v>323</v>
      </c>
      <c r="B1253" s="45" t="s">
        <v>19</v>
      </c>
      <c r="D1253" s="44">
        <v>1</v>
      </c>
    </row>
    <row r="1254" spans="1:4" x14ac:dyDescent="0.3">
      <c r="A1254" s="45" t="s">
        <v>323</v>
      </c>
      <c r="B1254" s="45" t="s">
        <v>19</v>
      </c>
      <c r="D1254" s="44">
        <v>1</v>
      </c>
    </row>
    <row r="1255" spans="1:4" x14ac:dyDescent="0.3">
      <c r="A1255" s="45" t="s">
        <v>323</v>
      </c>
      <c r="B1255" s="45" t="s">
        <v>19</v>
      </c>
      <c r="D1255" s="44">
        <v>1</v>
      </c>
    </row>
    <row r="1256" spans="1:4" x14ac:dyDescent="0.3">
      <c r="A1256" s="45" t="s">
        <v>323</v>
      </c>
      <c r="B1256" s="45" t="s">
        <v>19</v>
      </c>
      <c r="D1256" s="44">
        <v>1</v>
      </c>
    </row>
    <row r="1257" spans="1:4" x14ac:dyDescent="0.3">
      <c r="A1257" s="45" t="s">
        <v>323</v>
      </c>
      <c r="B1257" s="45" t="s">
        <v>19</v>
      </c>
      <c r="D1257" s="44">
        <v>1</v>
      </c>
    </row>
    <row r="1258" spans="1:4" x14ac:dyDescent="0.3">
      <c r="A1258" s="45" t="s">
        <v>323</v>
      </c>
      <c r="B1258" s="45" t="s">
        <v>19</v>
      </c>
      <c r="D1258" s="44">
        <v>1</v>
      </c>
    </row>
    <row r="1259" spans="1:4" x14ac:dyDescent="0.3">
      <c r="A1259" s="45" t="s">
        <v>323</v>
      </c>
      <c r="B1259" s="45" t="s">
        <v>19</v>
      </c>
      <c r="D1259" s="44">
        <v>1</v>
      </c>
    </row>
    <row r="1260" spans="1:4" x14ac:dyDescent="0.3">
      <c r="A1260" s="45" t="s">
        <v>323</v>
      </c>
      <c r="B1260" s="45" t="s">
        <v>19</v>
      </c>
      <c r="D1260" s="44">
        <v>1</v>
      </c>
    </row>
    <row r="1261" spans="1:4" x14ac:dyDescent="0.3">
      <c r="A1261" s="45" t="s">
        <v>323</v>
      </c>
      <c r="B1261" s="45" t="s">
        <v>19</v>
      </c>
      <c r="D1261" s="44">
        <v>1</v>
      </c>
    </row>
    <row r="1262" spans="1:4" x14ac:dyDescent="0.3">
      <c r="A1262" s="45" t="s">
        <v>323</v>
      </c>
      <c r="B1262" s="45" t="s">
        <v>19</v>
      </c>
      <c r="D1262" s="44">
        <v>1</v>
      </c>
    </row>
    <row r="1263" spans="1:4" x14ac:dyDescent="0.3">
      <c r="A1263" s="45" t="s">
        <v>323</v>
      </c>
      <c r="B1263" s="45" t="s">
        <v>19</v>
      </c>
      <c r="D1263" s="44">
        <v>1</v>
      </c>
    </row>
    <row r="1264" spans="1:4" x14ac:dyDescent="0.3">
      <c r="A1264" s="45" t="s">
        <v>323</v>
      </c>
      <c r="B1264" s="45" t="s">
        <v>19</v>
      </c>
      <c r="D1264" s="44">
        <v>1</v>
      </c>
    </row>
    <row r="1265" spans="1:4" x14ac:dyDescent="0.3">
      <c r="A1265" s="45" t="s">
        <v>323</v>
      </c>
      <c r="B1265" s="45" t="s">
        <v>19</v>
      </c>
      <c r="D1265" s="44">
        <v>1</v>
      </c>
    </row>
    <row r="1266" spans="1:4" x14ac:dyDescent="0.3">
      <c r="A1266" s="45" t="s">
        <v>323</v>
      </c>
      <c r="B1266" s="45" t="s">
        <v>19</v>
      </c>
      <c r="D1266" s="44">
        <v>1</v>
      </c>
    </row>
    <row r="1267" spans="1:4" x14ac:dyDescent="0.3">
      <c r="A1267" s="45" t="s">
        <v>323</v>
      </c>
      <c r="B1267" s="45" t="s">
        <v>19</v>
      </c>
      <c r="D1267" s="44">
        <v>1</v>
      </c>
    </row>
    <row r="1268" spans="1:4" x14ac:dyDescent="0.3">
      <c r="A1268" s="45" t="s">
        <v>323</v>
      </c>
      <c r="B1268" s="45" t="s">
        <v>19</v>
      </c>
      <c r="D1268" s="44">
        <v>1</v>
      </c>
    </row>
    <row r="1269" spans="1:4" x14ac:dyDescent="0.3">
      <c r="A1269" s="45" t="s">
        <v>323</v>
      </c>
      <c r="B1269" s="45" t="s">
        <v>19</v>
      </c>
      <c r="D1269" s="44">
        <v>1</v>
      </c>
    </row>
    <row r="1270" spans="1:4" x14ac:dyDescent="0.3">
      <c r="A1270" s="45" t="s">
        <v>323</v>
      </c>
      <c r="B1270" s="45" t="s">
        <v>19</v>
      </c>
      <c r="D1270" s="44">
        <v>1</v>
      </c>
    </row>
    <row r="1271" spans="1:4" x14ac:dyDescent="0.3">
      <c r="A1271" s="45" t="s">
        <v>323</v>
      </c>
      <c r="B1271" s="45" t="s">
        <v>19</v>
      </c>
      <c r="D1271" s="44">
        <v>1</v>
      </c>
    </row>
    <row r="1272" spans="1:4" x14ac:dyDescent="0.3">
      <c r="A1272" s="45" t="s">
        <v>323</v>
      </c>
      <c r="B1272" s="45" t="s">
        <v>19</v>
      </c>
      <c r="D1272" s="44">
        <v>1</v>
      </c>
    </row>
    <row r="1273" spans="1:4" x14ac:dyDescent="0.3">
      <c r="A1273" s="45" t="s">
        <v>323</v>
      </c>
      <c r="B1273" s="45" t="s">
        <v>19</v>
      </c>
      <c r="D1273" s="44">
        <v>1</v>
      </c>
    </row>
    <row r="1274" spans="1:4" x14ac:dyDescent="0.3">
      <c r="A1274" s="45" t="s">
        <v>323</v>
      </c>
      <c r="B1274" s="45" t="s">
        <v>19</v>
      </c>
      <c r="D1274" s="44">
        <v>1</v>
      </c>
    </row>
    <row r="1275" spans="1:4" x14ac:dyDescent="0.3">
      <c r="A1275" s="45" t="s">
        <v>323</v>
      </c>
      <c r="B1275" s="45" t="s">
        <v>19</v>
      </c>
      <c r="D1275" s="44">
        <v>1</v>
      </c>
    </row>
    <row r="1276" spans="1:4" x14ac:dyDescent="0.3">
      <c r="A1276" s="45" t="s">
        <v>323</v>
      </c>
      <c r="B1276" s="45" t="s">
        <v>19</v>
      </c>
      <c r="D1276" s="44">
        <v>1</v>
      </c>
    </row>
    <row r="1277" spans="1:4" x14ac:dyDescent="0.3">
      <c r="A1277" s="45" t="s">
        <v>323</v>
      </c>
      <c r="B1277" s="45" t="s">
        <v>19</v>
      </c>
      <c r="D1277" s="44">
        <v>1</v>
      </c>
    </row>
    <row r="1278" spans="1:4" x14ac:dyDescent="0.3">
      <c r="A1278" s="45" t="s">
        <v>323</v>
      </c>
      <c r="B1278" s="45" t="s">
        <v>19</v>
      </c>
      <c r="D1278" s="44">
        <v>1</v>
      </c>
    </row>
    <row r="1279" spans="1:4" x14ac:dyDescent="0.3">
      <c r="A1279" s="45" t="s">
        <v>323</v>
      </c>
      <c r="B1279" s="45" t="s">
        <v>19</v>
      </c>
      <c r="D1279" s="44">
        <v>1</v>
      </c>
    </row>
    <row r="1280" spans="1:4" x14ac:dyDescent="0.3">
      <c r="A1280" s="45" t="s">
        <v>323</v>
      </c>
      <c r="B1280" s="45" t="s">
        <v>19</v>
      </c>
      <c r="D1280" s="44">
        <v>1</v>
      </c>
    </row>
    <row r="1281" spans="1:4" x14ac:dyDescent="0.3">
      <c r="A1281" s="45" t="s">
        <v>323</v>
      </c>
      <c r="B1281" s="45" t="s">
        <v>19</v>
      </c>
      <c r="D1281" s="44">
        <v>1</v>
      </c>
    </row>
    <row r="1282" spans="1:4" x14ac:dyDescent="0.3">
      <c r="A1282" s="45" t="s">
        <v>323</v>
      </c>
      <c r="B1282" s="45" t="s">
        <v>19</v>
      </c>
      <c r="D1282" s="44">
        <v>1</v>
      </c>
    </row>
    <row r="1283" spans="1:4" x14ac:dyDescent="0.3">
      <c r="A1283" s="45" t="s">
        <v>323</v>
      </c>
      <c r="B1283" s="45" t="s">
        <v>19</v>
      </c>
      <c r="D1283" s="44">
        <v>1</v>
      </c>
    </row>
    <row r="1284" spans="1:4" x14ac:dyDescent="0.3">
      <c r="A1284" s="45" t="s">
        <v>323</v>
      </c>
      <c r="B1284" s="45" t="s">
        <v>19</v>
      </c>
      <c r="D1284" s="44">
        <v>1</v>
      </c>
    </row>
    <row r="1285" spans="1:4" x14ac:dyDescent="0.3">
      <c r="A1285" s="45" t="s">
        <v>323</v>
      </c>
      <c r="B1285" s="45" t="s">
        <v>19</v>
      </c>
      <c r="D1285" s="44">
        <v>1</v>
      </c>
    </row>
    <row r="1286" spans="1:4" x14ac:dyDescent="0.3">
      <c r="A1286" s="45" t="s">
        <v>323</v>
      </c>
      <c r="B1286" s="45" t="s">
        <v>19</v>
      </c>
      <c r="D1286" s="44">
        <v>1</v>
      </c>
    </row>
    <row r="1287" spans="1:4" x14ac:dyDescent="0.3">
      <c r="A1287" s="45" t="s">
        <v>323</v>
      </c>
      <c r="B1287" s="45" t="s">
        <v>19</v>
      </c>
      <c r="D1287" s="44">
        <v>1</v>
      </c>
    </row>
    <row r="1288" spans="1:4" x14ac:dyDescent="0.3">
      <c r="A1288" s="45" t="s">
        <v>323</v>
      </c>
      <c r="B1288" s="45" t="s">
        <v>19</v>
      </c>
      <c r="D1288" s="44">
        <v>1</v>
      </c>
    </row>
    <row r="1289" spans="1:4" x14ac:dyDescent="0.3">
      <c r="A1289" s="45" t="s">
        <v>323</v>
      </c>
      <c r="B1289" s="45" t="s">
        <v>19</v>
      </c>
      <c r="D1289" s="44">
        <v>1</v>
      </c>
    </row>
    <row r="1290" spans="1:4" x14ac:dyDescent="0.3">
      <c r="A1290" s="45" t="s">
        <v>323</v>
      </c>
      <c r="B1290" s="45" t="s">
        <v>19</v>
      </c>
      <c r="D1290" s="44">
        <v>1</v>
      </c>
    </row>
    <row r="1291" spans="1:4" x14ac:dyDescent="0.3">
      <c r="A1291" s="45" t="s">
        <v>323</v>
      </c>
      <c r="B1291" s="45" t="s">
        <v>19</v>
      </c>
      <c r="D1291" s="44">
        <v>1</v>
      </c>
    </row>
    <row r="1292" spans="1:4" x14ac:dyDescent="0.3">
      <c r="A1292" s="45" t="s">
        <v>323</v>
      </c>
      <c r="B1292" s="45" t="s">
        <v>19</v>
      </c>
      <c r="D1292" s="44">
        <v>1</v>
      </c>
    </row>
    <row r="1293" spans="1:4" x14ac:dyDescent="0.3">
      <c r="A1293" s="45" t="s">
        <v>323</v>
      </c>
      <c r="B1293" s="45" t="s">
        <v>19</v>
      </c>
      <c r="D1293" s="44">
        <v>1</v>
      </c>
    </row>
    <row r="1294" spans="1:4" x14ac:dyDescent="0.3">
      <c r="A1294" s="45" t="s">
        <v>323</v>
      </c>
      <c r="B1294" s="45" t="s">
        <v>19</v>
      </c>
      <c r="D1294" s="44">
        <v>1</v>
      </c>
    </row>
    <row r="1295" spans="1:4" x14ac:dyDescent="0.3">
      <c r="A1295" s="45" t="s">
        <v>323</v>
      </c>
      <c r="B1295" s="45" t="s">
        <v>19</v>
      </c>
      <c r="D1295" s="44">
        <v>1</v>
      </c>
    </row>
    <row r="1296" spans="1:4" x14ac:dyDescent="0.3">
      <c r="A1296" s="45" t="s">
        <v>323</v>
      </c>
      <c r="B1296" s="45" t="s">
        <v>19</v>
      </c>
      <c r="D1296" s="44">
        <v>1</v>
      </c>
    </row>
    <row r="1297" spans="1:4" x14ac:dyDescent="0.3">
      <c r="A1297" s="45" t="s">
        <v>323</v>
      </c>
      <c r="B1297" s="45" t="s">
        <v>19</v>
      </c>
      <c r="D1297" s="44">
        <v>1</v>
      </c>
    </row>
    <row r="1298" spans="1:4" x14ac:dyDescent="0.3">
      <c r="A1298" s="45" t="s">
        <v>323</v>
      </c>
      <c r="B1298" s="45" t="s">
        <v>19</v>
      </c>
      <c r="D1298" s="44">
        <v>1</v>
      </c>
    </row>
    <row r="1299" spans="1:4" x14ac:dyDescent="0.3">
      <c r="A1299" s="45" t="s">
        <v>323</v>
      </c>
      <c r="B1299" s="45" t="s">
        <v>19</v>
      </c>
      <c r="D1299" s="44">
        <v>1</v>
      </c>
    </row>
    <row r="1300" spans="1:4" x14ac:dyDescent="0.3">
      <c r="A1300" s="45" t="s">
        <v>323</v>
      </c>
      <c r="B1300" s="45" t="s">
        <v>19</v>
      </c>
      <c r="D1300" s="44">
        <v>1</v>
      </c>
    </row>
    <row r="1301" spans="1:4" x14ac:dyDescent="0.3">
      <c r="A1301" s="45" t="s">
        <v>323</v>
      </c>
      <c r="B1301" s="45" t="s">
        <v>19</v>
      </c>
      <c r="D1301" s="44">
        <v>1</v>
      </c>
    </row>
    <row r="1302" spans="1:4" x14ac:dyDescent="0.3">
      <c r="A1302" s="45" t="s">
        <v>323</v>
      </c>
      <c r="B1302" s="45" t="s">
        <v>19</v>
      </c>
      <c r="D1302" s="44">
        <v>1</v>
      </c>
    </row>
    <row r="1303" spans="1:4" x14ac:dyDescent="0.3">
      <c r="A1303" s="45" t="s">
        <v>323</v>
      </c>
      <c r="B1303" s="45" t="s">
        <v>19</v>
      </c>
      <c r="D1303" s="44">
        <v>1</v>
      </c>
    </row>
    <row r="1304" spans="1:4" x14ac:dyDescent="0.3">
      <c r="A1304" s="45" t="s">
        <v>323</v>
      </c>
      <c r="B1304" s="45" t="s">
        <v>19</v>
      </c>
      <c r="D1304" s="44">
        <v>1</v>
      </c>
    </row>
    <row r="1305" spans="1:4" x14ac:dyDescent="0.3">
      <c r="A1305" s="45" t="s">
        <v>323</v>
      </c>
      <c r="B1305" s="45" t="s">
        <v>19</v>
      </c>
      <c r="D1305" s="44">
        <v>1</v>
      </c>
    </row>
    <row r="1306" spans="1:4" x14ac:dyDescent="0.3">
      <c r="A1306" s="45" t="s">
        <v>323</v>
      </c>
      <c r="B1306" s="45" t="s">
        <v>19</v>
      </c>
      <c r="D1306" s="44">
        <v>1</v>
      </c>
    </row>
    <row r="1307" spans="1:4" x14ac:dyDescent="0.3">
      <c r="A1307" s="45" t="s">
        <v>323</v>
      </c>
      <c r="B1307" s="45" t="s">
        <v>19</v>
      </c>
      <c r="D1307" s="44">
        <v>1</v>
      </c>
    </row>
    <row r="1308" spans="1:4" x14ac:dyDescent="0.3">
      <c r="A1308" s="45" t="s">
        <v>323</v>
      </c>
      <c r="B1308" s="45" t="s">
        <v>19</v>
      </c>
      <c r="D1308" s="44">
        <v>1</v>
      </c>
    </row>
    <row r="1309" spans="1:4" x14ac:dyDescent="0.3">
      <c r="A1309" s="45" t="s">
        <v>323</v>
      </c>
      <c r="B1309" s="45" t="s">
        <v>19</v>
      </c>
      <c r="D1309" s="44">
        <v>1</v>
      </c>
    </row>
    <row r="1310" spans="1:4" x14ac:dyDescent="0.3">
      <c r="A1310" s="45" t="s">
        <v>323</v>
      </c>
      <c r="B1310" s="45" t="s">
        <v>19</v>
      </c>
      <c r="D1310" s="44">
        <v>1</v>
      </c>
    </row>
    <row r="1311" spans="1:4" x14ac:dyDescent="0.3">
      <c r="A1311" s="45" t="s">
        <v>323</v>
      </c>
      <c r="B1311" s="45" t="s">
        <v>19</v>
      </c>
      <c r="D1311" s="44">
        <v>1</v>
      </c>
    </row>
    <row r="1312" spans="1:4" x14ac:dyDescent="0.3">
      <c r="A1312" s="45" t="s">
        <v>323</v>
      </c>
      <c r="B1312" s="45" t="s">
        <v>19</v>
      </c>
      <c r="D1312" s="44">
        <v>1</v>
      </c>
    </row>
    <row r="1313" spans="1:4" x14ac:dyDescent="0.3">
      <c r="A1313" s="45" t="s">
        <v>323</v>
      </c>
      <c r="B1313" s="45" t="s">
        <v>19</v>
      </c>
      <c r="D1313" s="44">
        <v>1</v>
      </c>
    </row>
    <row r="1314" spans="1:4" x14ac:dyDescent="0.3">
      <c r="A1314" s="45" t="s">
        <v>381</v>
      </c>
      <c r="B1314" s="45" t="s">
        <v>19</v>
      </c>
      <c r="C1314" s="45">
        <v>1</v>
      </c>
      <c r="D1314" s="44"/>
    </row>
    <row r="1315" spans="1:4" x14ac:dyDescent="0.3">
      <c r="A1315" s="45" t="s">
        <v>206</v>
      </c>
      <c r="B1315" s="45" t="s">
        <v>19</v>
      </c>
      <c r="C1315" s="45">
        <v>1</v>
      </c>
      <c r="D1315" s="44"/>
    </row>
    <row r="1316" spans="1:4" x14ac:dyDescent="0.3">
      <c r="A1316" s="45" t="s">
        <v>206</v>
      </c>
      <c r="B1316" s="45" t="s">
        <v>19</v>
      </c>
      <c r="C1316" s="45">
        <v>1</v>
      </c>
      <c r="D1316" s="44"/>
    </row>
    <row r="1317" spans="1:4" x14ac:dyDescent="0.3">
      <c r="A1317" s="45" t="s">
        <v>206</v>
      </c>
      <c r="B1317" s="45" t="s">
        <v>19</v>
      </c>
      <c r="C1317" s="45">
        <v>9</v>
      </c>
      <c r="D1317" s="44"/>
    </row>
    <row r="1318" spans="1:4" x14ac:dyDescent="0.3">
      <c r="A1318" s="45" t="s">
        <v>206</v>
      </c>
      <c r="B1318" s="45" t="s">
        <v>19</v>
      </c>
      <c r="D1318" s="44">
        <v>1</v>
      </c>
    </row>
    <row r="1319" spans="1:4" x14ac:dyDescent="0.3">
      <c r="A1319" s="45" t="s">
        <v>382</v>
      </c>
      <c r="B1319" s="45" t="s">
        <v>19</v>
      </c>
      <c r="D1319" s="44">
        <v>1</v>
      </c>
    </row>
    <row r="1320" spans="1:4" x14ac:dyDescent="0.3">
      <c r="A1320" s="45" t="s">
        <v>383</v>
      </c>
      <c r="B1320" s="45" t="s">
        <v>19</v>
      </c>
      <c r="C1320" s="45">
        <v>1</v>
      </c>
      <c r="D1320" s="44"/>
    </row>
    <row r="1321" spans="1:4" x14ac:dyDescent="0.3">
      <c r="A1321" s="45" t="s">
        <v>383</v>
      </c>
      <c r="B1321" s="45" t="s">
        <v>19</v>
      </c>
      <c r="C1321" s="45">
        <v>1</v>
      </c>
      <c r="D1321" s="44"/>
    </row>
    <row r="1322" spans="1:4" x14ac:dyDescent="0.3">
      <c r="A1322" s="45" t="s">
        <v>383</v>
      </c>
      <c r="B1322" s="45" t="s">
        <v>19</v>
      </c>
      <c r="C1322" s="45">
        <v>1</v>
      </c>
      <c r="D1322" s="44"/>
    </row>
    <row r="1323" spans="1:4" x14ac:dyDescent="0.3">
      <c r="A1323" s="45" t="s">
        <v>383</v>
      </c>
      <c r="B1323" s="45" t="s">
        <v>19</v>
      </c>
      <c r="C1323" s="45">
        <v>1</v>
      </c>
      <c r="D1323" s="44"/>
    </row>
    <row r="1324" spans="1:4" x14ac:dyDescent="0.3">
      <c r="A1324" s="45" t="s">
        <v>383</v>
      </c>
      <c r="B1324" s="45" t="s">
        <v>19</v>
      </c>
      <c r="C1324" s="45">
        <v>1</v>
      </c>
      <c r="D1324" s="44"/>
    </row>
    <row r="1325" spans="1:4" x14ac:dyDescent="0.3">
      <c r="A1325" s="45" t="s">
        <v>383</v>
      </c>
      <c r="B1325" s="45" t="s">
        <v>19</v>
      </c>
      <c r="C1325" s="45">
        <v>1</v>
      </c>
      <c r="D1325" s="44"/>
    </row>
    <row r="1326" spans="1:4" x14ac:dyDescent="0.3">
      <c r="A1326" s="45" t="s">
        <v>383</v>
      </c>
      <c r="B1326" s="45" t="s">
        <v>19</v>
      </c>
      <c r="C1326" s="45">
        <v>1</v>
      </c>
      <c r="D1326" s="44"/>
    </row>
    <row r="1327" spans="1:4" x14ac:dyDescent="0.3">
      <c r="A1327" s="45" t="s">
        <v>383</v>
      </c>
      <c r="B1327" s="45" t="s">
        <v>19</v>
      </c>
      <c r="C1327" s="45">
        <v>1</v>
      </c>
      <c r="D1327" s="44"/>
    </row>
    <row r="1328" spans="1:4" x14ac:dyDescent="0.3">
      <c r="A1328" s="45" t="s">
        <v>383</v>
      </c>
      <c r="B1328" s="45" t="s">
        <v>19</v>
      </c>
      <c r="C1328" s="45">
        <v>1</v>
      </c>
      <c r="D1328" s="44"/>
    </row>
    <row r="1329" spans="1:4" x14ac:dyDescent="0.3">
      <c r="A1329" s="45" t="s">
        <v>383</v>
      </c>
      <c r="B1329" s="45" t="s">
        <v>19</v>
      </c>
      <c r="C1329" s="45">
        <v>1</v>
      </c>
      <c r="D1329" s="44"/>
    </row>
    <row r="1330" spans="1:4" x14ac:dyDescent="0.3">
      <c r="A1330" s="45" t="s">
        <v>383</v>
      </c>
      <c r="B1330" s="45" t="s">
        <v>19</v>
      </c>
      <c r="C1330" s="45">
        <v>1</v>
      </c>
      <c r="D1330" s="44"/>
    </row>
    <row r="1331" spans="1:4" x14ac:dyDescent="0.3">
      <c r="A1331" s="45" t="s">
        <v>383</v>
      </c>
      <c r="B1331" s="45" t="s">
        <v>19</v>
      </c>
      <c r="C1331" s="45">
        <v>1</v>
      </c>
      <c r="D1331" s="44"/>
    </row>
    <row r="1332" spans="1:4" x14ac:dyDescent="0.3">
      <c r="A1332" s="45" t="s">
        <v>383</v>
      </c>
      <c r="B1332" s="45" t="s">
        <v>19</v>
      </c>
      <c r="C1332" s="45">
        <v>1</v>
      </c>
      <c r="D1332" s="44"/>
    </row>
    <row r="1333" spans="1:4" x14ac:dyDescent="0.3">
      <c r="A1333" s="45" t="s">
        <v>383</v>
      </c>
      <c r="B1333" s="45" t="s">
        <v>19</v>
      </c>
      <c r="C1333" s="45">
        <v>1</v>
      </c>
      <c r="D1333" s="44"/>
    </row>
    <row r="1334" spans="1:4" x14ac:dyDescent="0.3">
      <c r="A1334" s="45" t="s">
        <v>383</v>
      </c>
      <c r="B1334" s="45" t="s">
        <v>19</v>
      </c>
      <c r="C1334" s="45">
        <v>1</v>
      </c>
      <c r="D1334" s="44"/>
    </row>
    <row r="1335" spans="1:4" x14ac:dyDescent="0.3">
      <c r="A1335" s="45" t="s">
        <v>383</v>
      </c>
      <c r="B1335" s="45" t="s">
        <v>19</v>
      </c>
      <c r="C1335" s="45">
        <v>1</v>
      </c>
      <c r="D1335" s="44"/>
    </row>
    <row r="1336" spans="1:4" x14ac:dyDescent="0.3">
      <c r="A1336" s="45" t="s">
        <v>383</v>
      </c>
      <c r="B1336" s="45" t="s">
        <v>19</v>
      </c>
      <c r="C1336" s="45">
        <v>1</v>
      </c>
      <c r="D1336" s="44"/>
    </row>
    <row r="1337" spans="1:4" x14ac:dyDescent="0.3">
      <c r="A1337" s="45" t="s">
        <v>383</v>
      </c>
      <c r="B1337" s="45" t="s">
        <v>19</v>
      </c>
      <c r="C1337" s="45">
        <v>1</v>
      </c>
      <c r="D1337" s="44"/>
    </row>
    <row r="1338" spans="1:4" x14ac:dyDescent="0.3">
      <c r="A1338" s="45" t="s">
        <v>383</v>
      </c>
      <c r="B1338" s="45" t="s">
        <v>19</v>
      </c>
      <c r="C1338" s="45">
        <v>1</v>
      </c>
      <c r="D1338" s="44"/>
    </row>
    <row r="1339" spans="1:4" x14ac:dyDescent="0.3">
      <c r="A1339" s="45" t="s">
        <v>383</v>
      </c>
      <c r="B1339" s="45" t="s">
        <v>19</v>
      </c>
      <c r="C1339" s="45">
        <v>1</v>
      </c>
      <c r="D1339" s="44"/>
    </row>
    <row r="1340" spans="1:4" x14ac:dyDescent="0.3">
      <c r="A1340" s="45" t="s">
        <v>383</v>
      </c>
      <c r="B1340" s="45" t="s">
        <v>19</v>
      </c>
      <c r="C1340" s="45">
        <v>1</v>
      </c>
      <c r="D1340" s="44"/>
    </row>
    <row r="1341" spans="1:4" x14ac:dyDescent="0.3">
      <c r="A1341" s="45" t="s">
        <v>383</v>
      </c>
      <c r="B1341" s="45" t="s">
        <v>19</v>
      </c>
      <c r="C1341" s="45">
        <v>1</v>
      </c>
      <c r="D1341" s="44"/>
    </row>
    <row r="1342" spans="1:4" x14ac:dyDescent="0.3">
      <c r="A1342" s="45" t="s">
        <v>383</v>
      </c>
      <c r="B1342" s="45" t="s">
        <v>19</v>
      </c>
      <c r="C1342" s="45">
        <v>1</v>
      </c>
      <c r="D1342" s="44"/>
    </row>
    <row r="1343" spans="1:4" x14ac:dyDescent="0.3">
      <c r="A1343" s="45" t="s">
        <v>383</v>
      </c>
      <c r="B1343" s="45" t="s">
        <v>19</v>
      </c>
      <c r="C1343" s="45">
        <v>2</v>
      </c>
      <c r="D1343" s="44"/>
    </row>
    <row r="1344" spans="1:4" x14ac:dyDescent="0.3">
      <c r="A1344" s="45" t="s">
        <v>383</v>
      </c>
      <c r="B1344" s="45" t="s">
        <v>19</v>
      </c>
      <c r="C1344" s="45">
        <v>2</v>
      </c>
      <c r="D1344" s="44"/>
    </row>
    <row r="1345" spans="1:4" x14ac:dyDescent="0.3">
      <c r="A1345" s="45" t="s">
        <v>383</v>
      </c>
      <c r="B1345" s="45" t="s">
        <v>19</v>
      </c>
      <c r="D1345" s="44">
        <v>1</v>
      </c>
    </row>
    <row r="1346" spans="1:4" x14ac:dyDescent="0.3">
      <c r="A1346" s="45" t="s">
        <v>383</v>
      </c>
      <c r="B1346" s="45" t="s">
        <v>19</v>
      </c>
      <c r="D1346" s="44">
        <v>1</v>
      </c>
    </row>
    <row r="1347" spans="1:4" x14ac:dyDescent="0.3">
      <c r="A1347" s="45" t="s">
        <v>383</v>
      </c>
      <c r="B1347" s="45" t="s">
        <v>19</v>
      </c>
      <c r="D1347" s="44">
        <v>1</v>
      </c>
    </row>
    <row r="1348" spans="1:4" x14ac:dyDescent="0.3">
      <c r="A1348" s="45" t="s">
        <v>383</v>
      </c>
      <c r="B1348" s="45" t="s">
        <v>19</v>
      </c>
      <c r="D1348" s="44">
        <v>1</v>
      </c>
    </row>
    <row r="1349" spans="1:4" x14ac:dyDescent="0.3">
      <c r="A1349" s="45" t="s">
        <v>383</v>
      </c>
      <c r="B1349" s="45" t="s">
        <v>19</v>
      </c>
      <c r="D1349" s="44">
        <v>1</v>
      </c>
    </row>
    <row r="1350" spans="1:4" x14ac:dyDescent="0.3">
      <c r="A1350" s="45" t="s">
        <v>383</v>
      </c>
      <c r="B1350" s="45" t="s">
        <v>19</v>
      </c>
      <c r="D1350" s="44">
        <v>1</v>
      </c>
    </row>
    <row r="1351" spans="1:4" x14ac:dyDescent="0.3">
      <c r="A1351" s="45" t="s">
        <v>383</v>
      </c>
      <c r="B1351" s="45" t="s">
        <v>19</v>
      </c>
      <c r="D1351" s="44">
        <v>1</v>
      </c>
    </row>
    <row r="1352" spans="1:4" x14ac:dyDescent="0.3">
      <c r="A1352" s="45" t="s">
        <v>383</v>
      </c>
      <c r="B1352" s="45" t="s">
        <v>19</v>
      </c>
      <c r="D1352" s="44">
        <v>1</v>
      </c>
    </row>
    <row r="1353" spans="1:4" x14ac:dyDescent="0.3">
      <c r="A1353" s="45" t="s">
        <v>383</v>
      </c>
      <c r="B1353" s="45" t="s">
        <v>19</v>
      </c>
      <c r="D1353" s="44">
        <v>1</v>
      </c>
    </row>
    <row r="1354" spans="1:4" x14ac:dyDescent="0.3">
      <c r="A1354" s="45" t="s">
        <v>383</v>
      </c>
      <c r="B1354" s="45" t="s">
        <v>19</v>
      </c>
      <c r="D1354" s="44">
        <v>1</v>
      </c>
    </row>
    <row r="1355" spans="1:4" x14ac:dyDescent="0.3">
      <c r="A1355" s="45" t="s">
        <v>383</v>
      </c>
      <c r="B1355" s="45" t="s">
        <v>19</v>
      </c>
      <c r="D1355" s="44">
        <v>1</v>
      </c>
    </row>
    <row r="1356" spans="1:4" x14ac:dyDescent="0.3">
      <c r="A1356" s="45" t="s">
        <v>383</v>
      </c>
      <c r="B1356" s="45" t="s">
        <v>19</v>
      </c>
      <c r="D1356" s="44">
        <v>1</v>
      </c>
    </row>
    <row r="1357" spans="1:4" x14ac:dyDescent="0.3">
      <c r="A1357" s="45" t="s">
        <v>383</v>
      </c>
      <c r="B1357" s="45" t="s">
        <v>19</v>
      </c>
      <c r="D1357" s="44">
        <v>1</v>
      </c>
    </row>
    <row r="1358" spans="1:4" x14ac:dyDescent="0.3">
      <c r="A1358" s="45" t="s">
        <v>383</v>
      </c>
      <c r="B1358" s="45" t="s">
        <v>19</v>
      </c>
      <c r="D1358" s="44">
        <v>1</v>
      </c>
    </row>
    <row r="1359" spans="1:4" x14ac:dyDescent="0.3">
      <c r="A1359" s="45" t="s">
        <v>383</v>
      </c>
      <c r="B1359" s="45" t="s">
        <v>19</v>
      </c>
      <c r="D1359" s="44">
        <v>1</v>
      </c>
    </row>
    <row r="1360" spans="1:4" x14ac:dyDescent="0.3">
      <c r="A1360" s="45" t="s">
        <v>383</v>
      </c>
      <c r="B1360" s="45" t="s">
        <v>19</v>
      </c>
      <c r="D1360" s="44">
        <v>1</v>
      </c>
    </row>
    <row r="1361" spans="1:4" x14ac:dyDescent="0.3">
      <c r="A1361" s="45" t="s">
        <v>383</v>
      </c>
      <c r="B1361" s="45" t="s">
        <v>19</v>
      </c>
      <c r="D1361" s="44">
        <v>1</v>
      </c>
    </row>
    <row r="1362" spans="1:4" x14ac:dyDescent="0.3">
      <c r="A1362" s="45" t="s">
        <v>383</v>
      </c>
      <c r="B1362" s="45" t="s">
        <v>19</v>
      </c>
      <c r="D1362" s="44">
        <v>1</v>
      </c>
    </row>
    <row r="1363" spans="1:4" x14ac:dyDescent="0.3">
      <c r="A1363" s="45" t="s">
        <v>383</v>
      </c>
      <c r="B1363" s="45" t="s">
        <v>19</v>
      </c>
      <c r="D1363" s="44">
        <v>1</v>
      </c>
    </row>
    <row r="1364" spans="1:4" x14ac:dyDescent="0.3">
      <c r="A1364" s="45" t="s">
        <v>383</v>
      </c>
      <c r="B1364" s="45" t="s">
        <v>19</v>
      </c>
      <c r="D1364" s="44">
        <v>1</v>
      </c>
    </row>
    <row r="1365" spans="1:4" x14ac:dyDescent="0.3">
      <c r="A1365" s="45" t="s">
        <v>383</v>
      </c>
      <c r="B1365" s="45" t="s">
        <v>19</v>
      </c>
      <c r="D1365" s="44">
        <v>1</v>
      </c>
    </row>
    <row r="1366" spans="1:4" x14ac:dyDescent="0.3">
      <c r="A1366" s="45" t="s">
        <v>383</v>
      </c>
      <c r="B1366" s="45" t="s">
        <v>19</v>
      </c>
      <c r="D1366" s="44">
        <v>1</v>
      </c>
    </row>
    <row r="1367" spans="1:4" x14ac:dyDescent="0.3">
      <c r="A1367" s="45" t="s">
        <v>383</v>
      </c>
      <c r="B1367" s="45" t="s">
        <v>19</v>
      </c>
      <c r="D1367" s="44">
        <v>1</v>
      </c>
    </row>
    <row r="1368" spans="1:4" x14ac:dyDescent="0.3">
      <c r="A1368" s="45" t="s">
        <v>383</v>
      </c>
      <c r="B1368" s="45" t="s">
        <v>19</v>
      </c>
      <c r="D1368" s="44">
        <v>1</v>
      </c>
    </row>
    <row r="1369" spans="1:4" x14ac:dyDescent="0.3">
      <c r="A1369" s="45" t="s">
        <v>383</v>
      </c>
      <c r="B1369" s="45" t="s">
        <v>19</v>
      </c>
      <c r="D1369" s="44">
        <v>1</v>
      </c>
    </row>
    <row r="1370" spans="1:4" x14ac:dyDescent="0.3">
      <c r="A1370" s="45" t="s">
        <v>383</v>
      </c>
      <c r="B1370" s="45" t="s">
        <v>19</v>
      </c>
      <c r="D1370" s="44">
        <v>1</v>
      </c>
    </row>
    <row r="1371" spans="1:4" x14ac:dyDescent="0.3">
      <c r="A1371" s="45" t="s">
        <v>383</v>
      </c>
      <c r="B1371" s="45" t="s">
        <v>19</v>
      </c>
      <c r="D1371" s="44">
        <v>1</v>
      </c>
    </row>
    <row r="1372" spans="1:4" x14ac:dyDescent="0.3">
      <c r="A1372" s="45" t="s">
        <v>383</v>
      </c>
      <c r="B1372" s="45" t="s">
        <v>19</v>
      </c>
      <c r="D1372" s="44">
        <v>1</v>
      </c>
    </row>
    <row r="1373" spans="1:4" x14ac:dyDescent="0.3">
      <c r="A1373" s="45" t="s">
        <v>383</v>
      </c>
      <c r="B1373" s="45" t="s">
        <v>19</v>
      </c>
      <c r="D1373" s="44">
        <v>1</v>
      </c>
    </row>
    <row r="1374" spans="1:4" x14ac:dyDescent="0.3">
      <c r="A1374" s="45" t="s">
        <v>383</v>
      </c>
      <c r="B1374" s="45" t="s">
        <v>19</v>
      </c>
      <c r="D1374" s="44">
        <v>1</v>
      </c>
    </row>
    <row r="1375" spans="1:4" x14ac:dyDescent="0.3">
      <c r="A1375" s="45" t="s">
        <v>383</v>
      </c>
      <c r="B1375" s="45" t="s">
        <v>19</v>
      </c>
      <c r="D1375" s="44">
        <v>1</v>
      </c>
    </row>
    <row r="1376" spans="1:4" x14ac:dyDescent="0.3">
      <c r="A1376" s="45" t="s">
        <v>383</v>
      </c>
      <c r="B1376" s="45" t="s">
        <v>19</v>
      </c>
      <c r="D1376" s="44">
        <v>1</v>
      </c>
    </row>
    <row r="1377" spans="1:4" x14ac:dyDescent="0.3">
      <c r="A1377" s="45" t="s">
        <v>383</v>
      </c>
      <c r="B1377" s="45" t="s">
        <v>19</v>
      </c>
      <c r="D1377" s="44">
        <v>1</v>
      </c>
    </row>
    <row r="1378" spans="1:4" x14ac:dyDescent="0.3">
      <c r="A1378" s="45" t="s">
        <v>367</v>
      </c>
      <c r="B1378" s="45" t="s">
        <v>529</v>
      </c>
      <c r="D1378" s="44">
        <v>1</v>
      </c>
    </row>
    <row r="1379" spans="1:4" x14ac:dyDescent="0.3">
      <c r="A1379" s="45" t="s">
        <v>367</v>
      </c>
      <c r="B1379" s="45" t="s">
        <v>529</v>
      </c>
      <c r="D1379" s="44">
        <v>1</v>
      </c>
    </row>
    <row r="1380" spans="1:4" x14ac:dyDescent="0.3">
      <c r="A1380" s="45" t="s">
        <v>172</v>
      </c>
      <c r="B1380" s="45" t="s">
        <v>529</v>
      </c>
      <c r="D1380" s="44">
        <v>1</v>
      </c>
    </row>
    <row r="1381" spans="1:4" x14ac:dyDescent="0.3">
      <c r="A1381" s="45" t="s">
        <v>172</v>
      </c>
      <c r="B1381" s="45" t="s">
        <v>529</v>
      </c>
      <c r="D1381" s="44">
        <v>1</v>
      </c>
    </row>
    <row r="1382" spans="1:4" x14ac:dyDescent="0.3">
      <c r="A1382" s="45" t="s">
        <v>323</v>
      </c>
      <c r="B1382" s="45" t="s">
        <v>529</v>
      </c>
      <c r="D1382" s="44">
        <v>1</v>
      </c>
    </row>
    <row r="1383" spans="1:4" x14ac:dyDescent="0.3">
      <c r="A1383" s="45" t="s">
        <v>323</v>
      </c>
      <c r="B1383" s="45" t="s">
        <v>529</v>
      </c>
      <c r="D1383" s="44">
        <v>1</v>
      </c>
    </row>
    <row r="1384" spans="1:4" x14ac:dyDescent="0.3">
      <c r="A1384" s="45" t="s">
        <v>382</v>
      </c>
      <c r="B1384" s="45" t="s">
        <v>529</v>
      </c>
      <c r="D1384" s="44">
        <v>1</v>
      </c>
    </row>
    <row r="1385" spans="1:4" x14ac:dyDescent="0.3">
      <c r="A1385" s="45" t="s">
        <v>368</v>
      </c>
      <c r="B1385" s="45" t="s">
        <v>529</v>
      </c>
      <c r="D1385" s="44">
        <v>1</v>
      </c>
    </row>
    <row r="1386" spans="1:4" x14ac:dyDescent="0.3">
      <c r="A1386" s="45" t="s">
        <v>384</v>
      </c>
      <c r="B1386" s="45" t="s">
        <v>529</v>
      </c>
      <c r="D1386" s="44">
        <v>1</v>
      </c>
    </row>
    <row r="1387" spans="1:4" x14ac:dyDescent="0.3">
      <c r="A1387" s="45" t="s">
        <v>172</v>
      </c>
      <c r="B1387" s="45" t="s">
        <v>523</v>
      </c>
      <c r="D1387" s="44">
        <v>1</v>
      </c>
    </row>
    <row r="1388" spans="1:4" x14ac:dyDescent="0.3">
      <c r="A1388" s="45" t="s">
        <v>172</v>
      </c>
      <c r="B1388" s="45" t="s">
        <v>523</v>
      </c>
      <c r="D1388" s="44">
        <v>1</v>
      </c>
    </row>
    <row r="1389" spans="1:4" x14ac:dyDescent="0.3">
      <c r="A1389" s="45" t="s">
        <v>381</v>
      </c>
      <c r="B1389" s="45" t="s">
        <v>523</v>
      </c>
      <c r="D1389" s="44">
        <v>1</v>
      </c>
    </row>
    <row r="1390" spans="1:4" x14ac:dyDescent="0.3">
      <c r="A1390" s="45" t="s">
        <v>381</v>
      </c>
      <c r="B1390" s="45" t="s">
        <v>523</v>
      </c>
      <c r="D1390" s="44">
        <v>1</v>
      </c>
    </row>
    <row r="1391" spans="1:4" x14ac:dyDescent="0.3">
      <c r="A1391" s="45" t="s">
        <v>381</v>
      </c>
      <c r="B1391" s="45" t="s">
        <v>523</v>
      </c>
      <c r="D1391" s="44">
        <v>1</v>
      </c>
    </row>
    <row r="1392" spans="1:4" x14ac:dyDescent="0.3">
      <c r="A1392" s="45" t="s">
        <v>382</v>
      </c>
      <c r="B1392" s="45" t="s">
        <v>523</v>
      </c>
      <c r="D1392" s="44">
        <v>1</v>
      </c>
    </row>
    <row r="1393" spans="1:4" x14ac:dyDescent="0.3">
      <c r="A1393" s="45" t="s">
        <v>384</v>
      </c>
      <c r="B1393" s="45" t="s">
        <v>523</v>
      </c>
      <c r="C1393" s="45">
        <v>3</v>
      </c>
      <c r="D1393" s="44"/>
    </row>
    <row r="1394" spans="1:4" x14ac:dyDescent="0.3">
      <c r="A1394" s="45" t="s">
        <v>384</v>
      </c>
      <c r="B1394" s="45" t="s">
        <v>2695</v>
      </c>
      <c r="D1394" s="44">
        <v>1</v>
      </c>
    </row>
    <row r="1395" spans="1:4" x14ac:dyDescent="0.3">
      <c r="A1395" s="45" t="s">
        <v>384</v>
      </c>
      <c r="B1395" s="45" t="s">
        <v>2721</v>
      </c>
      <c r="D1395" s="44">
        <v>1</v>
      </c>
    </row>
    <row r="1396" spans="1:4" x14ac:dyDescent="0.3">
      <c r="A1396" s="45" t="s">
        <v>384</v>
      </c>
      <c r="B1396" s="45" t="s">
        <v>2721</v>
      </c>
      <c r="D1396" s="44">
        <v>1</v>
      </c>
    </row>
    <row r="1397" spans="1:4" x14ac:dyDescent="0.3">
      <c r="A1397" s="45" t="s">
        <v>384</v>
      </c>
      <c r="B1397" s="45" t="s">
        <v>2721</v>
      </c>
      <c r="D1397" s="44">
        <v>1</v>
      </c>
    </row>
    <row r="1398" spans="1:4" x14ac:dyDescent="0.3">
      <c r="A1398" s="45" t="s">
        <v>384</v>
      </c>
      <c r="B1398" s="45" t="s">
        <v>2721</v>
      </c>
      <c r="D1398" s="44">
        <v>1</v>
      </c>
    </row>
    <row r="1399" spans="1:4" x14ac:dyDescent="0.3">
      <c r="A1399" s="45" t="s">
        <v>384</v>
      </c>
      <c r="B1399" s="45" t="s">
        <v>2721</v>
      </c>
      <c r="D1399" s="44">
        <v>1</v>
      </c>
    </row>
    <row r="1400" spans="1:4" x14ac:dyDescent="0.3">
      <c r="A1400" s="45" t="s">
        <v>172</v>
      </c>
      <c r="B1400" s="45" t="s">
        <v>516</v>
      </c>
      <c r="D1400" s="44">
        <v>1</v>
      </c>
    </row>
    <row r="1401" spans="1:4" x14ac:dyDescent="0.3">
      <c r="A1401" s="45" t="s">
        <v>381</v>
      </c>
      <c r="B1401" s="45" t="s">
        <v>516</v>
      </c>
      <c r="D1401" s="44">
        <v>1</v>
      </c>
    </row>
    <row r="1402" spans="1:4" x14ac:dyDescent="0.3">
      <c r="A1402" s="45" t="s">
        <v>171</v>
      </c>
      <c r="B1402" s="45" t="s">
        <v>12</v>
      </c>
      <c r="C1402" s="45">
        <v>1</v>
      </c>
      <c r="D1402" s="44"/>
    </row>
    <row r="1403" spans="1:4" x14ac:dyDescent="0.3">
      <c r="A1403" s="45" t="s">
        <v>171</v>
      </c>
      <c r="B1403" s="45" t="s">
        <v>12</v>
      </c>
      <c r="C1403" s="45">
        <v>1</v>
      </c>
      <c r="D1403" s="44"/>
    </row>
    <row r="1404" spans="1:4" x14ac:dyDescent="0.3">
      <c r="A1404" s="45" t="s">
        <v>171</v>
      </c>
      <c r="B1404" s="45" t="s">
        <v>12</v>
      </c>
      <c r="C1404" s="45">
        <v>1</v>
      </c>
      <c r="D1404" s="44"/>
    </row>
    <row r="1405" spans="1:4" x14ac:dyDescent="0.3">
      <c r="A1405" s="45" t="s">
        <v>171</v>
      </c>
      <c r="B1405" s="45" t="s">
        <v>12</v>
      </c>
      <c r="C1405" s="45">
        <v>1</v>
      </c>
      <c r="D1405" s="44"/>
    </row>
    <row r="1406" spans="1:4" x14ac:dyDescent="0.3">
      <c r="A1406" s="45" t="s">
        <v>171</v>
      </c>
      <c r="B1406" s="45" t="s">
        <v>12</v>
      </c>
      <c r="C1406" s="45">
        <v>1</v>
      </c>
      <c r="D1406" s="44"/>
    </row>
    <row r="1407" spans="1:4" x14ac:dyDescent="0.3">
      <c r="A1407" s="45" t="s">
        <v>171</v>
      </c>
      <c r="B1407" s="45" t="s">
        <v>12</v>
      </c>
      <c r="D1407" s="44">
        <v>1</v>
      </c>
    </row>
    <row r="1408" spans="1:4" x14ac:dyDescent="0.3">
      <c r="A1408" s="45" t="s">
        <v>845</v>
      </c>
      <c r="B1408" s="45" t="s">
        <v>12</v>
      </c>
      <c r="C1408" s="45">
        <v>1</v>
      </c>
      <c r="D1408" s="44"/>
    </row>
    <row r="1409" spans="1:4" x14ac:dyDescent="0.3">
      <c r="A1409" s="45" t="s">
        <v>845</v>
      </c>
      <c r="B1409" s="45" t="s">
        <v>12</v>
      </c>
      <c r="C1409" s="45">
        <v>1</v>
      </c>
      <c r="D1409" s="44"/>
    </row>
    <row r="1410" spans="1:4" x14ac:dyDescent="0.3">
      <c r="A1410" s="45" t="s">
        <v>845</v>
      </c>
      <c r="B1410" s="45" t="s">
        <v>12</v>
      </c>
      <c r="C1410" s="45">
        <v>1</v>
      </c>
      <c r="D1410" s="44"/>
    </row>
    <row r="1411" spans="1:4" x14ac:dyDescent="0.3">
      <c r="A1411" s="45" t="s">
        <v>845</v>
      </c>
      <c r="B1411" s="45" t="s">
        <v>12</v>
      </c>
      <c r="C1411" s="45">
        <v>1</v>
      </c>
      <c r="D1411" s="44"/>
    </row>
    <row r="1412" spans="1:4" x14ac:dyDescent="0.3">
      <c r="A1412" s="45" t="s">
        <v>845</v>
      </c>
      <c r="B1412" s="45" t="s">
        <v>12</v>
      </c>
      <c r="C1412" s="45">
        <v>1</v>
      </c>
      <c r="D1412" s="44"/>
    </row>
    <row r="1413" spans="1:4" x14ac:dyDescent="0.3">
      <c r="A1413" s="45" t="s">
        <v>845</v>
      </c>
      <c r="B1413" s="45" t="s">
        <v>12</v>
      </c>
      <c r="C1413" s="45">
        <v>1</v>
      </c>
      <c r="D1413" s="44"/>
    </row>
    <row r="1414" spans="1:4" x14ac:dyDescent="0.3">
      <c r="A1414" s="45" t="s">
        <v>845</v>
      </c>
      <c r="B1414" s="45" t="s">
        <v>12</v>
      </c>
      <c r="C1414" s="45">
        <v>1</v>
      </c>
      <c r="D1414" s="44"/>
    </row>
    <row r="1415" spans="1:4" x14ac:dyDescent="0.3">
      <c r="A1415" s="45" t="s">
        <v>845</v>
      </c>
      <c r="B1415" s="45" t="s">
        <v>12</v>
      </c>
      <c r="C1415" s="45">
        <v>1</v>
      </c>
      <c r="D1415" s="44"/>
    </row>
    <row r="1416" spans="1:4" x14ac:dyDescent="0.3">
      <c r="A1416" s="45" t="s">
        <v>845</v>
      </c>
      <c r="B1416" s="45" t="s">
        <v>12</v>
      </c>
      <c r="C1416" s="45">
        <v>1</v>
      </c>
      <c r="D1416" s="44"/>
    </row>
    <row r="1417" spans="1:4" x14ac:dyDescent="0.3">
      <c r="A1417" s="45" t="s">
        <v>845</v>
      </c>
      <c r="B1417" s="45" t="s">
        <v>12</v>
      </c>
      <c r="C1417" s="45">
        <v>1</v>
      </c>
      <c r="D1417" s="44"/>
    </row>
    <row r="1418" spans="1:4" x14ac:dyDescent="0.3">
      <c r="A1418" s="45" t="s">
        <v>845</v>
      </c>
      <c r="B1418" s="45" t="s">
        <v>12</v>
      </c>
      <c r="C1418" s="45">
        <v>1</v>
      </c>
      <c r="D1418" s="44"/>
    </row>
    <row r="1419" spans="1:4" x14ac:dyDescent="0.3">
      <c r="A1419" s="45" t="s">
        <v>845</v>
      </c>
      <c r="B1419" s="45" t="s">
        <v>12</v>
      </c>
      <c r="C1419" s="45">
        <v>1</v>
      </c>
      <c r="D1419" s="44"/>
    </row>
    <row r="1420" spans="1:4" x14ac:dyDescent="0.3">
      <c r="A1420" s="45" t="s">
        <v>845</v>
      </c>
      <c r="B1420" s="45" t="s">
        <v>12</v>
      </c>
      <c r="C1420" s="45">
        <v>1</v>
      </c>
      <c r="D1420" s="44"/>
    </row>
    <row r="1421" spans="1:4" x14ac:dyDescent="0.3">
      <c r="A1421" s="45" t="s">
        <v>845</v>
      </c>
      <c r="B1421" s="45" t="s">
        <v>12</v>
      </c>
      <c r="C1421" s="45">
        <v>1</v>
      </c>
      <c r="D1421" s="44"/>
    </row>
    <row r="1422" spans="1:4" x14ac:dyDescent="0.3">
      <c r="A1422" s="45" t="s">
        <v>845</v>
      </c>
      <c r="B1422" s="45" t="s">
        <v>12</v>
      </c>
      <c r="C1422" s="45">
        <v>1</v>
      </c>
      <c r="D1422" s="44"/>
    </row>
    <row r="1423" spans="1:4" x14ac:dyDescent="0.3">
      <c r="A1423" s="45" t="s">
        <v>845</v>
      </c>
      <c r="B1423" s="45" t="s">
        <v>12</v>
      </c>
      <c r="C1423" s="45">
        <v>1</v>
      </c>
      <c r="D1423" s="44"/>
    </row>
    <row r="1424" spans="1:4" x14ac:dyDescent="0.3">
      <c r="A1424" s="45" t="s">
        <v>845</v>
      </c>
      <c r="B1424" s="45" t="s">
        <v>12</v>
      </c>
      <c r="C1424" s="45">
        <v>1</v>
      </c>
      <c r="D1424" s="44"/>
    </row>
    <row r="1425" spans="1:4" x14ac:dyDescent="0.3">
      <c r="A1425" s="45" t="s">
        <v>845</v>
      </c>
      <c r="B1425" s="45" t="s">
        <v>12</v>
      </c>
      <c r="C1425" s="45">
        <v>1</v>
      </c>
      <c r="D1425" s="44"/>
    </row>
    <row r="1426" spans="1:4" x14ac:dyDescent="0.3">
      <c r="A1426" s="45" t="s">
        <v>845</v>
      </c>
      <c r="B1426" s="45" t="s">
        <v>12</v>
      </c>
      <c r="C1426" s="45">
        <v>1</v>
      </c>
      <c r="D1426" s="44"/>
    </row>
    <row r="1427" spans="1:4" x14ac:dyDescent="0.3">
      <c r="A1427" s="45" t="s">
        <v>845</v>
      </c>
      <c r="B1427" s="45" t="s">
        <v>12</v>
      </c>
      <c r="C1427" s="45">
        <v>1</v>
      </c>
      <c r="D1427" s="44"/>
    </row>
    <row r="1428" spans="1:4" x14ac:dyDescent="0.3">
      <c r="A1428" s="45" t="s">
        <v>845</v>
      </c>
      <c r="B1428" s="45" t="s">
        <v>12</v>
      </c>
      <c r="C1428" s="45">
        <v>1</v>
      </c>
      <c r="D1428" s="44"/>
    </row>
    <row r="1429" spans="1:4" x14ac:dyDescent="0.3">
      <c r="A1429" s="45" t="s">
        <v>845</v>
      </c>
      <c r="B1429" s="45" t="s">
        <v>12</v>
      </c>
      <c r="C1429" s="45">
        <v>1</v>
      </c>
      <c r="D1429" s="44"/>
    </row>
    <row r="1430" spans="1:4" x14ac:dyDescent="0.3">
      <c r="A1430" s="45" t="s">
        <v>845</v>
      </c>
      <c r="B1430" s="45" t="s">
        <v>12</v>
      </c>
      <c r="C1430" s="45">
        <v>1</v>
      </c>
      <c r="D1430" s="44"/>
    </row>
    <row r="1431" spans="1:4" x14ac:dyDescent="0.3">
      <c r="A1431" s="45" t="s">
        <v>845</v>
      </c>
      <c r="B1431" s="45" t="s">
        <v>12</v>
      </c>
      <c r="C1431" s="45">
        <v>2</v>
      </c>
      <c r="D1431" s="44"/>
    </row>
    <row r="1432" spans="1:4" x14ac:dyDescent="0.3">
      <c r="A1432" s="45" t="s">
        <v>845</v>
      </c>
      <c r="B1432" s="45" t="s">
        <v>12</v>
      </c>
      <c r="C1432" s="45">
        <v>2</v>
      </c>
      <c r="D1432" s="44"/>
    </row>
    <row r="1433" spans="1:4" x14ac:dyDescent="0.3">
      <c r="A1433" s="45" t="s">
        <v>845</v>
      </c>
      <c r="B1433" s="45" t="s">
        <v>12</v>
      </c>
      <c r="C1433" s="45">
        <v>2</v>
      </c>
      <c r="D1433" s="44"/>
    </row>
    <row r="1434" spans="1:4" x14ac:dyDescent="0.3">
      <c r="A1434" s="45" t="s">
        <v>845</v>
      </c>
      <c r="B1434" s="45" t="s">
        <v>12</v>
      </c>
      <c r="C1434" s="45">
        <v>2</v>
      </c>
      <c r="D1434" s="44"/>
    </row>
    <row r="1435" spans="1:4" x14ac:dyDescent="0.3">
      <c r="A1435" s="45" t="s">
        <v>845</v>
      </c>
      <c r="B1435" s="45" t="s">
        <v>12</v>
      </c>
      <c r="C1435" s="45">
        <v>2</v>
      </c>
      <c r="D1435" s="44"/>
    </row>
    <row r="1436" spans="1:4" x14ac:dyDescent="0.3">
      <c r="A1436" s="45" t="s">
        <v>845</v>
      </c>
      <c r="B1436" s="45" t="s">
        <v>12</v>
      </c>
      <c r="C1436" s="45">
        <v>2</v>
      </c>
      <c r="D1436" s="44"/>
    </row>
    <row r="1437" spans="1:4" x14ac:dyDescent="0.3">
      <c r="A1437" s="45" t="s">
        <v>845</v>
      </c>
      <c r="B1437" s="45" t="s">
        <v>12</v>
      </c>
      <c r="C1437" s="45">
        <v>2</v>
      </c>
      <c r="D1437" s="44"/>
    </row>
    <row r="1438" spans="1:4" x14ac:dyDescent="0.3">
      <c r="A1438" s="45" t="s">
        <v>845</v>
      </c>
      <c r="B1438" s="45" t="s">
        <v>12</v>
      </c>
      <c r="C1438" s="45">
        <v>2</v>
      </c>
      <c r="D1438" s="44"/>
    </row>
    <row r="1439" spans="1:4" x14ac:dyDescent="0.3">
      <c r="A1439" s="45" t="s">
        <v>845</v>
      </c>
      <c r="B1439" s="45" t="s">
        <v>12</v>
      </c>
      <c r="C1439" s="45">
        <v>3</v>
      </c>
      <c r="D1439" s="44"/>
    </row>
    <row r="1440" spans="1:4" x14ac:dyDescent="0.3">
      <c r="A1440" s="45" t="s">
        <v>845</v>
      </c>
      <c r="B1440" s="45" t="s">
        <v>12</v>
      </c>
      <c r="C1440" s="45">
        <v>3</v>
      </c>
      <c r="D1440" s="44"/>
    </row>
    <row r="1441" spans="1:4" x14ac:dyDescent="0.3">
      <c r="A1441" s="45" t="s">
        <v>845</v>
      </c>
      <c r="B1441" s="45" t="s">
        <v>12</v>
      </c>
      <c r="C1441" s="45">
        <v>3</v>
      </c>
      <c r="D1441" s="44"/>
    </row>
    <row r="1442" spans="1:4" x14ac:dyDescent="0.3">
      <c r="A1442" s="45" t="s">
        <v>845</v>
      </c>
      <c r="B1442" s="45" t="s">
        <v>12</v>
      </c>
      <c r="C1442" s="45">
        <v>3</v>
      </c>
      <c r="D1442" s="44"/>
    </row>
    <row r="1443" spans="1:4" x14ac:dyDescent="0.3">
      <c r="A1443" s="45" t="s">
        <v>845</v>
      </c>
      <c r="B1443" s="45" t="s">
        <v>12</v>
      </c>
      <c r="C1443" s="45">
        <v>3</v>
      </c>
      <c r="D1443" s="44"/>
    </row>
    <row r="1444" spans="1:4" x14ac:dyDescent="0.3">
      <c r="A1444" s="45" t="s">
        <v>845</v>
      </c>
      <c r="B1444" s="45" t="s">
        <v>12</v>
      </c>
      <c r="C1444" s="45">
        <v>3</v>
      </c>
      <c r="D1444" s="44"/>
    </row>
    <row r="1445" spans="1:4" x14ac:dyDescent="0.3">
      <c r="A1445" s="45" t="s">
        <v>845</v>
      </c>
      <c r="B1445" s="45" t="s">
        <v>12</v>
      </c>
      <c r="C1445" s="45">
        <v>3</v>
      </c>
      <c r="D1445" s="44"/>
    </row>
    <row r="1446" spans="1:4" x14ac:dyDescent="0.3">
      <c r="A1446" s="45" t="s">
        <v>845</v>
      </c>
      <c r="B1446" s="45" t="s">
        <v>12</v>
      </c>
      <c r="C1446" s="45">
        <v>4</v>
      </c>
      <c r="D1446" s="44"/>
    </row>
    <row r="1447" spans="1:4" x14ac:dyDescent="0.3">
      <c r="A1447" s="45" t="s">
        <v>845</v>
      </c>
      <c r="B1447" s="45" t="s">
        <v>12</v>
      </c>
      <c r="C1447" s="45">
        <v>4</v>
      </c>
      <c r="D1447" s="44"/>
    </row>
    <row r="1448" spans="1:4" x14ac:dyDescent="0.3">
      <c r="A1448" s="45" t="s">
        <v>845</v>
      </c>
      <c r="B1448" s="45" t="s">
        <v>12</v>
      </c>
      <c r="C1448" s="45">
        <v>4</v>
      </c>
      <c r="D1448" s="44"/>
    </row>
    <row r="1449" spans="1:4" x14ac:dyDescent="0.3">
      <c r="A1449" s="45" t="s">
        <v>845</v>
      </c>
      <c r="B1449" s="45" t="s">
        <v>12</v>
      </c>
      <c r="C1449" s="45">
        <v>4</v>
      </c>
      <c r="D1449" s="44"/>
    </row>
    <row r="1450" spans="1:4" x14ac:dyDescent="0.3">
      <c r="A1450" s="45" t="s">
        <v>845</v>
      </c>
      <c r="B1450" s="45" t="s">
        <v>12</v>
      </c>
      <c r="C1450" s="45">
        <v>4</v>
      </c>
      <c r="D1450" s="44"/>
    </row>
    <row r="1451" spans="1:4" x14ac:dyDescent="0.3">
      <c r="A1451" s="45" t="s">
        <v>845</v>
      </c>
      <c r="B1451" s="45" t="s">
        <v>12</v>
      </c>
      <c r="D1451" s="44">
        <v>1</v>
      </c>
    </row>
    <row r="1452" spans="1:4" x14ac:dyDescent="0.3">
      <c r="A1452" s="45" t="s">
        <v>845</v>
      </c>
      <c r="B1452" s="45" t="s">
        <v>12</v>
      </c>
      <c r="D1452" s="44">
        <v>1</v>
      </c>
    </row>
    <row r="1453" spans="1:4" x14ac:dyDescent="0.3">
      <c r="A1453" s="45" t="s">
        <v>845</v>
      </c>
      <c r="B1453" s="45" t="s">
        <v>12</v>
      </c>
      <c r="D1453" s="44">
        <v>1</v>
      </c>
    </row>
    <row r="1454" spans="1:4" x14ac:dyDescent="0.3">
      <c r="A1454" s="45" t="s">
        <v>845</v>
      </c>
      <c r="B1454" s="45" t="s">
        <v>12</v>
      </c>
      <c r="D1454" s="44">
        <v>1</v>
      </c>
    </row>
    <row r="1455" spans="1:4" x14ac:dyDescent="0.3">
      <c r="A1455" s="45" t="s">
        <v>845</v>
      </c>
      <c r="B1455" s="45" t="s">
        <v>12</v>
      </c>
      <c r="D1455" s="44">
        <v>1</v>
      </c>
    </row>
    <row r="1456" spans="1:4" x14ac:dyDescent="0.3">
      <c r="A1456" s="45" t="s">
        <v>845</v>
      </c>
      <c r="B1456" s="45" t="s">
        <v>12</v>
      </c>
      <c r="D1456" s="44">
        <v>1</v>
      </c>
    </row>
    <row r="1457" spans="1:4" x14ac:dyDescent="0.3">
      <c r="A1457" s="45" t="s">
        <v>845</v>
      </c>
      <c r="B1457" s="45" t="s">
        <v>12</v>
      </c>
      <c r="D1457" s="44">
        <v>1</v>
      </c>
    </row>
    <row r="1458" spans="1:4" x14ac:dyDescent="0.3">
      <c r="A1458" s="45" t="s">
        <v>845</v>
      </c>
      <c r="B1458" s="45" t="s">
        <v>12</v>
      </c>
      <c r="D1458" s="44">
        <v>1</v>
      </c>
    </row>
    <row r="1459" spans="1:4" x14ac:dyDescent="0.3">
      <c r="A1459" s="45" t="s">
        <v>845</v>
      </c>
      <c r="B1459" s="45" t="s">
        <v>12</v>
      </c>
      <c r="D1459" s="44">
        <v>1</v>
      </c>
    </row>
    <row r="1460" spans="1:4" x14ac:dyDescent="0.3">
      <c r="A1460" s="45" t="s">
        <v>845</v>
      </c>
      <c r="B1460" s="45" t="s">
        <v>12</v>
      </c>
      <c r="D1460" s="44">
        <v>1</v>
      </c>
    </row>
    <row r="1461" spans="1:4" x14ac:dyDescent="0.3">
      <c r="A1461" s="45" t="s">
        <v>845</v>
      </c>
      <c r="B1461" s="45" t="s">
        <v>12</v>
      </c>
      <c r="D1461" s="44">
        <v>1</v>
      </c>
    </row>
    <row r="1462" spans="1:4" x14ac:dyDescent="0.3">
      <c r="A1462" s="45" t="s">
        <v>845</v>
      </c>
      <c r="B1462" s="45" t="s">
        <v>12</v>
      </c>
      <c r="D1462" s="44">
        <v>1</v>
      </c>
    </row>
    <row r="1463" spans="1:4" x14ac:dyDescent="0.3">
      <c r="A1463" s="45" t="s">
        <v>845</v>
      </c>
      <c r="B1463" s="45" t="s">
        <v>12</v>
      </c>
      <c r="D1463" s="44">
        <v>1</v>
      </c>
    </row>
    <row r="1464" spans="1:4" x14ac:dyDescent="0.3">
      <c r="A1464" s="45" t="s">
        <v>845</v>
      </c>
      <c r="B1464" s="45" t="s">
        <v>12</v>
      </c>
      <c r="D1464" s="44">
        <v>1</v>
      </c>
    </row>
    <row r="1465" spans="1:4" x14ac:dyDescent="0.3">
      <c r="A1465" s="45" t="s">
        <v>845</v>
      </c>
      <c r="B1465" s="45" t="s">
        <v>12</v>
      </c>
      <c r="D1465" s="44">
        <v>1</v>
      </c>
    </row>
    <row r="1466" spans="1:4" x14ac:dyDescent="0.3">
      <c r="A1466" s="45" t="s">
        <v>845</v>
      </c>
      <c r="B1466" s="45" t="s">
        <v>12</v>
      </c>
      <c r="D1466" s="44">
        <v>1</v>
      </c>
    </row>
    <row r="1467" spans="1:4" x14ac:dyDescent="0.3">
      <c r="A1467" s="45" t="s">
        <v>845</v>
      </c>
      <c r="B1467" s="45" t="s">
        <v>12</v>
      </c>
      <c r="D1467" s="44">
        <v>1</v>
      </c>
    </row>
    <row r="1468" spans="1:4" x14ac:dyDescent="0.3">
      <c r="A1468" s="45" t="s">
        <v>845</v>
      </c>
      <c r="B1468" s="45" t="s">
        <v>12</v>
      </c>
      <c r="D1468" s="44">
        <v>1</v>
      </c>
    </row>
    <row r="1469" spans="1:4" x14ac:dyDescent="0.3">
      <c r="A1469" s="45" t="s">
        <v>845</v>
      </c>
      <c r="B1469" s="45" t="s">
        <v>12</v>
      </c>
      <c r="D1469" s="44">
        <v>1</v>
      </c>
    </row>
    <row r="1470" spans="1:4" x14ac:dyDescent="0.3">
      <c r="A1470" s="45" t="s">
        <v>845</v>
      </c>
      <c r="B1470" s="45" t="s">
        <v>12</v>
      </c>
      <c r="D1470" s="44">
        <v>1</v>
      </c>
    </row>
    <row r="1471" spans="1:4" x14ac:dyDescent="0.3">
      <c r="A1471" s="45" t="s">
        <v>845</v>
      </c>
      <c r="B1471" s="45" t="s">
        <v>12</v>
      </c>
      <c r="D1471" s="44">
        <v>1</v>
      </c>
    </row>
    <row r="1472" spans="1:4" x14ac:dyDescent="0.3">
      <c r="A1472" s="45" t="s">
        <v>845</v>
      </c>
      <c r="B1472" s="45" t="s">
        <v>12</v>
      </c>
      <c r="D1472" s="44">
        <v>1</v>
      </c>
    </row>
    <row r="1473" spans="1:4" x14ac:dyDescent="0.3">
      <c r="A1473" s="45" t="s">
        <v>845</v>
      </c>
      <c r="B1473" s="45" t="s">
        <v>12</v>
      </c>
      <c r="D1473" s="44">
        <v>1</v>
      </c>
    </row>
    <row r="1474" spans="1:4" x14ac:dyDescent="0.3">
      <c r="A1474" s="45" t="s">
        <v>845</v>
      </c>
      <c r="B1474" s="45" t="s">
        <v>12</v>
      </c>
      <c r="D1474" s="44">
        <v>1</v>
      </c>
    </row>
    <row r="1475" spans="1:4" x14ac:dyDescent="0.3">
      <c r="A1475" s="45" t="s">
        <v>845</v>
      </c>
      <c r="B1475" s="45" t="s">
        <v>12</v>
      </c>
      <c r="D1475" s="44">
        <v>1</v>
      </c>
    </row>
    <row r="1476" spans="1:4" x14ac:dyDescent="0.3">
      <c r="A1476" s="45" t="s">
        <v>845</v>
      </c>
      <c r="B1476" s="45" t="s">
        <v>12</v>
      </c>
      <c r="D1476" s="44">
        <v>1</v>
      </c>
    </row>
    <row r="1477" spans="1:4" x14ac:dyDescent="0.3">
      <c r="A1477" s="45" t="s">
        <v>845</v>
      </c>
      <c r="B1477" s="45" t="s">
        <v>12</v>
      </c>
      <c r="D1477" s="44">
        <v>1</v>
      </c>
    </row>
    <row r="1478" spans="1:4" x14ac:dyDescent="0.3">
      <c r="A1478" s="45" t="s">
        <v>556</v>
      </c>
      <c r="B1478" s="45" t="s">
        <v>12</v>
      </c>
      <c r="C1478" s="45">
        <v>1</v>
      </c>
      <c r="D1478" s="44"/>
    </row>
    <row r="1479" spans="1:4" x14ac:dyDescent="0.3">
      <c r="A1479" s="45" t="s">
        <v>556</v>
      </c>
      <c r="B1479" s="45" t="s">
        <v>12</v>
      </c>
      <c r="C1479" s="45">
        <v>1</v>
      </c>
      <c r="D1479" s="44"/>
    </row>
    <row r="1480" spans="1:4" x14ac:dyDescent="0.3">
      <c r="A1480" s="45" t="s">
        <v>556</v>
      </c>
      <c r="B1480" s="45" t="s">
        <v>12</v>
      </c>
      <c r="C1480" s="45">
        <v>1</v>
      </c>
      <c r="D1480" s="44"/>
    </row>
    <row r="1481" spans="1:4" x14ac:dyDescent="0.3">
      <c r="A1481" s="45" t="s">
        <v>556</v>
      </c>
      <c r="B1481" s="45" t="s">
        <v>12</v>
      </c>
      <c r="C1481" s="45">
        <v>1</v>
      </c>
      <c r="D1481" s="44"/>
    </row>
    <row r="1482" spans="1:4" x14ac:dyDescent="0.3">
      <c r="A1482" s="45" t="s">
        <v>556</v>
      </c>
      <c r="B1482" s="45" t="s">
        <v>12</v>
      </c>
      <c r="C1482" s="45">
        <v>1</v>
      </c>
      <c r="D1482" s="44"/>
    </row>
    <row r="1483" spans="1:4" x14ac:dyDescent="0.3">
      <c r="A1483" s="45" t="s">
        <v>556</v>
      </c>
      <c r="B1483" s="45" t="s">
        <v>12</v>
      </c>
      <c r="C1483" s="45">
        <v>1</v>
      </c>
      <c r="D1483" s="44"/>
    </row>
    <row r="1484" spans="1:4" x14ac:dyDescent="0.3">
      <c r="A1484" s="45" t="s">
        <v>556</v>
      </c>
      <c r="B1484" s="45" t="s">
        <v>12</v>
      </c>
      <c r="C1484" s="45">
        <v>2</v>
      </c>
      <c r="D1484" s="44"/>
    </row>
    <row r="1485" spans="1:4" x14ac:dyDescent="0.3">
      <c r="A1485" s="45" t="s">
        <v>556</v>
      </c>
      <c r="B1485" s="45" t="s">
        <v>12</v>
      </c>
      <c r="C1485" s="45">
        <v>2</v>
      </c>
      <c r="D1485" s="44"/>
    </row>
    <row r="1486" spans="1:4" x14ac:dyDescent="0.3">
      <c r="A1486" s="45" t="s">
        <v>556</v>
      </c>
      <c r="B1486" s="45" t="s">
        <v>12</v>
      </c>
      <c r="C1486" s="45">
        <v>2</v>
      </c>
      <c r="D1486" s="44"/>
    </row>
    <row r="1487" spans="1:4" x14ac:dyDescent="0.3">
      <c r="A1487" s="45" t="s">
        <v>556</v>
      </c>
      <c r="B1487" s="45" t="s">
        <v>12</v>
      </c>
      <c r="C1487" s="45">
        <v>2</v>
      </c>
      <c r="D1487" s="44"/>
    </row>
    <row r="1488" spans="1:4" x14ac:dyDescent="0.3">
      <c r="A1488" s="45" t="s">
        <v>556</v>
      </c>
      <c r="B1488" s="45" t="s">
        <v>12</v>
      </c>
      <c r="C1488" s="45">
        <v>3</v>
      </c>
      <c r="D1488" s="44"/>
    </row>
    <row r="1489" spans="1:4" x14ac:dyDescent="0.3">
      <c r="A1489" s="45" t="s">
        <v>556</v>
      </c>
      <c r="B1489" s="45" t="s">
        <v>12</v>
      </c>
      <c r="C1489" s="45">
        <v>3</v>
      </c>
      <c r="D1489" s="44"/>
    </row>
    <row r="1490" spans="1:4" x14ac:dyDescent="0.3">
      <c r="A1490" s="45" t="s">
        <v>556</v>
      </c>
      <c r="B1490" s="45" t="s">
        <v>12</v>
      </c>
      <c r="C1490" s="45">
        <v>3</v>
      </c>
      <c r="D1490" s="44"/>
    </row>
    <row r="1491" spans="1:4" x14ac:dyDescent="0.3">
      <c r="A1491" s="45" t="s">
        <v>556</v>
      </c>
      <c r="B1491" s="45" t="s">
        <v>12</v>
      </c>
      <c r="C1491" s="45">
        <v>4</v>
      </c>
      <c r="D1491" s="44"/>
    </row>
    <row r="1492" spans="1:4" x14ac:dyDescent="0.3">
      <c r="A1492" s="45" t="s">
        <v>556</v>
      </c>
      <c r="B1492" s="45" t="s">
        <v>12</v>
      </c>
      <c r="C1492" s="45">
        <v>4</v>
      </c>
      <c r="D1492" s="44"/>
    </row>
    <row r="1493" spans="1:4" x14ac:dyDescent="0.3">
      <c r="A1493" s="45" t="s">
        <v>556</v>
      </c>
      <c r="B1493" s="45" t="s">
        <v>12</v>
      </c>
      <c r="C1493" s="45">
        <v>4</v>
      </c>
      <c r="D1493" s="44"/>
    </row>
    <row r="1494" spans="1:4" x14ac:dyDescent="0.3">
      <c r="A1494" s="45" t="s">
        <v>556</v>
      </c>
      <c r="B1494" s="45" t="s">
        <v>12</v>
      </c>
      <c r="C1494" s="45">
        <v>4</v>
      </c>
      <c r="D1494" s="44"/>
    </row>
    <row r="1495" spans="1:4" x14ac:dyDescent="0.3">
      <c r="A1495" s="45" t="s">
        <v>556</v>
      </c>
      <c r="B1495" s="45" t="s">
        <v>12</v>
      </c>
      <c r="C1495" s="45">
        <v>5</v>
      </c>
      <c r="D1495" s="44"/>
    </row>
    <row r="1496" spans="1:4" x14ac:dyDescent="0.3">
      <c r="A1496" s="45" t="s">
        <v>556</v>
      </c>
      <c r="B1496" s="45" t="s">
        <v>12</v>
      </c>
      <c r="C1496" s="45">
        <v>5</v>
      </c>
      <c r="D1496" s="44"/>
    </row>
    <row r="1497" spans="1:4" x14ac:dyDescent="0.3">
      <c r="A1497" s="45" t="s">
        <v>556</v>
      </c>
      <c r="B1497" s="45" t="s">
        <v>12</v>
      </c>
      <c r="C1497" s="45">
        <v>5</v>
      </c>
      <c r="D1497" s="44"/>
    </row>
    <row r="1498" spans="1:4" x14ac:dyDescent="0.3">
      <c r="A1498" s="45" t="s">
        <v>556</v>
      </c>
      <c r="B1498" s="45" t="s">
        <v>12</v>
      </c>
      <c r="C1498" s="45">
        <v>5</v>
      </c>
      <c r="D1498" s="44"/>
    </row>
    <row r="1499" spans="1:4" x14ac:dyDescent="0.3">
      <c r="A1499" s="45" t="s">
        <v>556</v>
      </c>
      <c r="B1499" s="45" t="s">
        <v>12</v>
      </c>
      <c r="C1499" s="45">
        <v>9</v>
      </c>
      <c r="D1499" s="44"/>
    </row>
    <row r="1500" spans="1:4" x14ac:dyDescent="0.3">
      <c r="A1500" s="45" t="s">
        <v>556</v>
      </c>
      <c r="B1500" s="45" t="s">
        <v>12</v>
      </c>
      <c r="C1500" s="45">
        <v>9</v>
      </c>
      <c r="D1500" s="44"/>
    </row>
    <row r="1501" spans="1:4" x14ac:dyDescent="0.3">
      <c r="A1501" s="45" t="s">
        <v>556</v>
      </c>
      <c r="B1501" s="45" t="s">
        <v>12</v>
      </c>
      <c r="C1501" s="45">
        <v>9</v>
      </c>
      <c r="D1501" s="44"/>
    </row>
    <row r="1502" spans="1:4" x14ac:dyDescent="0.3">
      <c r="A1502" s="45" t="s">
        <v>556</v>
      </c>
      <c r="B1502" s="45" t="s">
        <v>12</v>
      </c>
      <c r="C1502" s="45">
        <v>10</v>
      </c>
      <c r="D1502" s="44"/>
    </row>
    <row r="1503" spans="1:4" x14ac:dyDescent="0.3">
      <c r="A1503" s="45" t="s">
        <v>556</v>
      </c>
      <c r="B1503" s="45" t="s">
        <v>12</v>
      </c>
      <c r="C1503" s="45">
        <v>15</v>
      </c>
      <c r="D1503" s="44"/>
    </row>
    <row r="1504" spans="1:4" x14ac:dyDescent="0.3">
      <c r="A1504" s="45" t="s">
        <v>556</v>
      </c>
      <c r="B1504" s="45" t="s">
        <v>12</v>
      </c>
      <c r="C1504" s="45">
        <v>16</v>
      </c>
      <c r="D1504" s="44"/>
    </row>
    <row r="1505" spans="1:4" x14ac:dyDescent="0.3">
      <c r="A1505" s="45" t="s">
        <v>556</v>
      </c>
      <c r="B1505" s="45" t="s">
        <v>12</v>
      </c>
      <c r="D1505" s="44">
        <v>1</v>
      </c>
    </row>
    <row r="1506" spans="1:4" x14ac:dyDescent="0.3">
      <c r="A1506" s="45" t="s">
        <v>556</v>
      </c>
      <c r="B1506" s="45" t="s">
        <v>12</v>
      </c>
      <c r="D1506" s="44">
        <v>1</v>
      </c>
    </row>
    <row r="1507" spans="1:4" x14ac:dyDescent="0.3">
      <c r="A1507" s="45" t="s">
        <v>556</v>
      </c>
      <c r="B1507" s="45" t="s">
        <v>12</v>
      </c>
      <c r="D1507" s="44">
        <v>1</v>
      </c>
    </row>
    <row r="1508" spans="1:4" x14ac:dyDescent="0.3">
      <c r="A1508" s="45" t="s">
        <v>556</v>
      </c>
      <c r="B1508" s="45" t="s">
        <v>12</v>
      </c>
      <c r="D1508" s="44">
        <v>1</v>
      </c>
    </row>
    <row r="1509" spans="1:4" x14ac:dyDescent="0.3">
      <c r="A1509" s="45" t="s">
        <v>556</v>
      </c>
      <c r="B1509" s="45" t="s">
        <v>12</v>
      </c>
      <c r="D1509" s="44">
        <v>1</v>
      </c>
    </row>
    <row r="1510" spans="1:4" x14ac:dyDescent="0.3">
      <c r="A1510" s="45" t="s">
        <v>556</v>
      </c>
      <c r="B1510" s="45" t="s">
        <v>12</v>
      </c>
      <c r="D1510" s="44">
        <v>1</v>
      </c>
    </row>
    <row r="1511" spans="1:4" x14ac:dyDescent="0.3">
      <c r="A1511" s="45" t="s">
        <v>556</v>
      </c>
      <c r="B1511" s="45" t="s">
        <v>12</v>
      </c>
      <c r="D1511" s="44">
        <v>1</v>
      </c>
    </row>
    <row r="1512" spans="1:4" x14ac:dyDescent="0.3">
      <c r="A1512" s="45" t="s">
        <v>556</v>
      </c>
      <c r="B1512" s="45" t="s">
        <v>12</v>
      </c>
      <c r="D1512" s="44">
        <v>1</v>
      </c>
    </row>
    <row r="1513" spans="1:4" x14ac:dyDescent="0.3">
      <c r="A1513" s="45" t="s">
        <v>556</v>
      </c>
      <c r="B1513" s="45" t="s">
        <v>12</v>
      </c>
      <c r="D1513" s="44">
        <v>1</v>
      </c>
    </row>
    <row r="1514" spans="1:4" x14ac:dyDescent="0.3">
      <c r="A1514" s="45" t="s">
        <v>556</v>
      </c>
      <c r="B1514" s="45" t="s">
        <v>12</v>
      </c>
      <c r="D1514" s="44">
        <v>1</v>
      </c>
    </row>
    <row r="1515" spans="1:4" x14ac:dyDescent="0.3">
      <c r="A1515" s="45" t="s">
        <v>556</v>
      </c>
      <c r="B1515" s="45" t="s">
        <v>12</v>
      </c>
      <c r="D1515" s="44">
        <v>1</v>
      </c>
    </row>
    <row r="1516" spans="1:4" x14ac:dyDescent="0.3">
      <c r="A1516" s="45" t="s">
        <v>556</v>
      </c>
      <c r="B1516" s="45" t="s">
        <v>12</v>
      </c>
      <c r="D1516" s="44">
        <v>1</v>
      </c>
    </row>
    <row r="1517" spans="1:4" x14ac:dyDescent="0.3">
      <c r="A1517" s="45" t="s">
        <v>556</v>
      </c>
      <c r="B1517" s="45" t="s">
        <v>12</v>
      </c>
      <c r="D1517" s="44">
        <v>1</v>
      </c>
    </row>
    <row r="1518" spans="1:4" x14ac:dyDescent="0.3">
      <c r="A1518" s="45" t="s">
        <v>556</v>
      </c>
      <c r="B1518" s="45" t="s">
        <v>12</v>
      </c>
      <c r="D1518" s="44">
        <v>1</v>
      </c>
    </row>
    <row r="1519" spans="1:4" x14ac:dyDescent="0.3">
      <c r="A1519" s="45" t="s">
        <v>556</v>
      </c>
      <c r="B1519" s="45" t="s">
        <v>12</v>
      </c>
      <c r="D1519" s="44">
        <v>1</v>
      </c>
    </row>
    <row r="1520" spans="1:4" x14ac:dyDescent="0.3">
      <c r="A1520" s="45" t="s">
        <v>556</v>
      </c>
      <c r="B1520" s="45" t="s">
        <v>12</v>
      </c>
      <c r="D1520" s="44">
        <v>1</v>
      </c>
    </row>
    <row r="1521" spans="1:4" x14ac:dyDescent="0.3">
      <c r="A1521" s="45" t="s">
        <v>556</v>
      </c>
      <c r="B1521" s="45" t="s">
        <v>12</v>
      </c>
      <c r="D1521" s="44">
        <v>1</v>
      </c>
    </row>
    <row r="1522" spans="1:4" x14ac:dyDescent="0.3">
      <c r="A1522" s="45" t="s">
        <v>556</v>
      </c>
      <c r="B1522" s="45" t="s">
        <v>12</v>
      </c>
      <c r="D1522" s="44">
        <v>1</v>
      </c>
    </row>
    <row r="1523" spans="1:4" x14ac:dyDescent="0.3">
      <c r="A1523" s="45" t="s">
        <v>556</v>
      </c>
      <c r="B1523" s="45" t="s">
        <v>12</v>
      </c>
      <c r="D1523" s="44">
        <v>1</v>
      </c>
    </row>
    <row r="1524" spans="1:4" x14ac:dyDescent="0.3">
      <c r="A1524" s="45" t="s">
        <v>556</v>
      </c>
      <c r="B1524" s="45" t="s">
        <v>12</v>
      </c>
      <c r="D1524" s="44">
        <v>1</v>
      </c>
    </row>
    <row r="1525" spans="1:4" x14ac:dyDescent="0.3">
      <c r="A1525" s="45" t="s">
        <v>556</v>
      </c>
      <c r="B1525" s="45" t="s">
        <v>12</v>
      </c>
      <c r="D1525" s="44">
        <v>1</v>
      </c>
    </row>
    <row r="1526" spans="1:4" x14ac:dyDescent="0.3">
      <c r="A1526" s="45" t="s">
        <v>556</v>
      </c>
      <c r="B1526" s="45" t="s">
        <v>12</v>
      </c>
      <c r="D1526" s="44">
        <v>1</v>
      </c>
    </row>
    <row r="1527" spans="1:4" x14ac:dyDescent="0.3">
      <c r="A1527" s="45" t="s">
        <v>557</v>
      </c>
      <c r="B1527" s="45" t="s">
        <v>12</v>
      </c>
      <c r="C1527" s="45">
        <v>1</v>
      </c>
      <c r="D1527" s="44"/>
    </row>
    <row r="1528" spans="1:4" x14ac:dyDescent="0.3">
      <c r="A1528" s="45" t="s">
        <v>557</v>
      </c>
      <c r="B1528" s="45" t="s">
        <v>12</v>
      </c>
      <c r="C1528" s="45">
        <v>1</v>
      </c>
      <c r="D1528" s="44"/>
    </row>
    <row r="1529" spans="1:4" x14ac:dyDescent="0.3">
      <c r="A1529" s="45" t="s">
        <v>557</v>
      </c>
      <c r="B1529" s="45" t="s">
        <v>12</v>
      </c>
      <c r="C1529" s="45">
        <v>1</v>
      </c>
      <c r="D1529" s="44"/>
    </row>
    <row r="1530" spans="1:4" x14ac:dyDescent="0.3">
      <c r="A1530" s="45" t="s">
        <v>557</v>
      </c>
      <c r="B1530" s="45" t="s">
        <v>12</v>
      </c>
      <c r="C1530" s="45">
        <v>1</v>
      </c>
      <c r="D1530" s="44"/>
    </row>
    <row r="1531" spans="1:4" x14ac:dyDescent="0.3">
      <c r="A1531" s="45" t="s">
        <v>557</v>
      </c>
      <c r="B1531" s="45" t="s">
        <v>12</v>
      </c>
      <c r="C1531" s="45">
        <v>1</v>
      </c>
      <c r="D1531" s="44"/>
    </row>
    <row r="1532" spans="1:4" x14ac:dyDescent="0.3">
      <c r="A1532" s="45" t="s">
        <v>557</v>
      </c>
      <c r="B1532" s="45" t="s">
        <v>12</v>
      </c>
      <c r="C1532" s="45">
        <v>1</v>
      </c>
      <c r="D1532" s="44"/>
    </row>
    <row r="1533" spans="1:4" x14ac:dyDescent="0.3">
      <c r="A1533" s="45" t="s">
        <v>557</v>
      </c>
      <c r="B1533" s="45" t="s">
        <v>12</v>
      </c>
      <c r="C1533" s="45">
        <v>1</v>
      </c>
      <c r="D1533" s="44"/>
    </row>
    <row r="1534" spans="1:4" x14ac:dyDescent="0.3">
      <c r="A1534" s="45" t="s">
        <v>557</v>
      </c>
      <c r="B1534" s="45" t="s">
        <v>12</v>
      </c>
      <c r="C1534" s="45">
        <v>1</v>
      </c>
      <c r="D1534" s="44"/>
    </row>
    <row r="1535" spans="1:4" x14ac:dyDescent="0.3">
      <c r="A1535" s="45" t="s">
        <v>557</v>
      </c>
      <c r="B1535" s="45" t="s">
        <v>12</v>
      </c>
      <c r="C1535" s="45">
        <v>1</v>
      </c>
      <c r="D1535" s="44"/>
    </row>
    <row r="1536" spans="1:4" x14ac:dyDescent="0.3">
      <c r="A1536" s="45" t="s">
        <v>557</v>
      </c>
      <c r="B1536" s="45" t="s">
        <v>12</v>
      </c>
      <c r="C1536" s="45">
        <v>1</v>
      </c>
      <c r="D1536" s="44"/>
    </row>
    <row r="1537" spans="1:4" x14ac:dyDescent="0.3">
      <c r="A1537" s="45" t="s">
        <v>557</v>
      </c>
      <c r="B1537" s="45" t="s">
        <v>12</v>
      </c>
      <c r="C1537" s="45">
        <v>1</v>
      </c>
      <c r="D1537" s="44"/>
    </row>
    <row r="1538" spans="1:4" x14ac:dyDescent="0.3">
      <c r="A1538" s="45" t="s">
        <v>557</v>
      </c>
      <c r="B1538" s="45" t="s">
        <v>12</v>
      </c>
      <c r="C1538" s="45">
        <v>1</v>
      </c>
      <c r="D1538" s="44"/>
    </row>
    <row r="1539" spans="1:4" x14ac:dyDescent="0.3">
      <c r="A1539" s="45" t="s">
        <v>557</v>
      </c>
      <c r="B1539" s="45" t="s">
        <v>12</v>
      </c>
      <c r="C1539" s="45">
        <v>1</v>
      </c>
      <c r="D1539" s="44"/>
    </row>
    <row r="1540" spans="1:4" x14ac:dyDescent="0.3">
      <c r="A1540" s="45" t="s">
        <v>557</v>
      </c>
      <c r="B1540" s="45" t="s">
        <v>12</v>
      </c>
      <c r="C1540" s="45">
        <v>1</v>
      </c>
      <c r="D1540" s="44"/>
    </row>
    <row r="1541" spans="1:4" x14ac:dyDescent="0.3">
      <c r="A1541" s="45" t="s">
        <v>557</v>
      </c>
      <c r="B1541" s="45" t="s">
        <v>12</v>
      </c>
      <c r="C1541" s="45">
        <v>1</v>
      </c>
      <c r="D1541" s="44"/>
    </row>
    <row r="1542" spans="1:4" x14ac:dyDescent="0.3">
      <c r="A1542" s="45" t="s">
        <v>557</v>
      </c>
      <c r="B1542" s="45" t="s">
        <v>12</v>
      </c>
      <c r="C1542" s="45">
        <v>1</v>
      </c>
      <c r="D1542" s="44"/>
    </row>
    <row r="1543" spans="1:4" x14ac:dyDescent="0.3">
      <c r="A1543" s="45" t="s">
        <v>557</v>
      </c>
      <c r="B1543" s="45" t="s">
        <v>12</v>
      </c>
      <c r="C1543" s="45">
        <v>1</v>
      </c>
      <c r="D1543" s="44"/>
    </row>
    <row r="1544" spans="1:4" x14ac:dyDescent="0.3">
      <c r="A1544" s="45" t="s">
        <v>557</v>
      </c>
      <c r="B1544" s="45" t="s">
        <v>12</v>
      </c>
      <c r="C1544" s="45">
        <v>1</v>
      </c>
      <c r="D1544" s="44"/>
    </row>
    <row r="1545" spans="1:4" x14ac:dyDescent="0.3">
      <c r="A1545" s="45" t="s">
        <v>557</v>
      </c>
      <c r="B1545" s="45" t="s">
        <v>12</v>
      </c>
      <c r="C1545" s="45">
        <v>1</v>
      </c>
      <c r="D1545" s="44"/>
    </row>
    <row r="1546" spans="1:4" x14ac:dyDescent="0.3">
      <c r="A1546" s="45" t="s">
        <v>557</v>
      </c>
      <c r="B1546" s="45" t="s">
        <v>12</v>
      </c>
      <c r="C1546" s="45">
        <v>1</v>
      </c>
      <c r="D1546" s="44"/>
    </row>
    <row r="1547" spans="1:4" x14ac:dyDescent="0.3">
      <c r="A1547" s="45" t="s">
        <v>557</v>
      </c>
      <c r="B1547" s="45" t="s">
        <v>12</v>
      </c>
      <c r="C1547" s="45">
        <v>2</v>
      </c>
      <c r="D1547" s="44"/>
    </row>
    <row r="1548" spans="1:4" x14ac:dyDescent="0.3">
      <c r="A1548" s="45" t="s">
        <v>557</v>
      </c>
      <c r="B1548" s="45" t="s">
        <v>12</v>
      </c>
      <c r="C1548" s="45">
        <v>2</v>
      </c>
      <c r="D1548" s="44"/>
    </row>
    <row r="1549" spans="1:4" x14ac:dyDescent="0.3">
      <c r="A1549" s="45" t="s">
        <v>557</v>
      </c>
      <c r="B1549" s="45" t="s">
        <v>12</v>
      </c>
      <c r="C1549" s="45">
        <v>2</v>
      </c>
      <c r="D1549" s="44"/>
    </row>
    <row r="1550" spans="1:4" x14ac:dyDescent="0.3">
      <c r="A1550" s="45" t="s">
        <v>557</v>
      </c>
      <c r="B1550" s="45" t="s">
        <v>12</v>
      </c>
      <c r="C1550" s="45">
        <v>2</v>
      </c>
      <c r="D1550" s="44"/>
    </row>
    <row r="1551" spans="1:4" x14ac:dyDescent="0.3">
      <c r="A1551" s="45" t="s">
        <v>557</v>
      </c>
      <c r="B1551" s="45" t="s">
        <v>12</v>
      </c>
      <c r="C1551" s="45">
        <v>2</v>
      </c>
      <c r="D1551" s="44"/>
    </row>
    <row r="1552" spans="1:4" x14ac:dyDescent="0.3">
      <c r="A1552" s="45" t="s">
        <v>557</v>
      </c>
      <c r="B1552" s="45" t="s">
        <v>12</v>
      </c>
      <c r="C1552" s="45">
        <v>2</v>
      </c>
      <c r="D1552" s="44"/>
    </row>
    <row r="1553" spans="1:4" x14ac:dyDescent="0.3">
      <c r="A1553" s="45" t="s">
        <v>557</v>
      </c>
      <c r="B1553" s="45" t="s">
        <v>12</v>
      </c>
      <c r="C1553" s="45">
        <v>2</v>
      </c>
      <c r="D1553" s="44"/>
    </row>
    <row r="1554" spans="1:4" x14ac:dyDescent="0.3">
      <c r="A1554" s="45" t="s">
        <v>557</v>
      </c>
      <c r="B1554" s="45" t="s">
        <v>12</v>
      </c>
      <c r="C1554" s="45">
        <v>2</v>
      </c>
      <c r="D1554" s="44"/>
    </row>
    <row r="1555" spans="1:4" x14ac:dyDescent="0.3">
      <c r="A1555" s="45" t="s">
        <v>557</v>
      </c>
      <c r="B1555" s="45" t="s">
        <v>12</v>
      </c>
      <c r="C1555" s="45">
        <v>2</v>
      </c>
      <c r="D1555" s="44"/>
    </row>
    <row r="1556" spans="1:4" x14ac:dyDescent="0.3">
      <c r="A1556" s="45" t="s">
        <v>557</v>
      </c>
      <c r="B1556" s="45" t="s">
        <v>12</v>
      </c>
      <c r="C1556" s="45">
        <v>2</v>
      </c>
      <c r="D1556" s="44"/>
    </row>
    <row r="1557" spans="1:4" x14ac:dyDescent="0.3">
      <c r="A1557" s="45" t="s">
        <v>557</v>
      </c>
      <c r="B1557" s="45" t="s">
        <v>12</v>
      </c>
      <c r="C1557" s="45">
        <v>2</v>
      </c>
      <c r="D1557" s="44"/>
    </row>
    <row r="1558" spans="1:4" x14ac:dyDescent="0.3">
      <c r="A1558" s="45" t="s">
        <v>557</v>
      </c>
      <c r="B1558" s="45" t="s">
        <v>12</v>
      </c>
      <c r="C1558" s="45">
        <v>2</v>
      </c>
      <c r="D1558" s="44"/>
    </row>
    <row r="1559" spans="1:4" x14ac:dyDescent="0.3">
      <c r="A1559" s="45" t="s">
        <v>557</v>
      </c>
      <c r="B1559" s="45" t="s">
        <v>12</v>
      </c>
      <c r="C1559" s="45">
        <v>2</v>
      </c>
      <c r="D1559" s="44"/>
    </row>
    <row r="1560" spans="1:4" x14ac:dyDescent="0.3">
      <c r="A1560" s="45" t="s">
        <v>557</v>
      </c>
      <c r="B1560" s="45" t="s">
        <v>12</v>
      </c>
      <c r="C1560" s="45">
        <v>2</v>
      </c>
      <c r="D1560" s="44"/>
    </row>
    <row r="1561" spans="1:4" x14ac:dyDescent="0.3">
      <c r="A1561" s="45" t="s">
        <v>557</v>
      </c>
      <c r="B1561" s="45" t="s">
        <v>12</v>
      </c>
      <c r="C1561" s="45">
        <v>2</v>
      </c>
      <c r="D1561" s="44"/>
    </row>
    <row r="1562" spans="1:4" x14ac:dyDescent="0.3">
      <c r="A1562" s="45" t="s">
        <v>557</v>
      </c>
      <c r="B1562" s="45" t="s">
        <v>12</v>
      </c>
      <c r="C1562" s="45">
        <v>3</v>
      </c>
      <c r="D1562" s="44"/>
    </row>
    <row r="1563" spans="1:4" x14ac:dyDescent="0.3">
      <c r="A1563" s="45" t="s">
        <v>557</v>
      </c>
      <c r="B1563" s="45" t="s">
        <v>12</v>
      </c>
      <c r="C1563" s="45">
        <v>3</v>
      </c>
      <c r="D1563" s="44"/>
    </row>
    <row r="1564" spans="1:4" x14ac:dyDescent="0.3">
      <c r="A1564" s="45" t="s">
        <v>557</v>
      </c>
      <c r="B1564" s="45" t="s">
        <v>12</v>
      </c>
      <c r="C1564" s="45">
        <v>3</v>
      </c>
      <c r="D1564" s="44"/>
    </row>
    <row r="1565" spans="1:4" x14ac:dyDescent="0.3">
      <c r="A1565" s="45" t="s">
        <v>557</v>
      </c>
      <c r="B1565" s="45" t="s">
        <v>12</v>
      </c>
      <c r="C1565" s="45">
        <v>3</v>
      </c>
      <c r="D1565" s="44"/>
    </row>
    <row r="1566" spans="1:4" x14ac:dyDescent="0.3">
      <c r="A1566" s="45" t="s">
        <v>557</v>
      </c>
      <c r="B1566" s="45" t="s">
        <v>12</v>
      </c>
      <c r="C1566" s="45">
        <v>3</v>
      </c>
      <c r="D1566" s="44"/>
    </row>
    <row r="1567" spans="1:4" x14ac:dyDescent="0.3">
      <c r="A1567" s="45" t="s">
        <v>557</v>
      </c>
      <c r="B1567" s="45" t="s">
        <v>12</v>
      </c>
      <c r="C1567" s="45">
        <v>3</v>
      </c>
      <c r="D1567" s="44"/>
    </row>
    <row r="1568" spans="1:4" x14ac:dyDescent="0.3">
      <c r="A1568" s="45" t="s">
        <v>557</v>
      </c>
      <c r="B1568" s="45" t="s">
        <v>12</v>
      </c>
      <c r="C1568" s="45">
        <v>3</v>
      </c>
      <c r="D1568" s="44"/>
    </row>
    <row r="1569" spans="1:4" x14ac:dyDescent="0.3">
      <c r="A1569" s="45" t="s">
        <v>557</v>
      </c>
      <c r="B1569" s="45" t="s">
        <v>12</v>
      </c>
      <c r="C1569" s="45">
        <v>3</v>
      </c>
      <c r="D1569" s="44"/>
    </row>
    <row r="1570" spans="1:4" x14ac:dyDescent="0.3">
      <c r="A1570" s="45" t="s">
        <v>557</v>
      </c>
      <c r="B1570" s="45" t="s">
        <v>12</v>
      </c>
      <c r="C1570" s="45">
        <v>3</v>
      </c>
      <c r="D1570" s="44"/>
    </row>
    <row r="1571" spans="1:4" x14ac:dyDescent="0.3">
      <c r="A1571" s="45" t="s">
        <v>557</v>
      </c>
      <c r="B1571" s="45" t="s">
        <v>12</v>
      </c>
      <c r="C1571" s="45">
        <v>3</v>
      </c>
      <c r="D1571" s="44"/>
    </row>
    <row r="1572" spans="1:4" x14ac:dyDescent="0.3">
      <c r="A1572" s="45" t="s">
        <v>557</v>
      </c>
      <c r="B1572" s="45" t="s">
        <v>12</v>
      </c>
      <c r="C1572" s="45">
        <v>3</v>
      </c>
      <c r="D1572" s="44"/>
    </row>
    <row r="1573" spans="1:4" x14ac:dyDescent="0.3">
      <c r="A1573" s="45" t="s">
        <v>557</v>
      </c>
      <c r="B1573" s="45" t="s">
        <v>12</v>
      </c>
      <c r="C1573" s="45">
        <v>3</v>
      </c>
      <c r="D1573" s="44"/>
    </row>
    <row r="1574" spans="1:4" x14ac:dyDescent="0.3">
      <c r="A1574" s="45" t="s">
        <v>557</v>
      </c>
      <c r="B1574" s="45" t="s">
        <v>12</v>
      </c>
      <c r="C1574" s="45">
        <v>3</v>
      </c>
      <c r="D1574" s="44"/>
    </row>
    <row r="1575" spans="1:4" x14ac:dyDescent="0.3">
      <c r="A1575" s="45" t="s">
        <v>557</v>
      </c>
      <c r="B1575" s="45" t="s">
        <v>12</v>
      </c>
      <c r="C1575" s="45">
        <v>3</v>
      </c>
      <c r="D1575" s="44"/>
    </row>
    <row r="1576" spans="1:4" x14ac:dyDescent="0.3">
      <c r="A1576" s="45" t="s">
        <v>557</v>
      </c>
      <c r="B1576" s="45" t="s">
        <v>12</v>
      </c>
      <c r="C1576" s="45">
        <v>3</v>
      </c>
      <c r="D1576" s="44"/>
    </row>
    <row r="1577" spans="1:4" x14ac:dyDescent="0.3">
      <c r="A1577" s="45" t="s">
        <v>557</v>
      </c>
      <c r="B1577" s="45" t="s">
        <v>12</v>
      </c>
      <c r="C1577" s="45">
        <v>3</v>
      </c>
      <c r="D1577" s="44"/>
    </row>
    <row r="1578" spans="1:4" x14ac:dyDescent="0.3">
      <c r="A1578" s="45" t="s">
        <v>557</v>
      </c>
      <c r="B1578" s="45" t="s">
        <v>12</v>
      </c>
      <c r="C1578" s="45">
        <v>3</v>
      </c>
      <c r="D1578" s="44"/>
    </row>
    <row r="1579" spans="1:4" x14ac:dyDescent="0.3">
      <c r="A1579" s="45" t="s">
        <v>557</v>
      </c>
      <c r="B1579" s="45" t="s">
        <v>12</v>
      </c>
      <c r="C1579" s="45">
        <v>3</v>
      </c>
      <c r="D1579" s="44"/>
    </row>
    <row r="1580" spans="1:4" x14ac:dyDescent="0.3">
      <c r="A1580" s="45" t="s">
        <v>557</v>
      </c>
      <c r="B1580" s="45" t="s">
        <v>12</v>
      </c>
      <c r="C1580" s="45">
        <v>3</v>
      </c>
      <c r="D1580" s="44"/>
    </row>
    <row r="1581" spans="1:4" x14ac:dyDescent="0.3">
      <c r="A1581" s="45" t="s">
        <v>557</v>
      </c>
      <c r="B1581" s="45" t="s">
        <v>12</v>
      </c>
      <c r="C1581" s="45">
        <v>3</v>
      </c>
      <c r="D1581" s="44"/>
    </row>
    <row r="1582" spans="1:4" x14ac:dyDescent="0.3">
      <c r="A1582" s="45" t="s">
        <v>557</v>
      </c>
      <c r="B1582" s="45" t="s">
        <v>12</v>
      </c>
      <c r="C1582" s="45">
        <v>3</v>
      </c>
      <c r="D1582" s="44"/>
    </row>
    <row r="1583" spans="1:4" x14ac:dyDescent="0.3">
      <c r="A1583" s="45" t="s">
        <v>557</v>
      </c>
      <c r="B1583" s="45" t="s">
        <v>12</v>
      </c>
      <c r="C1583" s="45">
        <v>4</v>
      </c>
      <c r="D1583" s="44"/>
    </row>
    <row r="1584" spans="1:4" x14ac:dyDescent="0.3">
      <c r="A1584" s="45" t="s">
        <v>557</v>
      </c>
      <c r="B1584" s="45" t="s">
        <v>12</v>
      </c>
      <c r="C1584" s="45">
        <v>4</v>
      </c>
      <c r="D1584" s="44"/>
    </row>
    <row r="1585" spans="1:4" x14ac:dyDescent="0.3">
      <c r="A1585" s="45" t="s">
        <v>557</v>
      </c>
      <c r="B1585" s="45" t="s">
        <v>12</v>
      </c>
      <c r="C1585" s="45">
        <v>4</v>
      </c>
      <c r="D1585" s="44"/>
    </row>
    <row r="1586" spans="1:4" x14ac:dyDescent="0.3">
      <c r="A1586" s="45" t="s">
        <v>557</v>
      </c>
      <c r="B1586" s="45" t="s">
        <v>12</v>
      </c>
      <c r="C1586" s="45">
        <v>4</v>
      </c>
      <c r="D1586" s="44"/>
    </row>
    <row r="1587" spans="1:4" x14ac:dyDescent="0.3">
      <c r="A1587" s="45" t="s">
        <v>557</v>
      </c>
      <c r="B1587" s="45" t="s">
        <v>12</v>
      </c>
      <c r="C1587" s="45">
        <v>4</v>
      </c>
      <c r="D1587" s="44"/>
    </row>
    <row r="1588" spans="1:4" x14ac:dyDescent="0.3">
      <c r="A1588" s="45" t="s">
        <v>557</v>
      </c>
      <c r="B1588" s="45" t="s">
        <v>12</v>
      </c>
      <c r="C1588" s="45">
        <v>4</v>
      </c>
      <c r="D1588" s="44"/>
    </row>
    <row r="1589" spans="1:4" x14ac:dyDescent="0.3">
      <c r="A1589" s="45" t="s">
        <v>557</v>
      </c>
      <c r="B1589" s="45" t="s">
        <v>12</v>
      </c>
      <c r="C1589" s="45">
        <v>4</v>
      </c>
      <c r="D1589" s="44"/>
    </row>
    <row r="1590" spans="1:4" x14ac:dyDescent="0.3">
      <c r="A1590" s="45" t="s">
        <v>557</v>
      </c>
      <c r="B1590" s="45" t="s">
        <v>12</v>
      </c>
      <c r="C1590" s="45">
        <v>4</v>
      </c>
      <c r="D1590" s="44"/>
    </row>
    <row r="1591" spans="1:4" x14ac:dyDescent="0.3">
      <c r="A1591" s="45" t="s">
        <v>557</v>
      </c>
      <c r="B1591" s="45" t="s">
        <v>12</v>
      </c>
      <c r="C1591" s="45">
        <v>4</v>
      </c>
      <c r="D1591" s="44"/>
    </row>
    <row r="1592" spans="1:4" x14ac:dyDescent="0.3">
      <c r="A1592" s="45" t="s">
        <v>557</v>
      </c>
      <c r="B1592" s="45" t="s">
        <v>12</v>
      </c>
      <c r="C1592" s="45">
        <v>4</v>
      </c>
      <c r="D1592" s="44"/>
    </row>
    <row r="1593" spans="1:4" x14ac:dyDescent="0.3">
      <c r="A1593" s="45" t="s">
        <v>557</v>
      </c>
      <c r="B1593" s="45" t="s">
        <v>12</v>
      </c>
      <c r="C1593" s="45">
        <v>4</v>
      </c>
      <c r="D1593" s="44"/>
    </row>
    <row r="1594" spans="1:4" x14ac:dyDescent="0.3">
      <c r="A1594" s="45" t="s">
        <v>557</v>
      </c>
      <c r="B1594" s="45" t="s">
        <v>12</v>
      </c>
      <c r="C1594" s="45">
        <v>4</v>
      </c>
      <c r="D1594" s="44"/>
    </row>
    <row r="1595" spans="1:4" x14ac:dyDescent="0.3">
      <c r="A1595" s="45" t="s">
        <v>557</v>
      </c>
      <c r="B1595" s="45" t="s">
        <v>12</v>
      </c>
      <c r="C1595" s="45">
        <v>5</v>
      </c>
      <c r="D1595" s="44"/>
    </row>
    <row r="1596" spans="1:4" x14ac:dyDescent="0.3">
      <c r="A1596" s="45" t="s">
        <v>557</v>
      </c>
      <c r="B1596" s="45" t="s">
        <v>12</v>
      </c>
      <c r="C1596" s="45">
        <v>5</v>
      </c>
      <c r="D1596" s="44"/>
    </row>
    <row r="1597" spans="1:4" x14ac:dyDescent="0.3">
      <c r="A1597" s="45" t="s">
        <v>557</v>
      </c>
      <c r="B1597" s="45" t="s">
        <v>12</v>
      </c>
      <c r="C1597" s="45">
        <v>5</v>
      </c>
      <c r="D1597" s="44"/>
    </row>
    <row r="1598" spans="1:4" x14ac:dyDescent="0.3">
      <c r="A1598" s="45" t="s">
        <v>557</v>
      </c>
      <c r="B1598" s="45" t="s">
        <v>12</v>
      </c>
      <c r="C1598" s="45">
        <v>5</v>
      </c>
      <c r="D1598" s="44"/>
    </row>
    <row r="1599" spans="1:4" x14ac:dyDescent="0.3">
      <c r="A1599" s="45" t="s">
        <v>557</v>
      </c>
      <c r="B1599" s="45" t="s">
        <v>12</v>
      </c>
      <c r="C1599" s="45">
        <v>5</v>
      </c>
      <c r="D1599" s="44"/>
    </row>
    <row r="1600" spans="1:4" x14ac:dyDescent="0.3">
      <c r="A1600" s="45" t="s">
        <v>557</v>
      </c>
      <c r="B1600" s="45" t="s">
        <v>12</v>
      </c>
      <c r="C1600" s="45">
        <v>5</v>
      </c>
      <c r="D1600" s="44"/>
    </row>
    <row r="1601" spans="1:4" x14ac:dyDescent="0.3">
      <c r="A1601" s="45" t="s">
        <v>557</v>
      </c>
      <c r="B1601" s="45" t="s">
        <v>12</v>
      </c>
      <c r="C1601" s="45">
        <v>5</v>
      </c>
      <c r="D1601" s="44"/>
    </row>
    <row r="1602" spans="1:4" x14ac:dyDescent="0.3">
      <c r="A1602" s="45" t="s">
        <v>557</v>
      </c>
      <c r="B1602" s="45" t="s">
        <v>12</v>
      </c>
      <c r="C1602" s="45">
        <v>5</v>
      </c>
      <c r="D1602" s="44"/>
    </row>
    <row r="1603" spans="1:4" x14ac:dyDescent="0.3">
      <c r="A1603" s="45" t="s">
        <v>557</v>
      </c>
      <c r="B1603" s="45" t="s">
        <v>12</v>
      </c>
      <c r="C1603" s="45">
        <v>5</v>
      </c>
      <c r="D1603" s="44"/>
    </row>
    <row r="1604" spans="1:4" x14ac:dyDescent="0.3">
      <c r="A1604" s="45" t="s">
        <v>557</v>
      </c>
      <c r="B1604" s="45" t="s">
        <v>12</v>
      </c>
      <c r="C1604" s="45">
        <v>5</v>
      </c>
      <c r="D1604" s="44"/>
    </row>
    <row r="1605" spans="1:4" x14ac:dyDescent="0.3">
      <c r="A1605" s="45" t="s">
        <v>557</v>
      </c>
      <c r="B1605" s="45" t="s">
        <v>12</v>
      </c>
      <c r="C1605" s="45">
        <v>5</v>
      </c>
      <c r="D1605" s="44"/>
    </row>
    <row r="1606" spans="1:4" x14ac:dyDescent="0.3">
      <c r="A1606" s="45" t="s">
        <v>557</v>
      </c>
      <c r="B1606" s="45" t="s">
        <v>12</v>
      </c>
      <c r="C1606" s="45">
        <v>6</v>
      </c>
      <c r="D1606" s="44"/>
    </row>
    <row r="1607" spans="1:4" x14ac:dyDescent="0.3">
      <c r="A1607" s="45" t="s">
        <v>557</v>
      </c>
      <c r="B1607" s="45" t="s">
        <v>12</v>
      </c>
      <c r="C1607" s="45">
        <v>6</v>
      </c>
      <c r="D1607" s="44"/>
    </row>
    <row r="1608" spans="1:4" x14ac:dyDescent="0.3">
      <c r="A1608" s="45" t="s">
        <v>557</v>
      </c>
      <c r="B1608" s="45" t="s">
        <v>12</v>
      </c>
      <c r="C1608" s="45">
        <v>6</v>
      </c>
      <c r="D1608" s="44"/>
    </row>
    <row r="1609" spans="1:4" x14ac:dyDescent="0.3">
      <c r="A1609" s="45" t="s">
        <v>557</v>
      </c>
      <c r="B1609" s="45" t="s">
        <v>12</v>
      </c>
      <c r="C1609" s="45">
        <v>6</v>
      </c>
      <c r="D1609" s="44"/>
    </row>
    <row r="1610" spans="1:4" x14ac:dyDescent="0.3">
      <c r="A1610" s="45" t="s">
        <v>557</v>
      </c>
      <c r="B1610" s="45" t="s">
        <v>12</v>
      </c>
      <c r="C1610" s="45">
        <v>6</v>
      </c>
      <c r="D1610" s="44"/>
    </row>
    <row r="1611" spans="1:4" x14ac:dyDescent="0.3">
      <c r="A1611" s="45" t="s">
        <v>557</v>
      </c>
      <c r="B1611" s="45" t="s">
        <v>12</v>
      </c>
      <c r="C1611" s="45">
        <v>6</v>
      </c>
      <c r="D1611" s="44"/>
    </row>
    <row r="1612" spans="1:4" x14ac:dyDescent="0.3">
      <c r="A1612" s="45" t="s">
        <v>557</v>
      </c>
      <c r="B1612" s="45" t="s">
        <v>12</v>
      </c>
      <c r="C1612" s="45">
        <v>6</v>
      </c>
      <c r="D1612" s="44"/>
    </row>
    <row r="1613" spans="1:4" x14ac:dyDescent="0.3">
      <c r="A1613" s="45" t="s">
        <v>557</v>
      </c>
      <c r="B1613" s="45" t="s">
        <v>12</v>
      </c>
      <c r="C1613" s="45">
        <v>6</v>
      </c>
      <c r="D1613" s="44"/>
    </row>
    <row r="1614" spans="1:4" x14ac:dyDescent="0.3">
      <c r="A1614" s="45" t="s">
        <v>557</v>
      </c>
      <c r="B1614" s="45" t="s">
        <v>12</v>
      </c>
      <c r="C1614" s="45">
        <v>6</v>
      </c>
      <c r="D1614" s="44"/>
    </row>
    <row r="1615" spans="1:4" x14ac:dyDescent="0.3">
      <c r="A1615" s="45" t="s">
        <v>557</v>
      </c>
      <c r="B1615" s="45" t="s">
        <v>12</v>
      </c>
      <c r="C1615" s="45">
        <v>6</v>
      </c>
      <c r="D1615" s="44"/>
    </row>
    <row r="1616" spans="1:4" x14ac:dyDescent="0.3">
      <c r="A1616" s="45" t="s">
        <v>557</v>
      </c>
      <c r="B1616" s="45" t="s">
        <v>12</v>
      </c>
      <c r="C1616" s="45">
        <v>6</v>
      </c>
      <c r="D1616" s="44"/>
    </row>
    <row r="1617" spans="1:4" x14ac:dyDescent="0.3">
      <c r="A1617" s="45" t="s">
        <v>557</v>
      </c>
      <c r="B1617" s="45" t="s">
        <v>12</v>
      </c>
      <c r="C1617" s="45">
        <v>6</v>
      </c>
      <c r="D1617" s="44"/>
    </row>
    <row r="1618" spans="1:4" x14ac:dyDescent="0.3">
      <c r="A1618" s="45" t="s">
        <v>557</v>
      </c>
      <c r="B1618" s="45" t="s">
        <v>12</v>
      </c>
      <c r="C1618" s="45">
        <v>6</v>
      </c>
      <c r="D1618" s="44"/>
    </row>
    <row r="1619" spans="1:4" x14ac:dyDescent="0.3">
      <c r="A1619" s="45" t="s">
        <v>557</v>
      </c>
      <c r="B1619" s="45" t="s">
        <v>12</v>
      </c>
      <c r="C1619" s="45">
        <v>7</v>
      </c>
      <c r="D1619" s="44"/>
    </row>
    <row r="1620" spans="1:4" x14ac:dyDescent="0.3">
      <c r="A1620" s="45" t="s">
        <v>557</v>
      </c>
      <c r="B1620" s="45" t="s">
        <v>12</v>
      </c>
      <c r="C1620" s="45">
        <v>7</v>
      </c>
      <c r="D1620" s="44"/>
    </row>
    <row r="1621" spans="1:4" x14ac:dyDescent="0.3">
      <c r="A1621" s="45" t="s">
        <v>557</v>
      </c>
      <c r="B1621" s="45" t="s">
        <v>12</v>
      </c>
      <c r="C1621" s="45">
        <v>7</v>
      </c>
      <c r="D1621" s="44"/>
    </row>
    <row r="1622" spans="1:4" x14ac:dyDescent="0.3">
      <c r="A1622" s="45" t="s">
        <v>557</v>
      </c>
      <c r="B1622" s="45" t="s">
        <v>12</v>
      </c>
      <c r="C1622" s="45">
        <v>7</v>
      </c>
      <c r="D1622" s="44"/>
    </row>
    <row r="1623" spans="1:4" x14ac:dyDescent="0.3">
      <c r="A1623" s="45" t="s">
        <v>557</v>
      </c>
      <c r="B1623" s="45" t="s">
        <v>12</v>
      </c>
      <c r="C1623" s="45">
        <v>7</v>
      </c>
      <c r="D1623" s="44"/>
    </row>
    <row r="1624" spans="1:4" x14ac:dyDescent="0.3">
      <c r="A1624" s="45" t="s">
        <v>557</v>
      </c>
      <c r="B1624" s="45" t="s">
        <v>12</v>
      </c>
      <c r="C1624" s="45">
        <v>7</v>
      </c>
      <c r="D1624" s="44"/>
    </row>
    <row r="1625" spans="1:4" x14ac:dyDescent="0.3">
      <c r="A1625" s="45" t="s">
        <v>557</v>
      </c>
      <c r="B1625" s="45" t="s">
        <v>12</v>
      </c>
      <c r="C1625" s="45">
        <v>7</v>
      </c>
      <c r="D1625" s="44"/>
    </row>
    <row r="1626" spans="1:4" x14ac:dyDescent="0.3">
      <c r="A1626" s="45" t="s">
        <v>557</v>
      </c>
      <c r="B1626" s="45" t="s">
        <v>12</v>
      </c>
      <c r="C1626" s="45">
        <v>7</v>
      </c>
      <c r="D1626" s="44"/>
    </row>
    <row r="1627" spans="1:4" x14ac:dyDescent="0.3">
      <c r="A1627" s="45" t="s">
        <v>557</v>
      </c>
      <c r="B1627" s="45" t="s">
        <v>12</v>
      </c>
      <c r="C1627" s="45">
        <v>7</v>
      </c>
      <c r="D1627" s="44"/>
    </row>
    <row r="1628" spans="1:4" x14ac:dyDescent="0.3">
      <c r="A1628" s="45" t="s">
        <v>557</v>
      </c>
      <c r="B1628" s="45" t="s">
        <v>12</v>
      </c>
      <c r="C1628" s="45">
        <v>7</v>
      </c>
      <c r="D1628" s="44"/>
    </row>
    <row r="1629" spans="1:4" x14ac:dyDescent="0.3">
      <c r="A1629" s="45" t="s">
        <v>557</v>
      </c>
      <c r="B1629" s="45" t="s">
        <v>12</v>
      </c>
      <c r="C1629" s="45">
        <v>8</v>
      </c>
      <c r="D1629" s="44"/>
    </row>
    <row r="1630" spans="1:4" x14ac:dyDescent="0.3">
      <c r="A1630" s="45" t="s">
        <v>557</v>
      </c>
      <c r="B1630" s="45" t="s">
        <v>12</v>
      </c>
      <c r="C1630" s="45">
        <v>8</v>
      </c>
      <c r="D1630" s="44"/>
    </row>
    <row r="1631" spans="1:4" x14ac:dyDescent="0.3">
      <c r="A1631" s="45" t="s">
        <v>557</v>
      </c>
      <c r="B1631" s="45" t="s">
        <v>12</v>
      </c>
      <c r="C1631" s="45">
        <v>8</v>
      </c>
      <c r="D1631" s="44"/>
    </row>
    <row r="1632" spans="1:4" x14ac:dyDescent="0.3">
      <c r="A1632" s="45" t="s">
        <v>557</v>
      </c>
      <c r="B1632" s="45" t="s">
        <v>12</v>
      </c>
      <c r="C1632" s="45">
        <v>8</v>
      </c>
      <c r="D1632" s="44"/>
    </row>
    <row r="1633" spans="1:4" x14ac:dyDescent="0.3">
      <c r="A1633" s="45" t="s">
        <v>557</v>
      </c>
      <c r="B1633" s="45" t="s">
        <v>12</v>
      </c>
      <c r="C1633" s="45">
        <v>8</v>
      </c>
      <c r="D1633" s="44"/>
    </row>
    <row r="1634" spans="1:4" x14ac:dyDescent="0.3">
      <c r="A1634" s="45" t="s">
        <v>557</v>
      </c>
      <c r="B1634" s="45" t="s">
        <v>12</v>
      </c>
      <c r="C1634" s="45">
        <v>9</v>
      </c>
      <c r="D1634" s="44"/>
    </row>
    <row r="1635" spans="1:4" x14ac:dyDescent="0.3">
      <c r="A1635" s="45" t="s">
        <v>557</v>
      </c>
      <c r="B1635" s="45" t="s">
        <v>12</v>
      </c>
      <c r="C1635" s="45">
        <v>9</v>
      </c>
      <c r="D1635" s="44"/>
    </row>
    <row r="1636" spans="1:4" x14ac:dyDescent="0.3">
      <c r="A1636" s="45" t="s">
        <v>557</v>
      </c>
      <c r="B1636" s="45" t="s">
        <v>12</v>
      </c>
      <c r="C1636" s="45">
        <v>9</v>
      </c>
      <c r="D1636" s="44"/>
    </row>
    <row r="1637" spans="1:4" x14ac:dyDescent="0.3">
      <c r="A1637" s="45" t="s">
        <v>557</v>
      </c>
      <c r="B1637" s="45" t="s">
        <v>12</v>
      </c>
      <c r="C1637" s="45">
        <v>9</v>
      </c>
      <c r="D1637" s="44"/>
    </row>
    <row r="1638" spans="1:4" x14ac:dyDescent="0.3">
      <c r="A1638" s="45" t="s">
        <v>557</v>
      </c>
      <c r="B1638" s="45" t="s">
        <v>12</v>
      </c>
      <c r="C1638" s="45">
        <v>10</v>
      </c>
      <c r="D1638" s="44"/>
    </row>
    <row r="1639" spans="1:4" x14ac:dyDescent="0.3">
      <c r="A1639" s="45" t="s">
        <v>557</v>
      </c>
      <c r="B1639" s="45" t="s">
        <v>12</v>
      </c>
      <c r="C1639" s="45">
        <v>11</v>
      </c>
      <c r="D1639" s="44"/>
    </row>
    <row r="1640" spans="1:4" x14ac:dyDescent="0.3">
      <c r="A1640" s="45" t="s">
        <v>557</v>
      </c>
      <c r="B1640" s="45" t="s">
        <v>12</v>
      </c>
      <c r="C1640" s="45">
        <v>11</v>
      </c>
      <c r="D1640" s="44"/>
    </row>
    <row r="1641" spans="1:4" x14ac:dyDescent="0.3">
      <c r="A1641" s="45" t="s">
        <v>557</v>
      </c>
      <c r="B1641" s="45" t="s">
        <v>12</v>
      </c>
      <c r="C1641" s="45">
        <v>11</v>
      </c>
      <c r="D1641" s="44"/>
    </row>
    <row r="1642" spans="1:4" x14ac:dyDescent="0.3">
      <c r="A1642" s="45" t="s">
        <v>557</v>
      </c>
      <c r="B1642" s="45" t="s">
        <v>12</v>
      </c>
      <c r="C1642" s="45">
        <v>11</v>
      </c>
      <c r="D1642" s="44"/>
    </row>
    <row r="1643" spans="1:4" x14ac:dyDescent="0.3">
      <c r="A1643" s="45" t="s">
        <v>557</v>
      </c>
      <c r="B1643" s="45" t="s">
        <v>12</v>
      </c>
      <c r="C1643" s="45">
        <v>11</v>
      </c>
      <c r="D1643" s="44"/>
    </row>
    <row r="1644" spans="1:4" x14ac:dyDescent="0.3">
      <c r="A1644" s="45" t="s">
        <v>557</v>
      </c>
      <c r="B1644" s="45" t="s">
        <v>12</v>
      </c>
      <c r="C1644" s="45">
        <v>11</v>
      </c>
      <c r="D1644" s="44"/>
    </row>
    <row r="1645" spans="1:4" x14ac:dyDescent="0.3">
      <c r="A1645" s="45" t="s">
        <v>557</v>
      </c>
      <c r="B1645" s="45" t="s">
        <v>12</v>
      </c>
      <c r="C1645" s="45">
        <v>11</v>
      </c>
      <c r="D1645" s="44"/>
    </row>
    <row r="1646" spans="1:4" x14ac:dyDescent="0.3">
      <c r="A1646" s="45" t="s">
        <v>557</v>
      </c>
      <c r="B1646" s="45" t="s">
        <v>12</v>
      </c>
      <c r="C1646" s="45">
        <v>12</v>
      </c>
      <c r="D1646" s="44"/>
    </row>
    <row r="1647" spans="1:4" x14ac:dyDescent="0.3">
      <c r="A1647" s="45" t="s">
        <v>557</v>
      </c>
      <c r="B1647" s="45" t="s">
        <v>12</v>
      </c>
      <c r="C1647" s="45">
        <v>13</v>
      </c>
      <c r="D1647" s="44"/>
    </row>
    <row r="1648" spans="1:4" x14ac:dyDescent="0.3">
      <c r="A1648" s="45" t="s">
        <v>557</v>
      </c>
      <c r="B1648" s="45" t="s">
        <v>12</v>
      </c>
      <c r="C1648" s="45">
        <v>13</v>
      </c>
      <c r="D1648" s="44"/>
    </row>
    <row r="1649" spans="1:4" x14ac:dyDescent="0.3">
      <c r="A1649" s="45" t="s">
        <v>557</v>
      </c>
      <c r="B1649" s="45" t="s">
        <v>12</v>
      </c>
      <c r="C1649" s="45">
        <v>13</v>
      </c>
      <c r="D1649" s="44"/>
    </row>
    <row r="1650" spans="1:4" x14ac:dyDescent="0.3">
      <c r="A1650" s="45" t="s">
        <v>557</v>
      </c>
      <c r="B1650" s="45" t="s">
        <v>12</v>
      </c>
      <c r="C1650" s="45">
        <v>14</v>
      </c>
      <c r="D1650" s="44"/>
    </row>
    <row r="1651" spans="1:4" x14ac:dyDescent="0.3">
      <c r="A1651" s="45" t="s">
        <v>557</v>
      </c>
      <c r="B1651" s="45" t="s">
        <v>12</v>
      </c>
      <c r="C1651" s="45">
        <v>15</v>
      </c>
      <c r="D1651" s="44"/>
    </row>
    <row r="1652" spans="1:4" x14ac:dyDescent="0.3">
      <c r="A1652" s="45" t="s">
        <v>557</v>
      </c>
      <c r="B1652" s="45" t="s">
        <v>12</v>
      </c>
      <c r="D1652" s="44">
        <v>1</v>
      </c>
    </row>
    <row r="1653" spans="1:4" x14ac:dyDescent="0.3">
      <c r="A1653" s="45" t="s">
        <v>557</v>
      </c>
      <c r="B1653" s="45" t="s">
        <v>12</v>
      </c>
      <c r="D1653" s="44">
        <v>1</v>
      </c>
    </row>
    <row r="1654" spans="1:4" x14ac:dyDescent="0.3">
      <c r="A1654" s="45" t="s">
        <v>557</v>
      </c>
      <c r="B1654" s="45" t="s">
        <v>12</v>
      </c>
      <c r="D1654" s="44">
        <v>1</v>
      </c>
    </row>
    <row r="1655" spans="1:4" x14ac:dyDescent="0.3">
      <c r="A1655" s="45" t="s">
        <v>557</v>
      </c>
      <c r="B1655" s="45" t="s">
        <v>12</v>
      </c>
      <c r="D1655" s="44">
        <v>1</v>
      </c>
    </row>
    <row r="1656" spans="1:4" x14ac:dyDescent="0.3">
      <c r="A1656" s="45" t="s">
        <v>557</v>
      </c>
      <c r="B1656" s="45" t="s">
        <v>12</v>
      </c>
      <c r="D1656" s="44">
        <v>1</v>
      </c>
    </row>
    <row r="1657" spans="1:4" x14ac:dyDescent="0.3">
      <c r="A1657" s="45" t="s">
        <v>557</v>
      </c>
      <c r="B1657" s="45" t="s">
        <v>12</v>
      </c>
      <c r="D1657" s="44">
        <v>1</v>
      </c>
    </row>
    <row r="1658" spans="1:4" x14ac:dyDescent="0.3">
      <c r="A1658" s="45" t="s">
        <v>557</v>
      </c>
      <c r="B1658" s="45" t="s">
        <v>12</v>
      </c>
      <c r="D1658" s="44">
        <v>1</v>
      </c>
    </row>
    <row r="1659" spans="1:4" x14ac:dyDescent="0.3">
      <c r="A1659" s="45" t="s">
        <v>557</v>
      </c>
      <c r="B1659" s="45" t="s">
        <v>12</v>
      </c>
      <c r="D1659" s="44">
        <v>1</v>
      </c>
    </row>
    <row r="1660" spans="1:4" x14ac:dyDescent="0.3">
      <c r="A1660" s="45" t="s">
        <v>557</v>
      </c>
      <c r="B1660" s="45" t="s">
        <v>12</v>
      </c>
      <c r="D1660" s="44">
        <v>1</v>
      </c>
    </row>
    <row r="1661" spans="1:4" x14ac:dyDescent="0.3">
      <c r="A1661" s="45" t="s">
        <v>557</v>
      </c>
      <c r="B1661" s="45" t="s">
        <v>12</v>
      </c>
      <c r="D1661" s="44">
        <v>1</v>
      </c>
    </row>
    <row r="1662" spans="1:4" x14ac:dyDescent="0.3">
      <c r="A1662" s="45" t="s">
        <v>557</v>
      </c>
      <c r="B1662" s="45" t="s">
        <v>12</v>
      </c>
      <c r="D1662" s="44">
        <v>1</v>
      </c>
    </row>
    <row r="1663" spans="1:4" x14ac:dyDescent="0.3">
      <c r="A1663" s="45" t="s">
        <v>557</v>
      </c>
      <c r="B1663" s="45" t="s">
        <v>12</v>
      </c>
      <c r="D1663" s="44">
        <v>1</v>
      </c>
    </row>
    <row r="1664" spans="1:4" x14ac:dyDescent="0.3">
      <c r="A1664" s="45" t="s">
        <v>557</v>
      </c>
      <c r="B1664" s="45" t="s">
        <v>12</v>
      </c>
      <c r="D1664" s="44">
        <v>1</v>
      </c>
    </row>
    <row r="1665" spans="1:4" x14ac:dyDescent="0.3">
      <c r="A1665" s="45" t="s">
        <v>557</v>
      </c>
      <c r="B1665" s="45" t="s">
        <v>12</v>
      </c>
      <c r="D1665" s="44">
        <v>1</v>
      </c>
    </row>
    <row r="1666" spans="1:4" x14ac:dyDescent="0.3">
      <c r="A1666" s="45" t="s">
        <v>557</v>
      </c>
      <c r="B1666" s="45" t="s">
        <v>12</v>
      </c>
      <c r="D1666" s="44">
        <v>1</v>
      </c>
    </row>
    <row r="1667" spans="1:4" x14ac:dyDescent="0.3">
      <c r="A1667" s="45" t="s">
        <v>557</v>
      </c>
      <c r="B1667" s="45" t="s">
        <v>12</v>
      </c>
      <c r="D1667" s="44">
        <v>1</v>
      </c>
    </row>
    <row r="1668" spans="1:4" x14ac:dyDescent="0.3">
      <c r="A1668" s="45" t="s">
        <v>557</v>
      </c>
      <c r="B1668" s="45" t="s">
        <v>12</v>
      </c>
      <c r="D1668" s="44">
        <v>1</v>
      </c>
    </row>
    <row r="1669" spans="1:4" x14ac:dyDescent="0.3">
      <c r="A1669" s="45" t="s">
        <v>557</v>
      </c>
      <c r="B1669" s="45" t="s">
        <v>12</v>
      </c>
      <c r="D1669" s="44">
        <v>1</v>
      </c>
    </row>
    <row r="1670" spans="1:4" x14ac:dyDescent="0.3">
      <c r="A1670" s="45" t="s">
        <v>557</v>
      </c>
      <c r="B1670" s="45" t="s">
        <v>12</v>
      </c>
      <c r="D1670" s="44">
        <v>1</v>
      </c>
    </row>
    <row r="1671" spans="1:4" x14ac:dyDescent="0.3">
      <c r="A1671" s="45" t="s">
        <v>557</v>
      </c>
      <c r="B1671" s="45" t="s">
        <v>12</v>
      </c>
      <c r="D1671" s="44">
        <v>1</v>
      </c>
    </row>
    <row r="1672" spans="1:4" x14ac:dyDescent="0.3">
      <c r="A1672" s="45" t="s">
        <v>557</v>
      </c>
      <c r="B1672" s="45" t="s">
        <v>12</v>
      </c>
      <c r="D1672" s="44">
        <v>1</v>
      </c>
    </row>
    <row r="1673" spans="1:4" x14ac:dyDescent="0.3">
      <c r="A1673" s="45" t="s">
        <v>557</v>
      </c>
      <c r="B1673" s="45" t="s">
        <v>12</v>
      </c>
      <c r="D1673" s="44">
        <v>1</v>
      </c>
    </row>
    <row r="1674" spans="1:4" x14ac:dyDescent="0.3">
      <c r="A1674" s="45" t="s">
        <v>557</v>
      </c>
      <c r="B1674" s="45" t="s">
        <v>12</v>
      </c>
      <c r="D1674" s="44">
        <v>1</v>
      </c>
    </row>
    <row r="1675" spans="1:4" x14ac:dyDescent="0.3">
      <c r="A1675" s="45" t="s">
        <v>557</v>
      </c>
      <c r="B1675" s="45" t="s">
        <v>12</v>
      </c>
      <c r="D1675" s="44">
        <v>1</v>
      </c>
    </row>
    <row r="1676" spans="1:4" x14ac:dyDescent="0.3">
      <c r="A1676" s="45" t="s">
        <v>557</v>
      </c>
      <c r="B1676" s="45" t="s">
        <v>12</v>
      </c>
      <c r="D1676" s="44">
        <v>1</v>
      </c>
    </row>
    <row r="1677" spans="1:4" x14ac:dyDescent="0.3">
      <c r="A1677" s="45" t="s">
        <v>557</v>
      </c>
      <c r="B1677" s="45" t="s">
        <v>12</v>
      </c>
      <c r="D1677" s="44">
        <v>1</v>
      </c>
    </row>
    <row r="1678" spans="1:4" x14ac:dyDescent="0.3">
      <c r="A1678" s="45" t="s">
        <v>557</v>
      </c>
      <c r="B1678" s="45" t="s">
        <v>12</v>
      </c>
      <c r="D1678" s="44">
        <v>1</v>
      </c>
    </row>
    <row r="1679" spans="1:4" x14ac:dyDescent="0.3">
      <c r="A1679" s="45" t="s">
        <v>557</v>
      </c>
      <c r="B1679" s="45" t="s">
        <v>12</v>
      </c>
      <c r="D1679" s="44">
        <v>1</v>
      </c>
    </row>
    <row r="1680" spans="1:4" x14ac:dyDescent="0.3">
      <c r="A1680" s="45" t="s">
        <v>557</v>
      </c>
      <c r="B1680" s="45" t="s">
        <v>12</v>
      </c>
      <c r="D1680" s="44">
        <v>1</v>
      </c>
    </row>
    <row r="1681" spans="1:4" x14ac:dyDescent="0.3">
      <c r="A1681" s="45" t="s">
        <v>557</v>
      </c>
      <c r="B1681" s="45" t="s">
        <v>12</v>
      </c>
      <c r="D1681" s="44">
        <v>1</v>
      </c>
    </row>
    <row r="1682" spans="1:4" x14ac:dyDescent="0.3">
      <c r="A1682" s="45" t="s">
        <v>557</v>
      </c>
      <c r="B1682" s="45" t="s">
        <v>12</v>
      </c>
      <c r="D1682" s="44">
        <v>1</v>
      </c>
    </row>
    <row r="1683" spans="1:4" x14ac:dyDescent="0.3">
      <c r="A1683" s="45" t="s">
        <v>557</v>
      </c>
      <c r="B1683" s="45" t="s">
        <v>12</v>
      </c>
      <c r="D1683" s="44">
        <v>1</v>
      </c>
    </row>
    <row r="1684" spans="1:4" x14ac:dyDescent="0.3">
      <c r="A1684" s="45" t="s">
        <v>557</v>
      </c>
      <c r="B1684" s="45" t="s">
        <v>12</v>
      </c>
      <c r="D1684" s="44">
        <v>1</v>
      </c>
    </row>
    <row r="1685" spans="1:4" x14ac:dyDescent="0.3">
      <c r="A1685" s="45" t="s">
        <v>557</v>
      </c>
      <c r="B1685" s="45" t="s">
        <v>12</v>
      </c>
      <c r="D1685" s="44">
        <v>1</v>
      </c>
    </row>
    <row r="1686" spans="1:4" x14ac:dyDescent="0.3">
      <c r="A1686" s="45" t="s">
        <v>557</v>
      </c>
      <c r="B1686" s="45" t="s">
        <v>12</v>
      </c>
      <c r="D1686" s="44">
        <v>1</v>
      </c>
    </row>
    <row r="1687" spans="1:4" x14ac:dyDescent="0.3">
      <c r="A1687" s="45" t="s">
        <v>557</v>
      </c>
      <c r="B1687" s="45" t="s">
        <v>12</v>
      </c>
      <c r="D1687" s="44">
        <v>1</v>
      </c>
    </row>
    <row r="1688" spans="1:4" x14ac:dyDescent="0.3">
      <c r="A1688" s="45" t="s">
        <v>557</v>
      </c>
      <c r="B1688" s="45" t="s">
        <v>12</v>
      </c>
      <c r="D1688" s="44">
        <v>1</v>
      </c>
    </row>
    <row r="1689" spans="1:4" x14ac:dyDescent="0.3">
      <c r="A1689" s="45" t="s">
        <v>557</v>
      </c>
      <c r="B1689" s="45" t="s">
        <v>12</v>
      </c>
      <c r="D1689" s="44">
        <v>1</v>
      </c>
    </row>
    <row r="1690" spans="1:4" x14ac:dyDescent="0.3">
      <c r="A1690" s="45" t="s">
        <v>557</v>
      </c>
      <c r="B1690" s="45" t="s">
        <v>12</v>
      </c>
      <c r="D1690" s="44">
        <v>1</v>
      </c>
    </row>
    <row r="1691" spans="1:4" x14ac:dyDescent="0.3">
      <c r="A1691" s="45" t="s">
        <v>557</v>
      </c>
      <c r="B1691" s="45" t="s">
        <v>12</v>
      </c>
      <c r="D1691" s="44">
        <v>1</v>
      </c>
    </row>
    <row r="1692" spans="1:4" x14ac:dyDescent="0.3">
      <c r="A1692" s="45" t="s">
        <v>557</v>
      </c>
      <c r="B1692" s="45" t="s">
        <v>12</v>
      </c>
      <c r="D1692" s="44">
        <v>1</v>
      </c>
    </row>
    <row r="1693" spans="1:4" x14ac:dyDescent="0.3">
      <c r="A1693" s="45" t="s">
        <v>557</v>
      </c>
      <c r="B1693" s="45" t="s">
        <v>12</v>
      </c>
      <c r="D1693" s="44">
        <v>1</v>
      </c>
    </row>
    <row r="1694" spans="1:4" x14ac:dyDescent="0.3">
      <c r="A1694" s="45" t="s">
        <v>557</v>
      </c>
      <c r="B1694" s="45" t="s">
        <v>12</v>
      </c>
      <c r="D1694" s="44">
        <v>1</v>
      </c>
    </row>
    <row r="1695" spans="1:4" x14ac:dyDescent="0.3">
      <c r="A1695" s="45" t="s">
        <v>557</v>
      </c>
      <c r="B1695" s="45" t="s">
        <v>12</v>
      </c>
      <c r="D1695" s="44">
        <v>1</v>
      </c>
    </row>
    <row r="1696" spans="1:4" x14ac:dyDescent="0.3">
      <c r="A1696" s="45" t="s">
        <v>557</v>
      </c>
      <c r="B1696" s="45" t="s">
        <v>12</v>
      </c>
      <c r="D1696" s="44">
        <v>1</v>
      </c>
    </row>
    <row r="1697" spans="1:4" x14ac:dyDescent="0.3">
      <c r="A1697" s="45" t="s">
        <v>557</v>
      </c>
      <c r="B1697" s="45" t="s">
        <v>12</v>
      </c>
      <c r="D1697" s="44">
        <v>1</v>
      </c>
    </row>
    <row r="1698" spans="1:4" x14ac:dyDescent="0.3">
      <c r="A1698" s="45" t="s">
        <v>557</v>
      </c>
      <c r="B1698" s="45" t="s">
        <v>12</v>
      </c>
      <c r="D1698" s="44">
        <v>1</v>
      </c>
    </row>
    <row r="1699" spans="1:4" x14ac:dyDescent="0.3">
      <c r="A1699" s="45" t="s">
        <v>557</v>
      </c>
      <c r="B1699" s="45" t="s">
        <v>12</v>
      </c>
      <c r="D1699" s="44">
        <v>1</v>
      </c>
    </row>
    <row r="1700" spans="1:4" x14ac:dyDescent="0.3">
      <c r="A1700" s="45" t="s">
        <v>557</v>
      </c>
      <c r="B1700" s="45" t="s">
        <v>12</v>
      </c>
      <c r="D1700" s="44">
        <v>1</v>
      </c>
    </row>
    <row r="1701" spans="1:4" x14ac:dyDescent="0.3">
      <c r="A1701" s="45" t="s">
        <v>367</v>
      </c>
      <c r="B1701" s="45" t="s">
        <v>12</v>
      </c>
      <c r="C1701" s="45">
        <v>1</v>
      </c>
      <c r="D1701" s="44"/>
    </row>
    <row r="1702" spans="1:4" x14ac:dyDescent="0.3">
      <c r="A1702" s="45" t="s">
        <v>367</v>
      </c>
      <c r="B1702" s="45" t="s">
        <v>12</v>
      </c>
      <c r="C1702" s="45">
        <v>1</v>
      </c>
      <c r="D1702" s="44"/>
    </row>
    <row r="1703" spans="1:4" x14ac:dyDescent="0.3">
      <c r="A1703" s="45" t="s">
        <v>367</v>
      </c>
      <c r="B1703" s="45" t="s">
        <v>12</v>
      </c>
      <c r="C1703" s="45">
        <v>1</v>
      </c>
      <c r="D1703" s="44"/>
    </row>
    <row r="1704" spans="1:4" x14ac:dyDescent="0.3">
      <c r="A1704" s="45" t="s">
        <v>367</v>
      </c>
      <c r="B1704" s="45" t="s">
        <v>12</v>
      </c>
      <c r="C1704" s="45">
        <v>1</v>
      </c>
      <c r="D1704" s="44"/>
    </row>
    <row r="1705" spans="1:4" x14ac:dyDescent="0.3">
      <c r="A1705" s="45" t="s">
        <v>367</v>
      </c>
      <c r="B1705" s="45" t="s">
        <v>12</v>
      </c>
      <c r="C1705" s="45">
        <v>1</v>
      </c>
      <c r="D1705" s="44"/>
    </row>
    <row r="1706" spans="1:4" x14ac:dyDescent="0.3">
      <c r="A1706" s="45" t="s">
        <v>367</v>
      </c>
      <c r="B1706" s="45" t="s">
        <v>12</v>
      </c>
      <c r="C1706" s="45">
        <v>1</v>
      </c>
      <c r="D1706" s="44"/>
    </row>
    <row r="1707" spans="1:4" x14ac:dyDescent="0.3">
      <c r="A1707" s="45" t="s">
        <v>367</v>
      </c>
      <c r="B1707" s="45" t="s">
        <v>12</v>
      </c>
      <c r="C1707" s="45">
        <v>1</v>
      </c>
      <c r="D1707" s="44"/>
    </row>
    <row r="1708" spans="1:4" x14ac:dyDescent="0.3">
      <c r="A1708" s="45" t="s">
        <v>367</v>
      </c>
      <c r="B1708" s="45" t="s">
        <v>12</v>
      </c>
      <c r="C1708" s="45">
        <v>1</v>
      </c>
      <c r="D1708" s="44"/>
    </row>
    <row r="1709" spans="1:4" x14ac:dyDescent="0.3">
      <c r="A1709" s="45" t="s">
        <v>367</v>
      </c>
      <c r="B1709" s="45" t="s">
        <v>12</v>
      </c>
      <c r="C1709" s="45">
        <v>1</v>
      </c>
      <c r="D1709" s="44"/>
    </row>
    <row r="1710" spans="1:4" x14ac:dyDescent="0.3">
      <c r="A1710" s="45" t="s">
        <v>367</v>
      </c>
      <c r="B1710" s="45" t="s">
        <v>12</v>
      </c>
      <c r="C1710" s="45">
        <v>1</v>
      </c>
      <c r="D1710" s="44"/>
    </row>
    <row r="1711" spans="1:4" x14ac:dyDescent="0.3">
      <c r="A1711" s="45" t="s">
        <v>367</v>
      </c>
      <c r="B1711" s="45" t="s">
        <v>12</v>
      </c>
      <c r="C1711" s="45">
        <v>1</v>
      </c>
      <c r="D1711" s="44"/>
    </row>
    <row r="1712" spans="1:4" x14ac:dyDescent="0.3">
      <c r="A1712" s="45" t="s">
        <v>367</v>
      </c>
      <c r="B1712" s="45" t="s">
        <v>12</v>
      </c>
      <c r="C1712" s="45">
        <v>1</v>
      </c>
      <c r="D1712" s="44"/>
    </row>
    <row r="1713" spans="1:4" x14ac:dyDescent="0.3">
      <c r="A1713" s="45" t="s">
        <v>367</v>
      </c>
      <c r="B1713" s="45" t="s">
        <v>12</v>
      </c>
      <c r="C1713" s="45">
        <v>2</v>
      </c>
      <c r="D1713" s="44"/>
    </row>
    <row r="1714" spans="1:4" x14ac:dyDescent="0.3">
      <c r="A1714" s="45" t="s">
        <v>367</v>
      </c>
      <c r="B1714" s="45" t="s">
        <v>12</v>
      </c>
      <c r="C1714" s="45">
        <v>2</v>
      </c>
      <c r="D1714" s="44"/>
    </row>
    <row r="1715" spans="1:4" x14ac:dyDescent="0.3">
      <c r="A1715" s="45" t="s">
        <v>367</v>
      </c>
      <c r="B1715" s="45" t="s">
        <v>12</v>
      </c>
      <c r="C1715" s="45">
        <v>2</v>
      </c>
      <c r="D1715" s="44"/>
    </row>
    <row r="1716" spans="1:4" x14ac:dyDescent="0.3">
      <c r="A1716" s="45" t="s">
        <v>367</v>
      </c>
      <c r="B1716" s="45" t="s">
        <v>12</v>
      </c>
      <c r="C1716" s="45">
        <v>2</v>
      </c>
      <c r="D1716" s="44"/>
    </row>
    <row r="1717" spans="1:4" x14ac:dyDescent="0.3">
      <c r="A1717" s="45" t="s">
        <v>367</v>
      </c>
      <c r="B1717" s="45" t="s">
        <v>12</v>
      </c>
      <c r="C1717" s="45">
        <v>2</v>
      </c>
      <c r="D1717" s="44"/>
    </row>
    <row r="1718" spans="1:4" x14ac:dyDescent="0.3">
      <c r="A1718" s="45" t="s">
        <v>367</v>
      </c>
      <c r="B1718" s="45" t="s">
        <v>12</v>
      </c>
      <c r="C1718" s="45">
        <v>2</v>
      </c>
      <c r="D1718" s="44"/>
    </row>
    <row r="1719" spans="1:4" x14ac:dyDescent="0.3">
      <c r="A1719" s="45" t="s">
        <v>367</v>
      </c>
      <c r="B1719" s="45" t="s">
        <v>12</v>
      </c>
      <c r="C1719" s="45">
        <v>2</v>
      </c>
      <c r="D1719" s="44"/>
    </row>
    <row r="1720" spans="1:4" x14ac:dyDescent="0.3">
      <c r="A1720" s="45" t="s">
        <v>367</v>
      </c>
      <c r="B1720" s="45" t="s">
        <v>12</v>
      </c>
      <c r="C1720" s="45">
        <v>2</v>
      </c>
      <c r="D1720" s="44"/>
    </row>
    <row r="1721" spans="1:4" x14ac:dyDescent="0.3">
      <c r="A1721" s="45" t="s">
        <v>367</v>
      </c>
      <c r="B1721" s="45" t="s">
        <v>12</v>
      </c>
      <c r="C1721" s="45">
        <v>2</v>
      </c>
      <c r="D1721" s="44"/>
    </row>
    <row r="1722" spans="1:4" x14ac:dyDescent="0.3">
      <c r="A1722" s="45" t="s">
        <v>367</v>
      </c>
      <c r="B1722" s="45" t="s">
        <v>12</v>
      </c>
      <c r="C1722" s="45">
        <v>2</v>
      </c>
      <c r="D1722" s="44"/>
    </row>
    <row r="1723" spans="1:4" x14ac:dyDescent="0.3">
      <c r="A1723" s="45" t="s">
        <v>367</v>
      </c>
      <c r="B1723" s="45" t="s">
        <v>12</v>
      </c>
      <c r="C1723" s="45">
        <v>2</v>
      </c>
      <c r="D1723" s="44"/>
    </row>
    <row r="1724" spans="1:4" x14ac:dyDescent="0.3">
      <c r="A1724" s="45" t="s">
        <v>367</v>
      </c>
      <c r="B1724" s="45" t="s">
        <v>12</v>
      </c>
      <c r="C1724" s="45">
        <v>2</v>
      </c>
      <c r="D1724" s="44"/>
    </row>
    <row r="1725" spans="1:4" x14ac:dyDescent="0.3">
      <c r="A1725" s="45" t="s">
        <v>367</v>
      </c>
      <c r="B1725" s="45" t="s">
        <v>12</v>
      </c>
      <c r="C1725" s="45">
        <v>3</v>
      </c>
      <c r="D1725" s="44"/>
    </row>
    <row r="1726" spans="1:4" x14ac:dyDescent="0.3">
      <c r="A1726" s="45" t="s">
        <v>367</v>
      </c>
      <c r="B1726" s="45" t="s">
        <v>12</v>
      </c>
      <c r="C1726" s="45">
        <v>3</v>
      </c>
      <c r="D1726" s="44"/>
    </row>
    <row r="1727" spans="1:4" x14ac:dyDescent="0.3">
      <c r="A1727" s="45" t="s">
        <v>367</v>
      </c>
      <c r="B1727" s="45" t="s">
        <v>12</v>
      </c>
      <c r="C1727" s="45">
        <v>3</v>
      </c>
      <c r="D1727" s="44"/>
    </row>
    <row r="1728" spans="1:4" x14ac:dyDescent="0.3">
      <c r="A1728" s="45" t="s">
        <v>367</v>
      </c>
      <c r="B1728" s="45" t="s">
        <v>12</v>
      </c>
      <c r="C1728" s="45">
        <v>3</v>
      </c>
      <c r="D1728" s="44"/>
    </row>
    <row r="1729" spans="1:4" x14ac:dyDescent="0.3">
      <c r="A1729" s="45" t="s">
        <v>367</v>
      </c>
      <c r="B1729" s="45" t="s">
        <v>12</v>
      </c>
      <c r="C1729" s="45">
        <v>3</v>
      </c>
      <c r="D1729" s="44"/>
    </row>
    <row r="1730" spans="1:4" x14ac:dyDescent="0.3">
      <c r="A1730" s="45" t="s">
        <v>367</v>
      </c>
      <c r="B1730" s="45" t="s">
        <v>12</v>
      </c>
      <c r="C1730" s="45">
        <v>3</v>
      </c>
      <c r="D1730" s="44"/>
    </row>
    <row r="1731" spans="1:4" x14ac:dyDescent="0.3">
      <c r="A1731" s="45" t="s">
        <v>367</v>
      </c>
      <c r="B1731" s="45" t="s">
        <v>12</v>
      </c>
      <c r="C1731" s="45">
        <v>3</v>
      </c>
      <c r="D1731" s="44"/>
    </row>
    <row r="1732" spans="1:4" x14ac:dyDescent="0.3">
      <c r="A1732" s="45" t="s">
        <v>367</v>
      </c>
      <c r="B1732" s="45" t="s">
        <v>12</v>
      </c>
      <c r="C1732" s="45">
        <v>3</v>
      </c>
      <c r="D1732" s="44"/>
    </row>
    <row r="1733" spans="1:4" x14ac:dyDescent="0.3">
      <c r="A1733" s="45" t="s">
        <v>367</v>
      </c>
      <c r="B1733" s="45" t="s">
        <v>12</v>
      </c>
      <c r="C1733" s="45">
        <v>3</v>
      </c>
      <c r="D1733" s="44"/>
    </row>
    <row r="1734" spans="1:4" x14ac:dyDescent="0.3">
      <c r="A1734" s="45" t="s">
        <v>367</v>
      </c>
      <c r="B1734" s="45" t="s">
        <v>12</v>
      </c>
      <c r="C1734" s="45">
        <v>3</v>
      </c>
      <c r="D1734" s="44"/>
    </row>
    <row r="1735" spans="1:4" x14ac:dyDescent="0.3">
      <c r="A1735" s="45" t="s">
        <v>367</v>
      </c>
      <c r="B1735" s="45" t="s">
        <v>12</v>
      </c>
      <c r="C1735" s="45">
        <v>3</v>
      </c>
      <c r="D1735" s="44"/>
    </row>
    <row r="1736" spans="1:4" x14ac:dyDescent="0.3">
      <c r="A1736" s="45" t="s">
        <v>367</v>
      </c>
      <c r="B1736" s="45" t="s">
        <v>12</v>
      </c>
      <c r="C1736" s="45">
        <v>3</v>
      </c>
      <c r="D1736" s="44"/>
    </row>
    <row r="1737" spans="1:4" x14ac:dyDescent="0.3">
      <c r="A1737" s="45" t="s">
        <v>367</v>
      </c>
      <c r="B1737" s="45" t="s">
        <v>12</v>
      </c>
      <c r="C1737" s="45">
        <v>3</v>
      </c>
      <c r="D1737" s="44"/>
    </row>
    <row r="1738" spans="1:4" x14ac:dyDescent="0.3">
      <c r="A1738" s="45" t="s">
        <v>367</v>
      </c>
      <c r="B1738" s="45" t="s">
        <v>12</v>
      </c>
      <c r="C1738" s="45">
        <v>3</v>
      </c>
      <c r="D1738" s="44"/>
    </row>
    <row r="1739" spans="1:4" x14ac:dyDescent="0.3">
      <c r="A1739" s="45" t="s">
        <v>367</v>
      </c>
      <c r="B1739" s="45" t="s">
        <v>12</v>
      </c>
      <c r="C1739" s="45">
        <v>4</v>
      </c>
      <c r="D1739" s="44"/>
    </row>
    <row r="1740" spans="1:4" x14ac:dyDescent="0.3">
      <c r="A1740" s="45" t="s">
        <v>367</v>
      </c>
      <c r="B1740" s="45" t="s">
        <v>12</v>
      </c>
      <c r="C1740" s="45">
        <v>4</v>
      </c>
      <c r="D1740" s="44"/>
    </row>
    <row r="1741" spans="1:4" x14ac:dyDescent="0.3">
      <c r="A1741" s="45" t="s">
        <v>367</v>
      </c>
      <c r="B1741" s="45" t="s">
        <v>12</v>
      </c>
      <c r="C1741" s="45">
        <v>4</v>
      </c>
      <c r="D1741" s="44"/>
    </row>
    <row r="1742" spans="1:4" x14ac:dyDescent="0.3">
      <c r="A1742" s="45" t="s">
        <v>367</v>
      </c>
      <c r="B1742" s="45" t="s">
        <v>12</v>
      </c>
      <c r="C1742" s="45">
        <v>5</v>
      </c>
      <c r="D1742" s="44"/>
    </row>
    <row r="1743" spans="1:4" x14ac:dyDescent="0.3">
      <c r="A1743" s="45" t="s">
        <v>367</v>
      </c>
      <c r="B1743" s="45" t="s">
        <v>12</v>
      </c>
      <c r="C1743" s="45">
        <v>5</v>
      </c>
      <c r="D1743" s="44"/>
    </row>
    <row r="1744" spans="1:4" x14ac:dyDescent="0.3">
      <c r="A1744" s="45" t="s">
        <v>367</v>
      </c>
      <c r="B1744" s="45" t="s">
        <v>12</v>
      </c>
      <c r="C1744" s="45">
        <v>5</v>
      </c>
      <c r="D1744" s="44"/>
    </row>
    <row r="1745" spans="1:4" x14ac:dyDescent="0.3">
      <c r="A1745" s="45" t="s">
        <v>367</v>
      </c>
      <c r="B1745" s="45" t="s">
        <v>12</v>
      </c>
      <c r="C1745" s="45">
        <v>6</v>
      </c>
      <c r="D1745" s="44"/>
    </row>
    <row r="1746" spans="1:4" x14ac:dyDescent="0.3">
      <c r="A1746" s="45" t="s">
        <v>367</v>
      </c>
      <c r="B1746" s="45" t="s">
        <v>12</v>
      </c>
      <c r="C1746" s="45">
        <v>6</v>
      </c>
      <c r="D1746" s="44"/>
    </row>
    <row r="1747" spans="1:4" x14ac:dyDescent="0.3">
      <c r="A1747" s="45" t="s">
        <v>367</v>
      </c>
      <c r="B1747" s="45" t="s">
        <v>12</v>
      </c>
      <c r="C1747" s="45">
        <v>10</v>
      </c>
      <c r="D1747" s="44"/>
    </row>
    <row r="1748" spans="1:4" x14ac:dyDescent="0.3">
      <c r="A1748" s="45" t="s">
        <v>367</v>
      </c>
      <c r="B1748" s="45" t="s">
        <v>12</v>
      </c>
      <c r="D1748" s="44">
        <v>1</v>
      </c>
    </row>
    <row r="1749" spans="1:4" x14ac:dyDescent="0.3">
      <c r="A1749" s="45" t="s">
        <v>367</v>
      </c>
      <c r="B1749" s="45" t="s">
        <v>12</v>
      </c>
      <c r="D1749" s="44">
        <v>1</v>
      </c>
    </row>
    <row r="1750" spans="1:4" x14ac:dyDescent="0.3">
      <c r="A1750" s="45" t="s">
        <v>367</v>
      </c>
      <c r="B1750" s="45" t="s">
        <v>12</v>
      </c>
      <c r="D1750" s="44">
        <v>1</v>
      </c>
    </row>
    <row r="1751" spans="1:4" x14ac:dyDescent="0.3">
      <c r="A1751" s="45" t="s">
        <v>367</v>
      </c>
      <c r="B1751" s="45" t="s">
        <v>12</v>
      </c>
      <c r="D1751" s="44">
        <v>1</v>
      </c>
    </row>
    <row r="1752" spans="1:4" x14ac:dyDescent="0.3">
      <c r="A1752" s="45" t="s">
        <v>367</v>
      </c>
      <c r="B1752" s="45" t="s">
        <v>12</v>
      </c>
      <c r="D1752" s="44">
        <v>1</v>
      </c>
    </row>
    <row r="1753" spans="1:4" x14ac:dyDescent="0.3">
      <c r="A1753" s="45" t="s">
        <v>367</v>
      </c>
      <c r="B1753" s="45" t="s">
        <v>12</v>
      </c>
      <c r="D1753" s="44">
        <v>1</v>
      </c>
    </row>
    <row r="1754" spans="1:4" x14ac:dyDescent="0.3">
      <c r="A1754" s="45" t="s">
        <v>367</v>
      </c>
      <c r="B1754" s="45" t="s">
        <v>12</v>
      </c>
      <c r="D1754" s="44">
        <v>1</v>
      </c>
    </row>
    <row r="1755" spans="1:4" x14ac:dyDescent="0.3">
      <c r="A1755" s="45" t="s">
        <v>367</v>
      </c>
      <c r="B1755" s="45" t="s">
        <v>12</v>
      </c>
      <c r="D1755" s="44">
        <v>1</v>
      </c>
    </row>
    <row r="1756" spans="1:4" x14ac:dyDescent="0.3">
      <c r="A1756" s="45" t="s">
        <v>367</v>
      </c>
      <c r="B1756" s="45" t="s">
        <v>12</v>
      </c>
      <c r="D1756" s="44">
        <v>1</v>
      </c>
    </row>
    <row r="1757" spans="1:4" x14ac:dyDescent="0.3">
      <c r="A1757" s="45" t="s">
        <v>367</v>
      </c>
      <c r="B1757" s="45" t="s">
        <v>12</v>
      </c>
      <c r="D1757" s="44">
        <v>1</v>
      </c>
    </row>
    <row r="1758" spans="1:4" x14ac:dyDescent="0.3">
      <c r="A1758" s="45" t="s">
        <v>367</v>
      </c>
      <c r="B1758" s="45" t="s">
        <v>12</v>
      </c>
      <c r="D1758" s="44">
        <v>1</v>
      </c>
    </row>
    <row r="1759" spans="1:4" x14ac:dyDescent="0.3">
      <c r="A1759" s="45" t="s">
        <v>367</v>
      </c>
      <c r="B1759" s="45" t="s">
        <v>12</v>
      </c>
      <c r="D1759" s="44">
        <v>1</v>
      </c>
    </row>
    <row r="1760" spans="1:4" x14ac:dyDescent="0.3">
      <c r="A1760" s="45" t="s">
        <v>367</v>
      </c>
      <c r="B1760" s="45" t="s">
        <v>12</v>
      </c>
      <c r="D1760" s="44">
        <v>1</v>
      </c>
    </row>
    <row r="1761" spans="1:4" x14ac:dyDescent="0.3">
      <c r="A1761" s="45" t="s">
        <v>367</v>
      </c>
      <c r="B1761" s="45" t="s">
        <v>12</v>
      </c>
      <c r="D1761" s="44">
        <v>1</v>
      </c>
    </row>
    <row r="1762" spans="1:4" x14ac:dyDescent="0.3">
      <c r="A1762" s="45" t="s">
        <v>367</v>
      </c>
      <c r="B1762" s="45" t="s">
        <v>12</v>
      </c>
      <c r="D1762" s="44">
        <v>1</v>
      </c>
    </row>
    <row r="1763" spans="1:4" x14ac:dyDescent="0.3">
      <c r="A1763" s="45" t="s">
        <v>367</v>
      </c>
      <c r="B1763" s="45" t="s">
        <v>12</v>
      </c>
      <c r="D1763" s="44">
        <v>1</v>
      </c>
    </row>
    <row r="1764" spans="1:4" x14ac:dyDescent="0.3">
      <c r="A1764" s="45" t="s">
        <v>367</v>
      </c>
      <c r="B1764" s="45" t="s">
        <v>12</v>
      </c>
      <c r="D1764" s="44">
        <v>1</v>
      </c>
    </row>
    <row r="1765" spans="1:4" x14ac:dyDescent="0.3">
      <c r="A1765" s="45" t="s">
        <v>367</v>
      </c>
      <c r="B1765" s="45" t="s">
        <v>12</v>
      </c>
      <c r="D1765" s="44">
        <v>1</v>
      </c>
    </row>
    <row r="1766" spans="1:4" x14ac:dyDescent="0.3">
      <c r="A1766" s="45" t="s">
        <v>367</v>
      </c>
      <c r="B1766" s="45" t="s">
        <v>12</v>
      </c>
      <c r="D1766" s="44">
        <v>1</v>
      </c>
    </row>
    <row r="1767" spans="1:4" x14ac:dyDescent="0.3">
      <c r="A1767" s="45" t="s">
        <v>367</v>
      </c>
      <c r="B1767" s="45" t="s">
        <v>12</v>
      </c>
      <c r="D1767" s="44">
        <v>1</v>
      </c>
    </row>
    <row r="1768" spans="1:4" x14ac:dyDescent="0.3">
      <c r="A1768" s="45" t="s">
        <v>367</v>
      </c>
      <c r="B1768" s="45" t="s">
        <v>12</v>
      </c>
      <c r="D1768" s="44">
        <v>1</v>
      </c>
    </row>
    <row r="1769" spans="1:4" x14ac:dyDescent="0.3">
      <c r="A1769" s="45" t="s">
        <v>367</v>
      </c>
      <c r="B1769" s="45" t="s">
        <v>12</v>
      </c>
      <c r="D1769" s="44">
        <v>1</v>
      </c>
    </row>
    <row r="1770" spans="1:4" x14ac:dyDescent="0.3">
      <c r="A1770" s="45" t="s">
        <v>367</v>
      </c>
      <c r="B1770" s="45" t="s">
        <v>12</v>
      </c>
      <c r="D1770" s="44">
        <v>1</v>
      </c>
    </row>
    <row r="1771" spans="1:4" x14ac:dyDescent="0.3">
      <c r="A1771" s="45" t="s">
        <v>367</v>
      </c>
      <c r="B1771" s="45" t="s">
        <v>12</v>
      </c>
      <c r="D1771" s="44">
        <v>1</v>
      </c>
    </row>
    <row r="1772" spans="1:4" x14ac:dyDescent="0.3">
      <c r="A1772" s="45" t="s">
        <v>367</v>
      </c>
      <c r="B1772" s="45" t="s">
        <v>12</v>
      </c>
      <c r="D1772" s="44">
        <v>1</v>
      </c>
    </row>
    <row r="1773" spans="1:4" x14ac:dyDescent="0.3">
      <c r="A1773" s="45" t="s">
        <v>367</v>
      </c>
      <c r="B1773" s="45" t="s">
        <v>12</v>
      </c>
      <c r="D1773" s="44">
        <v>1</v>
      </c>
    </row>
    <row r="1774" spans="1:4" x14ac:dyDescent="0.3">
      <c r="A1774" s="45" t="s">
        <v>367</v>
      </c>
      <c r="B1774" s="45" t="s">
        <v>12</v>
      </c>
      <c r="D1774" s="44">
        <v>1</v>
      </c>
    </row>
    <row r="1775" spans="1:4" x14ac:dyDescent="0.3">
      <c r="A1775" s="45" t="s">
        <v>367</v>
      </c>
      <c r="B1775" s="45" t="s">
        <v>12</v>
      </c>
      <c r="D1775" s="44">
        <v>1</v>
      </c>
    </row>
    <row r="1776" spans="1:4" x14ac:dyDescent="0.3">
      <c r="A1776" s="45" t="s">
        <v>367</v>
      </c>
      <c r="B1776" s="45" t="s">
        <v>12</v>
      </c>
      <c r="D1776" s="44">
        <v>1</v>
      </c>
    </row>
    <row r="1777" spans="1:4" x14ac:dyDescent="0.3">
      <c r="A1777" s="45" t="s">
        <v>367</v>
      </c>
      <c r="B1777" s="45" t="s">
        <v>12</v>
      </c>
      <c r="D1777" s="44">
        <v>1</v>
      </c>
    </row>
    <row r="1778" spans="1:4" x14ac:dyDescent="0.3">
      <c r="A1778" s="45" t="s">
        <v>367</v>
      </c>
      <c r="B1778" s="45" t="s">
        <v>12</v>
      </c>
      <c r="D1778" s="44">
        <v>1</v>
      </c>
    </row>
    <row r="1779" spans="1:4" x14ac:dyDescent="0.3">
      <c r="A1779" s="45" t="s">
        <v>367</v>
      </c>
      <c r="B1779" s="45" t="s">
        <v>12</v>
      </c>
      <c r="D1779" s="44">
        <v>1</v>
      </c>
    </row>
    <row r="1780" spans="1:4" x14ac:dyDescent="0.3">
      <c r="A1780" s="45" t="s">
        <v>367</v>
      </c>
      <c r="B1780" s="45" t="s">
        <v>12</v>
      </c>
      <c r="D1780" s="44">
        <v>1</v>
      </c>
    </row>
    <row r="1781" spans="1:4" x14ac:dyDescent="0.3">
      <c r="A1781" s="45" t="s">
        <v>367</v>
      </c>
      <c r="B1781" s="45" t="s">
        <v>12</v>
      </c>
      <c r="D1781" s="44">
        <v>1</v>
      </c>
    </row>
    <row r="1782" spans="1:4" x14ac:dyDescent="0.3">
      <c r="A1782" s="45" t="s">
        <v>367</v>
      </c>
      <c r="B1782" s="45" t="s">
        <v>12</v>
      </c>
      <c r="D1782" s="44">
        <v>1</v>
      </c>
    </row>
    <row r="1783" spans="1:4" x14ac:dyDescent="0.3">
      <c r="A1783" s="45" t="s">
        <v>367</v>
      </c>
      <c r="B1783" s="45" t="s">
        <v>12</v>
      </c>
      <c r="D1783" s="44">
        <v>1</v>
      </c>
    </row>
    <row r="1784" spans="1:4" x14ac:dyDescent="0.3">
      <c r="A1784" s="45" t="s">
        <v>367</v>
      </c>
      <c r="B1784" s="45" t="s">
        <v>12</v>
      </c>
      <c r="D1784" s="44">
        <v>1</v>
      </c>
    </row>
    <row r="1785" spans="1:4" x14ac:dyDescent="0.3">
      <c r="A1785" s="45" t="s">
        <v>367</v>
      </c>
      <c r="B1785" s="45" t="s">
        <v>12</v>
      </c>
      <c r="D1785" s="44">
        <v>1</v>
      </c>
    </row>
    <row r="1786" spans="1:4" x14ac:dyDescent="0.3">
      <c r="A1786" s="45" t="s">
        <v>367</v>
      </c>
      <c r="B1786" s="45" t="s">
        <v>12</v>
      </c>
      <c r="D1786" s="44">
        <v>1</v>
      </c>
    </row>
    <row r="1787" spans="1:4" x14ac:dyDescent="0.3">
      <c r="A1787" s="45" t="s">
        <v>172</v>
      </c>
      <c r="B1787" s="45" t="s">
        <v>12</v>
      </c>
      <c r="C1787" s="45">
        <v>2</v>
      </c>
      <c r="D1787" s="44"/>
    </row>
    <row r="1788" spans="1:4" x14ac:dyDescent="0.3">
      <c r="A1788" s="45" t="s">
        <v>172</v>
      </c>
      <c r="B1788" s="45" t="s">
        <v>12</v>
      </c>
      <c r="D1788" s="44">
        <v>1</v>
      </c>
    </row>
    <row r="1789" spans="1:4" x14ac:dyDescent="0.3">
      <c r="A1789" s="45" t="s">
        <v>323</v>
      </c>
      <c r="B1789" s="45" t="s">
        <v>12</v>
      </c>
      <c r="C1789" s="45">
        <v>1</v>
      </c>
      <c r="D1789" s="44"/>
    </row>
    <row r="1790" spans="1:4" x14ac:dyDescent="0.3">
      <c r="A1790" s="45" t="s">
        <v>323</v>
      </c>
      <c r="B1790" s="45" t="s">
        <v>12</v>
      </c>
      <c r="C1790" s="45">
        <v>1</v>
      </c>
      <c r="D1790" s="44"/>
    </row>
    <row r="1791" spans="1:4" x14ac:dyDescent="0.3">
      <c r="A1791" s="45" t="s">
        <v>323</v>
      </c>
      <c r="B1791" s="45" t="s">
        <v>12</v>
      </c>
      <c r="C1791" s="45">
        <v>1</v>
      </c>
      <c r="D1791" s="44"/>
    </row>
    <row r="1792" spans="1:4" x14ac:dyDescent="0.3">
      <c r="A1792" s="45" t="s">
        <v>323</v>
      </c>
      <c r="B1792" s="45" t="s">
        <v>12</v>
      </c>
      <c r="C1792" s="45">
        <v>1</v>
      </c>
      <c r="D1792" s="44"/>
    </row>
    <row r="1793" spans="1:4" x14ac:dyDescent="0.3">
      <c r="A1793" s="45" t="s">
        <v>323</v>
      </c>
      <c r="B1793" s="45" t="s">
        <v>12</v>
      </c>
      <c r="C1793" s="45">
        <v>1</v>
      </c>
      <c r="D1793" s="44"/>
    </row>
    <row r="1794" spans="1:4" x14ac:dyDescent="0.3">
      <c r="A1794" s="45" t="s">
        <v>323</v>
      </c>
      <c r="B1794" s="45" t="s">
        <v>12</v>
      </c>
      <c r="C1794" s="45">
        <v>1</v>
      </c>
      <c r="D1794" s="44"/>
    </row>
    <row r="1795" spans="1:4" x14ac:dyDescent="0.3">
      <c r="A1795" s="45" t="s">
        <v>323</v>
      </c>
      <c r="B1795" s="45" t="s">
        <v>12</v>
      </c>
      <c r="C1795" s="45">
        <v>1</v>
      </c>
      <c r="D1795" s="44"/>
    </row>
    <row r="1796" spans="1:4" x14ac:dyDescent="0.3">
      <c r="A1796" s="45" t="s">
        <v>323</v>
      </c>
      <c r="B1796" s="45" t="s">
        <v>12</v>
      </c>
      <c r="C1796" s="45">
        <v>1</v>
      </c>
      <c r="D1796" s="44"/>
    </row>
    <row r="1797" spans="1:4" x14ac:dyDescent="0.3">
      <c r="A1797" s="45" t="s">
        <v>323</v>
      </c>
      <c r="B1797" s="45" t="s">
        <v>12</v>
      </c>
      <c r="C1797" s="45">
        <v>1</v>
      </c>
      <c r="D1797" s="44"/>
    </row>
    <row r="1798" spans="1:4" x14ac:dyDescent="0.3">
      <c r="A1798" s="45" t="s">
        <v>323</v>
      </c>
      <c r="B1798" s="45" t="s">
        <v>12</v>
      </c>
      <c r="C1798" s="45">
        <v>1</v>
      </c>
      <c r="D1798" s="44"/>
    </row>
    <row r="1799" spans="1:4" x14ac:dyDescent="0.3">
      <c r="A1799" s="45" t="s">
        <v>323</v>
      </c>
      <c r="B1799" s="45" t="s">
        <v>12</v>
      </c>
      <c r="C1799" s="45">
        <v>1</v>
      </c>
      <c r="D1799" s="44"/>
    </row>
    <row r="1800" spans="1:4" x14ac:dyDescent="0.3">
      <c r="A1800" s="45" t="s">
        <v>323</v>
      </c>
      <c r="B1800" s="45" t="s">
        <v>12</v>
      </c>
      <c r="C1800" s="45">
        <v>1</v>
      </c>
      <c r="D1800" s="44"/>
    </row>
    <row r="1801" spans="1:4" x14ac:dyDescent="0.3">
      <c r="A1801" s="45" t="s">
        <v>323</v>
      </c>
      <c r="B1801" s="45" t="s">
        <v>12</v>
      </c>
      <c r="C1801" s="45">
        <v>1</v>
      </c>
      <c r="D1801" s="44"/>
    </row>
    <row r="1802" spans="1:4" x14ac:dyDescent="0.3">
      <c r="A1802" s="45" t="s">
        <v>323</v>
      </c>
      <c r="B1802" s="45" t="s">
        <v>12</v>
      </c>
      <c r="C1802" s="45">
        <v>1</v>
      </c>
      <c r="D1802" s="44"/>
    </row>
    <row r="1803" spans="1:4" x14ac:dyDescent="0.3">
      <c r="A1803" s="45" t="s">
        <v>323</v>
      </c>
      <c r="B1803" s="45" t="s">
        <v>12</v>
      </c>
      <c r="C1803" s="45">
        <v>2</v>
      </c>
      <c r="D1803" s="44"/>
    </row>
    <row r="1804" spans="1:4" x14ac:dyDescent="0.3">
      <c r="A1804" s="45" t="s">
        <v>323</v>
      </c>
      <c r="B1804" s="45" t="s">
        <v>12</v>
      </c>
      <c r="C1804" s="45">
        <v>2</v>
      </c>
      <c r="D1804" s="44"/>
    </row>
    <row r="1805" spans="1:4" x14ac:dyDescent="0.3">
      <c r="A1805" s="45" t="s">
        <v>323</v>
      </c>
      <c r="B1805" s="45" t="s">
        <v>12</v>
      </c>
      <c r="C1805" s="45">
        <v>2</v>
      </c>
      <c r="D1805" s="44"/>
    </row>
    <row r="1806" spans="1:4" x14ac:dyDescent="0.3">
      <c r="A1806" s="45" t="s">
        <v>323</v>
      </c>
      <c r="B1806" s="45" t="s">
        <v>12</v>
      </c>
      <c r="C1806" s="45">
        <v>2</v>
      </c>
      <c r="D1806" s="44"/>
    </row>
    <row r="1807" spans="1:4" x14ac:dyDescent="0.3">
      <c r="A1807" s="45" t="s">
        <v>323</v>
      </c>
      <c r="B1807" s="45" t="s">
        <v>12</v>
      </c>
      <c r="C1807" s="45">
        <v>2</v>
      </c>
      <c r="D1807" s="44"/>
    </row>
    <row r="1808" spans="1:4" x14ac:dyDescent="0.3">
      <c r="A1808" s="45" t="s">
        <v>323</v>
      </c>
      <c r="B1808" s="45" t="s">
        <v>12</v>
      </c>
      <c r="C1808" s="45">
        <v>2</v>
      </c>
      <c r="D1808" s="44"/>
    </row>
    <row r="1809" spans="1:4" x14ac:dyDescent="0.3">
      <c r="A1809" s="45" t="s">
        <v>323</v>
      </c>
      <c r="B1809" s="45" t="s">
        <v>12</v>
      </c>
      <c r="C1809" s="45">
        <v>2</v>
      </c>
      <c r="D1809" s="44"/>
    </row>
    <row r="1810" spans="1:4" x14ac:dyDescent="0.3">
      <c r="A1810" s="45" t="s">
        <v>323</v>
      </c>
      <c r="B1810" s="45" t="s">
        <v>12</v>
      </c>
      <c r="C1810" s="45">
        <v>2</v>
      </c>
      <c r="D1810" s="44"/>
    </row>
    <row r="1811" spans="1:4" x14ac:dyDescent="0.3">
      <c r="A1811" s="45" t="s">
        <v>323</v>
      </c>
      <c r="B1811" s="45" t="s">
        <v>12</v>
      </c>
      <c r="C1811" s="45">
        <v>2</v>
      </c>
      <c r="D1811" s="44"/>
    </row>
    <row r="1812" spans="1:4" x14ac:dyDescent="0.3">
      <c r="A1812" s="45" t="s">
        <v>323</v>
      </c>
      <c r="B1812" s="45" t="s">
        <v>12</v>
      </c>
      <c r="C1812" s="45">
        <v>2</v>
      </c>
      <c r="D1812" s="44"/>
    </row>
    <row r="1813" spans="1:4" x14ac:dyDescent="0.3">
      <c r="A1813" s="45" t="s">
        <v>323</v>
      </c>
      <c r="B1813" s="45" t="s">
        <v>12</v>
      </c>
      <c r="C1813" s="45">
        <v>2</v>
      </c>
      <c r="D1813" s="44"/>
    </row>
    <row r="1814" spans="1:4" x14ac:dyDescent="0.3">
      <c r="A1814" s="45" t="s">
        <v>323</v>
      </c>
      <c r="B1814" s="45" t="s">
        <v>12</v>
      </c>
      <c r="C1814" s="45">
        <v>2</v>
      </c>
      <c r="D1814" s="44"/>
    </row>
    <row r="1815" spans="1:4" x14ac:dyDescent="0.3">
      <c r="A1815" s="45" t="s">
        <v>323</v>
      </c>
      <c r="B1815" s="45" t="s">
        <v>12</v>
      </c>
      <c r="C1815" s="45">
        <v>2</v>
      </c>
      <c r="D1815" s="44"/>
    </row>
    <row r="1816" spans="1:4" x14ac:dyDescent="0.3">
      <c r="A1816" s="45" t="s">
        <v>323</v>
      </c>
      <c r="B1816" s="45" t="s">
        <v>12</v>
      </c>
      <c r="C1816" s="45">
        <v>3</v>
      </c>
      <c r="D1816" s="44"/>
    </row>
    <row r="1817" spans="1:4" x14ac:dyDescent="0.3">
      <c r="A1817" s="45" t="s">
        <v>323</v>
      </c>
      <c r="B1817" s="45" t="s">
        <v>12</v>
      </c>
      <c r="C1817" s="45">
        <v>3</v>
      </c>
      <c r="D1817" s="44"/>
    </row>
    <row r="1818" spans="1:4" x14ac:dyDescent="0.3">
      <c r="A1818" s="45" t="s">
        <v>323</v>
      </c>
      <c r="B1818" s="45" t="s">
        <v>12</v>
      </c>
      <c r="C1818" s="45">
        <v>3</v>
      </c>
      <c r="D1818" s="44"/>
    </row>
    <row r="1819" spans="1:4" x14ac:dyDescent="0.3">
      <c r="A1819" s="45" t="s">
        <v>323</v>
      </c>
      <c r="B1819" s="45" t="s">
        <v>12</v>
      </c>
      <c r="C1819" s="45">
        <v>3</v>
      </c>
      <c r="D1819" s="44"/>
    </row>
    <row r="1820" spans="1:4" x14ac:dyDescent="0.3">
      <c r="A1820" s="45" t="s">
        <v>323</v>
      </c>
      <c r="B1820" s="45" t="s">
        <v>12</v>
      </c>
      <c r="C1820" s="45">
        <v>3</v>
      </c>
      <c r="D1820" s="44"/>
    </row>
    <row r="1821" spans="1:4" x14ac:dyDescent="0.3">
      <c r="A1821" s="45" t="s">
        <v>323</v>
      </c>
      <c r="B1821" s="45" t="s">
        <v>12</v>
      </c>
      <c r="C1821" s="45">
        <v>3</v>
      </c>
      <c r="D1821" s="44"/>
    </row>
    <row r="1822" spans="1:4" x14ac:dyDescent="0.3">
      <c r="A1822" s="45" t="s">
        <v>323</v>
      </c>
      <c r="B1822" s="45" t="s">
        <v>12</v>
      </c>
      <c r="C1822" s="45">
        <v>3</v>
      </c>
      <c r="D1822" s="44"/>
    </row>
    <row r="1823" spans="1:4" x14ac:dyDescent="0.3">
      <c r="A1823" s="45" t="s">
        <v>323</v>
      </c>
      <c r="B1823" s="45" t="s">
        <v>12</v>
      </c>
      <c r="C1823" s="45">
        <v>3</v>
      </c>
      <c r="D1823" s="44"/>
    </row>
    <row r="1824" spans="1:4" x14ac:dyDescent="0.3">
      <c r="A1824" s="45" t="s">
        <v>323</v>
      </c>
      <c r="B1824" s="45" t="s">
        <v>12</v>
      </c>
      <c r="C1824" s="45">
        <v>3</v>
      </c>
      <c r="D1824" s="44"/>
    </row>
    <row r="1825" spans="1:4" x14ac:dyDescent="0.3">
      <c r="A1825" s="45" t="s">
        <v>323</v>
      </c>
      <c r="B1825" s="45" t="s">
        <v>12</v>
      </c>
      <c r="C1825" s="45">
        <v>3</v>
      </c>
      <c r="D1825" s="44"/>
    </row>
    <row r="1826" spans="1:4" x14ac:dyDescent="0.3">
      <c r="A1826" s="45" t="s">
        <v>323</v>
      </c>
      <c r="B1826" s="45" t="s">
        <v>12</v>
      </c>
      <c r="C1826" s="45">
        <v>3</v>
      </c>
      <c r="D1826" s="44"/>
    </row>
    <row r="1827" spans="1:4" x14ac:dyDescent="0.3">
      <c r="A1827" s="45" t="s">
        <v>323</v>
      </c>
      <c r="B1827" s="45" t="s">
        <v>12</v>
      </c>
      <c r="C1827" s="45">
        <v>3</v>
      </c>
      <c r="D1827" s="44"/>
    </row>
    <row r="1828" spans="1:4" x14ac:dyDescent="0.3">
      <c r="A1828" s="45" t="s">
        <v>323</v>
      </c>
      <c r="B1828" s="45" t="s">
        <v>12</v>
      </c>
      <c r="C1828" s="45">
        <v>3</v>
      </c>
      <c r="D1828" s="44"/>
    </row>
    <row r="1829" spans="1:4" x14ac:dyDescent="0.3">
      <c r="A1829" s="45" t="s">
        <v>323</v>
      </c>
      <c r="B1829" s="45" t="s">
        <v>12</v>
      </c>
      <c r="C1829" s="45">
        <v>3</v>
      </c>
      <c r="D1829" s="44"/>
    </row>
    <row r="1830" spans="1:4" x14ac:dyDescent="0.3">
      <c r="A1830" s="45" t="s">
        <v>323</v>
      </c>
      <c r="B1830" s="45" t="s">
        <v>12</v>
      </c>
      <c r="C1830" s="45">
        <v>4</v>
      </c>
      <c r="D1830" s="44"/>
    </row>
    <row r="1831" spans="1:4" x14ac:dyDescent="0.3">
      <c r="A1831" s="45" t="s">
        <v>323</v>
      </c>
      <c r="B1831" s="45" t="s">
        <v>12</v>
      </c>
      <c r="C1831" s="45">
        <v>4</v>
      </c>
      <c r="D1831" s="44"/>
    </row>
    <row r="1832" spans="1:4" x14ac:dyDescent="0.3">
      <c r="A1832" s="45" t="s">
        <v>323</v>
      </c>
      <c r="B1832" s="45" t="s">
        <v>12</v>
      </c>
      <c r="C1832" s="45">
        <v>5</v>
      </c>
      <c r="D1832" s="44"/>
    </row>
    <row r="1833" spans="1:4" x14ac:dyDescent="0.3">
      <c r="A1833" s="45" t="s">
        <v>323</v>
      </c>
      <c r="B1833" s="45" t="s">
        <v>12</v>
      </c>
      <c r="C1833" s="45">
        <v>5</v>
      </c>
      <c r="D1833" s="44"/>
    </row>
    <row r="1834" spans="1:4" x14ac:dyDescent="0.3">
      <c r="A1834" s="45" t="s">
        <v>323</v>
      </c>
      <c r="B1834" s="45" t="s">
        <v>12</v>
      </c>
      <c r="C1834" s="45">
        <v>5</v>
      </c>
      <c r="D1834" s="44"/>
    </row>
    <row r="1835" spans="1:4" x14ac:dyDescent="0.3">
      <c r="A1835" s="45" t="s">
        <v>323</v>
      </c>
      <c r="B1835" s="45" t="s">
        <v>12</v>
      </c>
      <c r="C1835" s="45">
        <v>5</v>
      </c>
      <c r="D1835" s="44"/>
    </row>
    <row r="1836" spans="1:4" x14ac:dyDescent="0.3">
      <c r="A1836" s="45" t="s">
        <v>323</v>
      </c>
      <c r="B1836" s="45" t="s">
        <v>12</v>
      </c>
      <c r="C1836" s="45">
        <v>5</v>
      </c>
      <c r="D1836" s="44"/>
    </row>
    <row r="1837" spans="1:4" x14ac:dyDescent="0.3">
      <c r="A1837" s="45" t="s">
        <v>323</v>
      </c>
      <c r="B1837" s="45" t="s">
        <v>12</v>
      </c>
      <c r="C1837" s="45">
        <v>5</v>
      </c>
      <c r="D1837" s="44"/>
    </row>
    <row r="1838" spans="1:4" x14ac:dyDescent="0.3">
      <c r="A1838" s="45" t="s">
        <v>323</v>
      </c>
      <c r="B1838" s="45" t="s">
        <v>12</v>
      </c>
      <c r="C1838" s="45">
        <v>5</v>
      </c>
      <c r="D1838" s="44"/>
    </row>
    <row r="1839" spans="1:4" x14ac:dyDescent="0.3">
      <c r="A1839" s="45" t="s">
        <v>323</v>
      </c>
      <c r="B1839" s="45" t="s">
        <v>12</v>
      </c>
      <c r="C1839" s="45">
        <v>5</v>
      </c>
      <c r="D1839" s="44"/>
    </row>
    <row r="1840" spans="1:4" x14ac:dyDescent="0.3">
      <c r="A1840" s="45" t="s">
        <v>323</v>
      </c>
      <c r="B1840" s="45" t="s">
        <v>12</v>
      </c>
      <c r="C1840" s="45">
        <v>5</v>
      </c>
      <c r="D1840" s="44"/>
    </row>
    <row r="1841" spans="1:4" x14ac:dyDescent="0.3">
      <c r="A1841" s="45" t="s">
        <v>323</v>
      </c>
      <c r="B1841" s="45" t="s">
        <v>12</v>
      </c>
      <c r="C1841" s="45">
        <v>6</v>
      </c>
      <c r="D1841" s="44"/>
    </row>
    <row r="1842" spans="1:4" x14ac:dyDescent="0.3">
      <c r="A1842" s="45" t="s">
        <v>323</v>
      </c>
      <c r="B1842" s="45" t="s">
        <v>12</v>
      </c>
      <c r="C1842" s="45">
        <v>6</v>
      </c>
      <c r="D1842" s="44"/>
    </row>
    <row r="1843" spans="1:4" x14ac:dyDescent="0.3">
      <c r="A1843" s="45" t="s">
        <v>323</v>
      </c>
      <c r="B1843" s="45" t="s">
        <v>12</v>
      </c>
      <c r="C1843" s="45">
        <v>6</v>
      </c>
      <c r="D1843" s="44"/>
    </row>
    <row r="1844" spans="1:4" x14ac:dyDescent="0.3">
      <c r="A1844" s="45" t="s">
        <v>323</v>
      </c>
      <c r="B1844" s="45" t="s">
        <v>12</v>
      </c>
      <c r="C1844" s="45">
        <v>7</v>
      </c>
      <c r="D1844" s="44"/>
    </row>
    <row r="1845" spans="1:4" x14ac:dyDescent="0.3">
      <c r="A1845" s="45" t="s">
        <v>323</v>
      </c>
      <c r="B1845" s="45" t="s">
        <v>12</v>
      </c>
      <c r="C1845" s="45">
        <v>7</v>
      </c>
      <c r="D1845" s="44"/>
    </row>
    <row r="1846" spans="1:4" x14ac:dyDescent="0.3">
      <c r="A1846" s="45" t="s">
        <v>323</v>
      </c>
      <c r="B1846" s="45" t="s">
        <v>12</v>
      </c>
      <c r="C1846" s="45">
        <v>8</v>
      </c>
      <c r="D1846" s="44"/>
    </row>
    <row r="1847" spans="1:4" x14ac:dyDescent="0.3">
      <c r="A1847" s="45" t="s">
        <v>323</v>
      </c>
      <c r="B1847" s="45" t="s">
        <v>12</v>
      </c>
      <c r="C1847" s="45">
        <v>8</v>
      </c>
      <c r="D1847" s="44"/>
    </row>
    <row r="1848" spans="1:4" x14ac:dyDescent="0.3">
      <c r="A1848" s="45" t="s">
        <v>323</v>
      </c>
      <c r="B1848" s="45" t="s">
        <v>12</v>
      </c>
      <c r="C1848" s="45">
        <v>8</v>
      </c>
      <c r="D1848" s="44"/>
    </row>
    <row r="1849" spans="1:4" x14ac:dyDescent="0.3">
      <c r="A1849" s="45" t="s">
        <v>323</v>
      </c>
      <c r="B1849" s="45" t="s">
        <v>12</v>
      </c>
      <c r="C1849" s="45">
        <v>8</v>
      </c>
      <c r="D1849" s="44"/>
    </row>
    <row r="1850" spans="1:4" x14ac:dyDescent="0.3">
      <c r="A1850" s="45" t="s">
        <v>323</v>
      </c>
      <c r="B1850" s="45" t="s">
        <v>12</v>
      </c>
      <c r="C1850" s="45">
        <v>8</v>
      </c>
      <c r="D1850" s="44"/>
    </row>
    <row r="1851" spans="1:4" x14ac:dyDescent="0.3">
      <c r="A1851" s="45" t="s">
        <v>323</v>
      </c>
      <c r="B1851" s="45" t="s">
        <v>12</v>
      </c>
      <c r="C1851" s="45">
        <v>8</v>
      </c>
      <c r="D1851" s="44"/>
    </row>
    <row r="1852" spans="1:4" x14ac:dyDescent="0.3">
      <c r="A1852" s="45" t="s">
        <v>323</v>
      </c>
      <c r="B1852" s="45" t="s">
        <v>12</v>
      </c>
      <c r="C1852" s="45">
        <v>9</v>
      </c>
      <c r="D1852" s="44"/>
    </row>
    <row r="1853" spans="1:4" x14ac:dyDescent="0.3">
      <c r="A1853" s="45" t="s">
        <v>323</v>
      </c>
      <c r="B1853" s="45" t="s">
        <v>12</v>
      </c>
      <c r="C1853" s="45">
        <v>9</v>
      </c>
      <c r="D1853" s="44"/>
    </row>
    <row r="1854" spans="1:4" x14ac:dyDescent="0.3">
      <c r="A1854" s="45" t="s">
        <v>323</v>
      </c>
      <c r="B1854" s="45" t="s">
        <v>12</v>
      </c>
      <c r="C1854" s="45">
        <v>9</v>
      </c>
      <c r="D1854" s="44"/>
    </row>
    <row r="1855" spans="1:4" x14ac:dyDescent="0.3">
      <c r="A1855" s="45" t="s">
        <v>323</v>
      </c>
      <c r="B1855" s="45" t="s">
        <v>12</v>
      </c>
      <c r="C1855" s="45">
        <v>10</v>
      </c>
      <c r="D1855" s="44"/>
    </row>
    <row r="1856" spans="1:4" x14ac:dyDescent="0.3">
      <c r="A1856" s="45" t="s">
        <v>323</v>
      </c>
      <c r="B1856" s="45" t="s">
        <v>12</v>
      </c>
      <c r="C1856" s="45">
        <v>13</v>
      </c>
      <c r="D1856" s="44"/>
    </row>
    <row r="1857" spans="1:4" x14ac:dyDescent="0.3">
      <c r="A1857" s="45" t="s">
        <v>323</v>
      </c>
      <c r="B1857" s="45" t="s">
        <v>12</v>
      </c>
      <c r="C1857" s="45">
        <v>13</v>
      </c>
      <c r="D1857" s="44"/>
    </row>
    <row r="1858" spans="1:4" x14ac:dyDescent="0.3">
      <c r="A1858" s="45" t="s">
        <v>323</v>
      </c>
      <c r="B1858" s="45" t="s">
        <v>12</v>
      </c>
      <c r="C1858" s="45">
        <v>13</v>
      </c>
      <c r="D1858" s="44"/>
    </row>
    <row r="1859" spans="1:4" x14ac:dyDescent="0.3">
      <c r="A1859" s="45" t="s">
        <v>323</v>
      </c>
      <c r="B1859" s="45" t="s">
        <v>12</v>
      </c>
      <c r="C1859" s="45">
        <v>13</v>
      </c>
      <c r="D1859" s="44"/>
    </row>
    <row r="1860" spans="1:4" x14ac:dyDescent="0.3">
      <c r="A1860" s="45" t="s">
        <v>323</v>
      </c>
      <c r="B1860" s="45" t="s">
        <v>12</v>
      </c>
      <c r="C1860" s="45">
        <v>13</v>
      </c>
      <c r="D1860" s="44"/>
    </row>
    <row r="1861" spans="1:4" x14ac:dyDescent="0.3">
      <c r="A1861" s="45" t="s">
        <v>323</v>
      </c>
      <c r="B1861" s="45" t="s">
        <v>12</v>
      </c>
      <c r="C1861" s="45">
        <v>14</v>
      </c>
      <c r="D1861" s="44"/>
    </row>
    <row r="1862" spans="1:4" x14ac:dyDescent="0.3">
      <c r="A1862" s="45" t="s">
        <v>323</v>
      </c>
      <c r="B1862" s="45" t="s">
        <v>12</v>
      </c>
      <c r="C1862" s="45">
        <v>16</v>
      </c>
      <c r="D1862" s="44"/>
    </row>
    <row r="1863" spans="1:4" x14ac:dyDescent="0.3">
      <c r="A1863" s="45" t="s">
        <v>323</v>
      </c>
      <c r="B1863" s="45" t="s">
        <v>12</v>
      </c>
      <c r="C1863" s="45">
        <v>16</v>
      </c>
      <c r="D1863" s="44"/>
    </row>
    <row r="1864" spans="1:4" x14ac:dyDescent="0.3">
      <c r="A1864" s="45" t="s">
        <v>323</v>
      </c>
      <c r="B1864" s="45" t="s">
        <v>12</v>
      </c>
      <c r="C1864" s="45">
        <v>17</v>
      </c>
      <c r="D1864" s="44"/>
    </row>
    <row r="1865" spans="1:4" x14ac:dyDescent="0.3">
      <c r="A1865" s="45" t="s">
        <v>323</v>
      </c>
      <c r="B1865" s="45" t="s">
        <v>12</v>
      </c>
      <c r="C1865" s="45">
        <v>17</v>
      </c>
      <c r="D1865" s="44"/>
    </row>
    <row r="1866" spans="1:4" x14ac:dyDescent="0.3">
      <c r="A1866" s="45" t="s">
        <v>323</v>
      </c>
      <c r="B1866" s="45" t="s">
        <v>12</v>
      </c>
      <c r="C1866" s="45">
        <v>18</v>
      </c>
      <c r="D1866" s="44"/>
    </row>
    <row r="1867" spans="1:4" x14ac:dyDescent="0.3">
      <c r="A1867" s="45" t="s">
        <v>323</v>
      </c>
      <c r="B1867" s="45" t="s">
        <v>12</v>
      </c>
      <c r="C1867" s="45">
        <v>19</v>
      </c>
      <c r="D1867" s="44"/>
    </row>
    <row r="1868" spans="1:4" x14ac:dyDescent="0.3">
      <c r="A1868" s="45" t="s">
        <v>323</v>
      </c>
      <c r="B1868" s="45" t="s">
        <v>12</v>
      </c>
      <c r="C1868" s="45">
        <v>21</v>
      </c>
      <c r="D1868" s="44"/>
    </row>
    <row r="1869" spans="1:4" x14ac:dyDescent="0.3">
      <c r="A1869" s="45" t="s">
        <v>323</v>
      </c>
      <c r="B1869" s="45" t="s">
        <v>12</v>
      </c>
      <c r="C1869" s="45">
        <v>21</v>
      </c>
      <c r="D1869" s="44"/>
    </row>
    <row r="1870" spans="1:4" x14ac:dyDescent="0.3">
      <c r="A1870" s="45" t="s">
        <v>323</v>
      </c>
      <c r="B1870" s="45" t="s">
        <v>12</v>
      </c>
      <c r="D1870" s="44">
        <v>1</v>
      </c>
    </row>
    <row r="1871" spans="1:4" x14ac:dyDescent="0.3">
      <c r="A1871" s="45" t="s">
        <v>323</v>
      </c>
      <c r="B1871" s="45" t="s">
        <v>12</v>
      </c>
      <c r="D1871" s="44">
        <v>1</v>
      </c>
    </row>
    <row r="1872" spans="1:4" x14ac:dyDescent="0.3">
      <c r="A1872" s="45" t="s">
        <v>323</v>
      </c>
      <c r="B1872" s="45" t="s">
        <v>12</v>
      </c>
      <c r="D1872" s="44">
        <v>1</v>
      </c>
    </row>
    <row r="1873" spans="1:4" x14ac:dyDescent="0.3">
      <c r="A1873" s="45" t="s">
        <v>323</v>
      </c>
      <c r="B1873" s="45" t="s">
        <v>12</v>
      </c>
      <c r="D1873" s="44">
        <v>1</v>
      </c>
    </row>
    <row r="1874" spans="1:4" x14ac:dyDescent="0.3">
      <c r="A1874" s="45" t="s">
        <v>323</v>
      </c>
      <c r="B1874" s="45" t="s">
        <v>12</v>
      </c>
      <c r="D1874" s="44">
        <v>1</v>
      </c>
    </row>
    <row r="1875" spans="1:4" x14ac:dyDescent="0.3">
      <c r="A1875" s="45" t="s">
        <v>323</v>
      </c>
      <c r="B1875" s="45" t="s">
        <v>12</v>
      </c>
      <c r="D1875" s="44">
        <v>1</v>
      </c>
    </row>
    <row r="1876" spans="1:4" x14ac:dyDescent="0.3">
      <c r="A1876" s="45" t="s">
        <v>323</v>
      </c>
      <c r="B1876" s="45" t="s">
        <v>12</v>
      </c>
      <c r="D1876" s="44">
        <v>1</v>
      </c>
    </row>
    <row r="1877" spans="1:4" x14ac:dyDescent="0.3">
      <c r="A1877" s="45" t="s">
        <v>323</v>
      </c>
      <c r="B1877" s="45" t="s">
        <v>12</v>
      </c>
      <c r="D1877" s="44">
        <v>1</v>
      </c>
    </row>
    <row r="1878" spans="1:4" x14ac:dyDescent="0.3">
      <c r="A1878" s="45" t="s">
        <v>323</v>
      </c>
      <c r="B1878" s="45" t="s">
        <v>12</v>
      </c>
      <c r="D1878" s="44">
        <v>1</v>
      </c>
    </row>
    <row r="1879" spans="1:4" x14ac:dyDescent="0.3">
      <c r="A1879" s="45" t="s">
        <v>323</v>
      </c>
      <c r="B1879" s="45" t="s">
        <v>12</v>
      </c>
      <c r="D1879" s="44">
        <v>1</v>
      </c>
    </row>
    <row r="1880" spans="1:4" x14ac:dyDescent="0.3">
      <c r="A1880" s="45" t="s">
        <v>323</v>
      </c>
      <c r="B1880" s="45" t="s">
        <v>12</v>
      </c>
      <c r="D1880" s="44">
        <v>1</v>
      </c>
    </row>
    <row r="1881" spans="1:4" x14ac:dyDescent="0.3">
      <c r="A1881" s="45" t="s">
        <v>323</v>
      </c>
      <c r="B1881" s="45" t="s">
        <v>12</v>
      </c>
      <c r="D1881" s="44">
        <v>1</v>
      </c>
    </row>
    <row r="1882" spans="1:4" x14ac:dyDescent="0.3">
      <c r="A1882" s="45" t="s">
        <v>323</v>
      </c>
      <c r="B1882" s="45" t="s">
        <v>12</v>
      </c>
      <c r="D1882" s="44">
        <v>1</v>
      </c>
    </row>
    <row r="1883" spans="1:4" x14ac:dyDescent="0.3">
      <c r="A1883" s="45" t="s">
        <v>323</v>
      </c>
      <c r="B1883" s="45" t="s">
        <v>12</v>
      </c>
      <c r="D1883" s="44">
        <v>1</v>
      </c>
    </row>
    <row r="1884" spans="1:4" x14ac:dyDescent="0.3">
      <c r="A1884" s="45" t="s">
        <v>323</v>
      </c>
      <c r="B1884" s="45" t="s">
        <v>12</v>
      </c>
      <c r="D1884" s="44">
        <v>1</v>
      </c>
    </row>
    <row r="1885" spans="1:4" x14ac:dyDescent="0.3">
      <c r="A1885" s="45" t="s">
        <v>323</v>
      </c>
      <c r="B1885" s="45" t="s">
        <v>12</v>
      </c>
      <c r="D1885" s="44">
        <v>1</v>
      </c>
    </row>
    <row r="1886" spans="1:4" x14ac:dyDescent="0.3">
      <c r="A1886" s="45" t="s">
        <v>323</v>
      </c>
      <c r="B1886" s="45" t="s">
        <v>12</v>
      </c>
      <c r="D1886" s="44">
        <v>1</v>
      </c>
    </row>
    <row r="1887" spans="1:4" x14ac:dyDescent="0.3">
      <c r="A1887" s="45" t="s">
        <v>323</v>
      </c>
      <c r="B1887" s="45" t="s">
        <v>12</v>
      </c>
      <c r="D1887" s="44">
        <v>1</v>
      </c>
    </row>
    <row r="1888" spans="1:4" x14ac:dyDescent="0.3">
      <c r="A1888" s="45" t="s">
        <v>323</v>
      </c>
      <c r="B1888" s="45" t="s">
        <v>12</v>
      </c>
      <c r="D1888" s="44">
        <v>1</v>
      </c>
    </row>
    <row r="1889" spans="1:4" x14ac:dyDescent="0.3">
      <c r="A1889" s="45" t="s">
        <v>323</v>
      </c>
      <c r="B1889" s="45" t="s">
        <v>12</v>
      </c>
      <c r="D1889" s="44">
        <v>1</v>
      </c>
    </row>
    <row r="1890" spans="1:4" x14ac:dyDescent="0.3">
      <c r="A1890" s="45" t="s">
        <v>323</v>
      </c>
      <c r="B1890" s="45" t="s">
        <v>12</v>
      </c>
      <c r="D1890" s="44">
        <v>1</v>
      </c>
    </row>
    <row r="1891" spans="1:4" x14ac:dyDescent="0.3">
      <c r="A1891" s="45" t="s">
        <v>323</v>
      </c>
      <c r="B1891" s="45" t="s">
        <v>12</v>
      </c>
      <c r="D1891" s="44">
        <v>1</v>
      </c>
    </row>
    <row r="1892" spans="1:4" x14ac:dyDescent="0.3">
      <c r="A1892" s="45" t="s">
        <v>323</v>
      </c>
      <c r="B1892" s="45" t="s">
        <v>12</v>
      </c>
      <c r="D1892" s="44">
        <v>1</v>
      </c>
    </row>
    <row r="1893" spans="1:4" x14ac:dyDescent="0.3">
      <c r="A1893" s="45" t="s">
        <v>323</v>
      </c>
      <c r="B1893" s="45" t="s">
        <v>12</v>
      </c>
      <c r="D1893" s="44">
        <v>1</v>
      </c>
    </row>
    <row r="1894" spans="1:4" x14ac:dyDescent="0.3">
      <c r="A1894" s="45" t="s">
        <v>323</v>
      </c>
      <c r="B1894" s="45" t="s">
        <v>12</v>
      </c>
      <c r="D1894" s="44">
        <v>1</v>
      </c>
    </row>
    <row r="1895" spans="1:4" x14ac:dyDescent="0.3">
      <c r="A1895" s="45" t="s">
        <v>323</v>
      </c>
      <c r="B1895" s="45" t="s">
        <v>12</v>
      </c>
      <c r="D1895" s="44">
        <v>1</v>
      </c>
    </row>
    <row r="1896" spans="1:4" x14ac:dyDescent="0.3">
      <c r="A1896" s="45" t="s">
        <v>323</v>
      </c>
      <c r="B1896" s="45" t="s">
        <v>12</v>
      </c>
      <c r="D1896" s="44">
        <v>1</v>
      </c>
    </row>
    <row r="1897" spans="1:4" x14ac:dyDescent="0.3">
      <c r="A1897" s="45" t="s">
        <v>323</v>
      </c>
      <c r="B1897" s="45" t="s">
        <v>12</v>
      </c>
      <c r="D1897" s="44">
        <v>1</v>
      </c>
    </row>
    <row r="1898" spans="1:4" x14ac:dyDescent="0.3">
      <c r="A1898" s="45" t="s">
        <v>323</v>
      </c>
      <c r="B1898" s="45" t="s">
        <v>12</v>
      </c>
      <c r="D1898" s="44">
        <v>1</v>
      </c>
    </row>
    <row r="1899" spans="1:4" x14ac:dyDescent="0.3">
      <c r="A1899" s="45" t="s">
        <v>323</v>
      </c>
      <c r="B1899" s="45" t="s">
        <v>12</v>
      </c>
      <c r="D1899" s="44">
        <v>1</v>
      </c>
    </row>
    <row r="1900" spans="1:4" x14ac:dyDescent="0.3">
      <c r="A1900" s="45" t="s">
        <v>323</v>
      </c>
      <c r="B1900" s="45" t="s">
        <v>12</v>
      </c>
      <c r="D1900" s="44">
        <v>1</v>
      </c>
    </row>
    <row r="1901" spans="1:4" x14ac:dyDescent="0.3">
      <c r="A1901" s="45" t="s">
        <v>323</v>
      </c>
      <c r="B1901" s="45" t="s">
        <v>12</v>
      </c>
      <c r="D1901" s="44">
        <v>1</v>
      </c>
    </row>
    <row r="1902" spans="1:4" x14ac:dyDescent="0.3">
      <c r="A1902" s="45" t="s">
        <v>323</v>
      </c>
      <c r="B1902" s="45" t="s">
        <v>12</v>
      </c>
      <c r="D1902" s="44">
        <v>1</v>
      </c>
    </row>
    <row r="1903" spans="1:4" x14ac:dyDescent="0.3">
      <c r="A1903" s="45" t="s">
        <v>323</v>
      </c>
      <c r="B1903" s="45" t="s">
        <v>12</v>
      </c>
      <c r="D1903" s="44">
        <v>1</v>
      </c>
    </row>
    <row r="1904" spans="1:4" x14ac:dyDescent="0.3">
      <c r="A1904" s="45" t="s">
        <v>323</v>
      </c>
      <c r="B1904" s="45" t="s">
        <v>12</v>
      </c>
      <c r="D1904" s="44">
        <v>1</v>
      </c>
    </row>
    <row r="1905" spans="1:4" x14ac:dyDescent="0.3">
      <c r="A1905" s="45" t="s">
        <v>323</v>
      </c>
      <c r="B1905" s="45" t="s">
        <v>12</v>
      </c>
      <c r="D1905" s="44">
        <v>1</v>
      </c>
    </row>
    <row r="1906" spans="1:4" x14ac:dyDescent="0.3">
      <c r="A1906" s="45" t="s">
        <v>323</v>
      </c>
      <c r="B1906" s="45" t="s">
        <v>12</v>
      </c>
      <c r="D1906" s="44">
        <v>1</v>
      </c>
    </row>
    <row r="1907" spans="1:4" x14ac:dyDescent="0.3">
      <c r="A1907" s="45" t="s">
        <v>323</v>
      </c>
      <c r="B1907" s="45" t="s">
        <v>12</v>
      </c>
      <c r="D1907" s="44">
        <v>1</v>
      </c>
    </row>
    <row r="1908" spans="1:4" x14ac:dyDescent="0.3">
      <c r="A1908" s="45" t="s">
        <v>323</v>
      </c>
      <c r="B1908" s="45" t="s">
        <v>12</v>
      </c>
      <c r="D1908" s="44">
        <v>1</v>
      </c>
    </row>
    <row r="1909" spans="1:4" x14ac:dyDescent="0.3">
      <c r="A1909" s="45" t="s">
        <v>323</v>
      </c>
      <c r="B1909" s="45" t="s">
        <v>12</v>
      </c>
      <c r="D1909" s="44">
        <v>1</v>
      </c>
    </row>
    <row r="1910" spans="1:4" x14ac:dyDescent="0.3">
      <c r="A1910" s="45" t="s">
        <v>323</v>
      </c>
      <c r="B1910" s="45" t="s">
        <v>12</v>
      </c>
      <c r="D1910" s="44">
        <v>1</v>
      </c>
    </row>
    <row r="1911" spans="1:4" x14ac:dyDescent="0.3">
      <c r="A1911" s="45" t="s">
        <v>323</v>
      </c>
      <c r="B1911" s="45" t="s">
        <v>12</v>
      </c>
      <c r="D1911" s="44">
        <v>1</v>
      </c>
    </row>
    <row r="1912" spans="1:4" x14ac:dyDescent="0.3">
      <c r="A1912" s="45" t="s">
        <v>323</v>
      </c>
      <c r="B1912" s="45" t="s">
        <v>12</v>
      </c>
      <c r="D1912" s="44">
        <v>1</v>
      </c>
    </row>
    <row r="1913" spans="1:4" x14ac:dyDescent="0.3">
      <c r="A1913" s="45" t="s">
        <v>323</v>
      </c>
      <c r="B1913" s="45" t="s">
        <v>12</v>
      </c>
      <c r="D1913" s="44">
        <v>1</v>
      </c>
    </row>
    <row r="1914" spans="1:4" x14ac:dyDescent="0.3">
      <c r="A1914" s="45" t="s">
        <v>323</v>
      </c>
      <c r="B1914" s="45" t="s">
        <v>12</v>
      </c>
      <c r="D1914" s="44">
        <v>1</v>
      </c>
    </row>
    <row r="1915" spans="1:4" x14ac:dyDescent="0.3">
      <c r="A1915" s="45" t="s">
        <v>323</v>
      </c>
      <c r="B1915" s="45" t="s">
        <v>12</v>
      </c>
      <c r="D1915" s="44">
        <v>1</v>
      </c>
    </row>
    <row r="1916" spans="1:4" x14ac:dyDescent="0.3">
      <c r="A1916" s="45" t="s">
        <v>323</v>
      </c>
      <c r="B1916" s="45" t="s">
        <v>12</v>
      </c>
      <c r="D1916" s="44">
        <v>1</v>
      </c>
    </row>
    <row r="1917" spans="1:4" x14ac:dyDescent="0.3">
      <c r="A1917" s="45" t="s">
        <v>323</v>
      </c>
      <c r="B1917" s="45" t="s">
        <v>12</v>
      </c>
      <c r="D1917" s="44">
        <v>1</v>
      </c>
    </row>
    <row r="1918" spans="1:4" x14ac:dyDescent="0.3">
      <c r="A1918" s="45" t="s">
        <v>323</v>
      </c>
      <c r="B1918" s="45" t="s">
        <v>12</v>
      </c>
      <c r="D1918" s="44">
        <v>1</v>
      </c>
    </row>
    <row r="1919" spans="1:4" x14ac:dyDescent="0.3">
      <c r="A1919" s="45" t="s">
        <v>323</v>
      </c>
      <c r="B1919" s="45" t="s">
        <v>12</v>
      </c>
      <c r="D1919" s="44">
        <v>1</v>
      </c>
    </row>
    <row r="1920" spans="1:4" x14ac:dyDescent="0.3">
      <c r="A1920" s="45" t="s">
        <v>323</v>
      </c>
      <c r="B1920" s="45" t="s">
        <v>12</v>
      </c>
      <c r="D1920" s="44">
        <v>1</v>
      </c>
    </row>
    <row r="1921" spans="1:4" x14ac:dyDescent="0.3">
      <c r="A1921" s="45" t="s">
        <v>323</v>
      </c>
      <c r="B1921" s="45" t="s">
        <v>12</v>
      </c>
      <c r="D1921" s="44">
        <v>1</v>
      </c>
    </row>
    <row r="1922" spans="1:4" x14ac:dyDescent="0.3">
      <c r="A1922" s="45" t="s">
        <v>323</v>
      </c>
      <c r="B1922" s="45" t="s">
        <v>12</v>
      </c>
      <c r="D1922" s="44">
        <v>1</v>
      </c>
    </row>
    <row r="1923" spans="1:4" x14ac:dyDescent="0.3">
      <c r="A1923" s="45" t="s">
        <v>323</v>
      </c>
      <c r="B1923" s="45" t="s">
        <v>12</v>
      </c>
      <c r="D1923" s="44">
        <v>1</v>
      </c>
    </row>
    <row r="1924" spans="1:4" x14ac:dyDescent="0.3">
      <c r="A1924" s="45" t="s">
        <v>323</v>
      </c>
      <c r="B1924" s="45" t="s">
        <v>12</v>
      </c>
      <c r="D1924" s="44">
        <v>1</v>
      </c>
    </row>
    <row r="1925" spans="1:4" x14ac:dyDescent="0.3">
      <c r="A1925" s="45" t="s">
        <v>323</v>
      </c>
      <c r="B1925" s="45" t="s">
        <v>12</v>
      </c>
      <c r="D1925" s="44">
        <v>1</v>
      </c>
    </row>
    <row r="1926" spans="1:4" x14ac:dyDescent="0.3">
      <c r="A1926" s="45" t="s">
        <v>323</v>
      </c>
      <c r="B1926" s="45" t="s">
        <v>12</v>
      </c>
      <c r="D1926" s="44">
        <v>1</v>
      </c>
    </row>
    <row r="1927" spans="1:4" x14ac:dyDescent="0.3">
      <c r="A1927" s="45" t="s">
        <v>323</v>
      </c>
      <c r="B1927" s="45" t="s">
        <v>12</v>
      </c>
      <c r="D1927" s="44">
        <v>1</v>
      </c>
    </row>
    <row r="1928" spans="1:4" x14ac:dyDescent="0.3">
      <c r="A1928" s="45" t="s">
        <v>323</v>
      </c>
      <c r="B1928" s="45" t="s">
        <v>12</v>
      </c>
      <c r="D1928" s="44">
        <v>1</v>
      </c>
    </row>
    <row r="1929" spans="1:4" x14ac:dyDescent="0.3">
      <c r="A1929" s="45" t="s">
        <v>323</v>
      </c>
      <c r="B1929" s="45" t="s">
        <v>12</v>
      </c>
      <c r="D1929" s="44">
        <v>1</v>
      </c>
    </row>
    <row r="1930" spans="1:4" x14ac:dyDescent="0.3">
      <c r="A1930" s="45" t="s">
        <v>381</v>
      </c>
      <c r="B1930" s="45" t="s">
        <v>12</v>
      </c>
      <c r="C1930" s="45">
        <v>1</v>
      </c>
      <c r="D1930" s="44"/>
    </row>
    <row r="1931" spans="1:4" x14ac:dyDescent="0.3">
      <c r="A1931" s="45" t="s">
        <v>381</v>
      </c>
      <c r="B1931" s="45" t="s">
        <v>12</v>
      </c>
      <c r="C1931" s="45">
        <v>1</v>
      </c>
      <c r="D1931" s="44"/>
    </row>
    <row r="1932" spans="1:4" x14ac:dyDescent="0.3">
      <c r="A1932" s="45" t="s">
        <v>381</v>
      </c>
      <c r="B1932" s="45" t="s">
        <v>12</v>
      </c>
      <c r="C1932" s="45">
        <v>1</v>
      </c>
      <c r="D1932" s="44"/>
    </row>
    <row r="1933" spans="1:4" x14ac:dyDescent="0.3">
      <c r="A1933" s="45" t="s">
        <v>381</v>
      </c>
      <c r="B1933" s="45" t="s">
        <v>12</v>
      </c>
      <c r="D1933" s="44">
        <v>1</v>
      </c>
    </row>
    <row r="1934" spans="1:4" x14ac:dyDescent="0.3">
      <c r="A1934" s="45" t="s">
        <v>381</v>
      </c>
      <c r="B1934" s="45" t="s">
        <v>12</v>
      </c>
      <c r="D1934" s="44">
        <v>1</v>
      </c>
    </row>
    <row r="1935" spans="1:4" x14ac:dyDescent="0.3">
      <c r="A1935" s="45" t="s">
        <v>381</v>
      </c>
      <c r="B1935" s="45" t="s">
        <v>12</v>
      </c>
      <c r="D1935" s="44">
        <v>1</v>
      </c>
    </row>
    <row r="1936" spans="1:4" x14ac:dyDescent="0.3">
      <c r="A1936" s="45" t="s">
        <v>206</v>
      </c>
      <c r="B1936" s="45" t="s">
        <v>12</v>
      </c>
      <c r="C1936" s="45">
        <v>1</v>
      </c>
      <c r="D1936" s="44"/>
    </row>
    <row r="1937" spans="1:4" x14ac:dyDescent="0.3">
      <c r="A1937" s="45" t="s">
        <v>206</v>
      </c>
      <c r="B1937" s="45" t="s">
        <v>12</v>
      </c>
      <c r="C1937" s="45">
        <v>1</v>
      </c>
      <c r="D1937" s="44"/>
    </row>
    <row r="1938" spans="1:4" x14ac:dyDescent="0.3">
      <c r="A1938" s="45" t="s">
        <v>206</v>
      </c>
      <c r="B1938" s="45" t="s">
        <v>12</v>
      </c>
      <c r="C1938" s="45">
        <v>2</v>
      </c>
      <c r="D1938" s="44"/>
    </row>
    <row r="1939" spans="1:4" x14ac:dyDescent="0.3">
      <c r="A1939" s="45" t="s">
        <v>382</v>
      </c>
      <c r="B1939" s="45" t="s">
        <v>12</v>
      </c>
      <c r="D1939" s="44">
        <v>1</v>
      </c>
    </row>
    <row r="1940" spans="1:4" x14ac:dyDescent="0.3">
      <c r="A1940" s="45" t="s">
        <v>368</v>
      </c>
      <c r="B1940" s="45" t="s">
        <v>12</v>
      </c>
      <c r="C1940" s="45">
        <v>1</v>
      </c>
      <c r="D1940" s="44"/>
    </row>
    <row r="1941" spans="1:4" x14ac:dyDescent="0.3">
      <c r="A1941" s="45" t="s">
        <v>368</v>
      </c>
      <c r="B1941" s="45" t="s">
        <v>12</v>
      </c>
      <c r="C1941" s="45">
        <v>1</v>
      </c>
      <c r="D1941" s="44"/>
    </row>
    <row r="1942" spans="1:4" x14ac:dyDescent="0.3">
      <c r="A1942" s="45" t="s">
        <v>368</v>
      </c>
      <c r="B1942" s="45" t="s">
        <v>12</v>
      </c>
      <c r="C1942" s="45">
        <v>1</v>
      </c>
      <c r="D1942" s="44"/>
    </row>
    <row r="1943" spans="1:4" x14ac:dyDescent="0.3">
      <c r="A1943" s="45" t="s">
        <v>368</v>
      </c>
      <c r="B1943" s="45" t="s">
        <v>12</v>
      </c>
      <c r="C1943" s="45">
        <v>1</v>
      </c>
      <c r="D1943" s="44"/>
    </row>
    <row r="1944" spans="1:4" x14ac:dyDescent="0.3">
      <c r="A1944" s="45" t="s">
        <v>368</v>
      </c>
      <c r="B1944" s="45" t="s">
        <v>12</v>
      </c>
      <c r="C1944" s="45">
        <v>1</v>
      </c>
      <c r="D1944" s="44"/>
    </row>
    <row r="1945" spans="1:4" x14ac:dyDescent="0.3">
      <c r="A1945" s="45" t="s">
        <v>368</v>
      </c>
      <c r="B1945" s="45" t="s">
        <v>12</v>
      </c>
      <c r="C1945" s="45">
        <v>1</v>
      </c>
      <c r="D1945" s="44"/>
    </row>
    <row r="1946" spans="1:4" x14ac:dyDescent="0.3">
      <c r="A1946" s="45" t="s">
        <v>368</v>
      </c>
      <c r="B1946" s="45" t="s">
        <v>12</v>
      </c>
      <c r="C1946" s="45">
        <v>1</v>
      </c>
      <c r="D1946" s="44"/>
    </row>
    <row r="1947" spans="1:4" x14ac:dyDescent="0.3">
      <c r="A1947" s="45" t="s">
        <v>368</v>
      </c>
      <c r="B1947" s="45" t="s">
        <v>12</v>
      </c>
      <c r="C1947" s="45">
        <v>2</v>
      </c>
      <c r="D1947" s="44"/>
    </row>
    <row r="1948" spans="1:4" x14ac:dyDescent="0.3">
      <c r="A1948" s="45" t="s">
        <v>368</v>
      </c>
      <c r="B1948" s="45" t="s">
        <v>12</v>
      </c>
      <c r="C1948" s="45">
        <v>2</v>
      </c>
      <c r="D1948" s="44"/>
    </row>
    <row r="1949" spans="1:4" x14ac:dyDescent="0.3">
      <c r="A1949" s="45" t="s">
        <v>368</v>
      </c>
      <c r="B1949" s="45" t="s">
        <v>12</v>
      </c>
      <c r="C1949" s="45">
        <v>2</v>
      </c>
      <c r="D1949" s="44"/>
    </row>
    <row r="1950" spans="1:4" x14ac:dyDescent="0.3">
      <c r="A1950" s="45" t="s">
        <v>368</v>
      </c>
      <c r="B1950" s="45" t="s">
        <v>12</v>
      </c>
      <c r="C1950" s="45">
        <v>2</v>
      </c>
      <c r="D1950" s="44"/>
    </row>
    <row r="1951" spans="1:4" x14ac:dyDescent="0.3">
      <c r="A1951" s="45" t="s">
        <v>368</v>
      </c>
      <c r="B1951" s="45" t="s">
        <v>12</v>
      </c>
      <c r="C1951" s="45">
        <v>2</v>
      </c>
      <c r="D1951" s="44"/>
    </row>
    <row r="1952" spans="1:4" x14ac:dyDescent="0.3">
      <c r="A1952" s="45" t="s">
        <v>368</v>
      </c>
      <c r="B1952" s="45" t="s">
        <v>12</v>
      </c>
      <c r="C1952" s="45">
        <v>3</v>
      </c>
      <c r="D1952" s="44"/>
    </row>
    <row r="1953" spans="1:4" x14ac:dyDescent="0.3">
      <c r="A1953" s="45" t="s">
        <v>368</v>
      </c>
      <c r="B1953" s="45" t="s">
        <v>12</v>
      </c>
      <c r="C1953" s="45">
        <v>3</v>
      </c>
      <c r="D1953" s="44"/>
    </row>
    <row r="1954" spans="1:4" x14ac:dyDescent="0.3">
      <c r="A1954" s="45" t="s">
        <v>368</v>
      </c>
      <c r="B1954" s="45" t="s">
        <v>12</v>
      </c>
      <c r="D1954" s="44">
        <v>1</v>
      </c>
    </row>
    <row r="1955" spans="1:4" x14ac:dyDescent="0.3">
      <c r="A1955" s="45" t="s">
        <v>368</v>
      </c>
      <c r="B1955" s="45" t="s">
        <v>12</v>
      </c>
      <c r="D1955" s="44">
        <v>1</v>
      </c>
    </row>
    <row r="1956" spans="1:4" x14ac:dyDescent="0.3">
      <c r="A1956" s="45" t="s">
        <v>368</v>
      </c>
      <c r="B1956" s="45" t="s">
        <v>12</v>
      </c>
      <c r="D1956" s="44">
        <v>1</v>
      </c>
    </row>
    <row r="1957" spans="1:4" x14ac:dyDescent="0.3">
      <c r="A1957" s="45" t="s">
        <v>368</v>
      </c>
      <c r="B1957" s="45" t="s">
        <v>12</v>
      </c>
      <c r="D1957" s="44">
        <v>1</v>
      </c>
    </row>
    <row r="1958" spans="1:4" x14ac:dyDescent="0.3">
      <c r="A1958" s="45" t="s">
        <v>368</v>
      </c>
      <c r="B1958" s="45" t="s">
        <v>12</v>
      </c>
      <c r="D1958" s="44">
        <v>1</v>
      </c>
    </row>
    <row r="1959" spans="1:4" x14ac:dyDescent="0.3">
      <c r="A1959" s="45" t="s">
        <v>383</v>
      </c>
      <c r="B1959" s="45" t="s">
        <v>12</v>
      </c>
      <c r="C1959" s="45">
        <v>1</v>
      </c>
      <c r="D1959" s="44"/>
    </row>
    <row r="1960" spans="1:4" x14ac:dyDescent="0.3">
      <c r="A1960" s="45" t="s">
        <v>383</v>
      </c>
      <c r="B1960" s="45" t="s">
        <v>12</v>
      </c>
      <c r="C1960" s="45">
        <v>1</v>
      </c>
      <c r="D1960" s="44"/>
    </row>
    <row r="1961" spans="1:4" x14ac:dyDescent="0.3">
      <c r="A1961" s="45" t="s">
        <v>383</v>
      </c>
      <c r="B1961" s="45" t="s">
        <v>12</v>
      </c>
      <c r="C1961" s="45">
        <v>1</v>
      </c>
      <c r="D1961" s="44"/>
    </row>
    <row r="1962" spans="1:4" x14ac:dyDescent="0.3">
      <c r="A1962" s="45" t="s">
        <v>383</v>
      </c>
      <c r="B1962" s="45" t="s">
        <v>12</v>
      </c>
      <c r="C1962" s="45">
        <v>1</v>
      </c>
      <c r="D1962" s="44"/>
    </row>
    <row r="1963" spans="1:4" x14ac:dyDescent="0.3">
      <c r="A1963" s="45" t="s">
        <v>383</v>
      </c>
      <c r="B1963" s="45" t="s">
        <v>12</v>
      </c>
      <c r="C1963" s="45">
        <v>1</v>
      </c>
      <c r="D1963" s="44"/>
    </row>
    <row r="1964" spans="1:4" x14ac:dyDescent="0.3">
      <c r="A1964" s="45" t="s">
        <v>383</v>
      </c>
      <c r="B1964" s="45" t="s">
        <v>12</v>
      </c>
      <c r="C1964" s="45">
        <v>1</v>
      </c>
      <c r="D1964" s="44"/>
    </row>
    <row r="1965" spans="1:4" x14ac:dyDescent="0.3">
      <c r="A1965" s="45" t="s">
        <v>383</v>
      </c>
      <c r="B1965" s="45" t="s">
        <v>12</v>
      </c>
      <c r="C1965" s="45">
        <v>1</v>
      </c>
      <c r="D1965" s="44"/>
    </row>
    <row r="1966" spans="1:4" x14ac:dyDescent="0.3">
      <c r="A1966" s="45" t="s">
        <v>383</v>
      </c>
      <c r="B1966" s="45" t="s">
        <v>12</v>
      </c>
      <c r="C1966" s="45">
        <v>1</v>
      </c>
      <c r="D1966" s="44"/>
    </row>
    <row r="1967" spans="1:4" x14ac:dyDescent="0.3">
      <c r="A1967" s="45" t="s">
        <v>383</v>
      </c>
      <c r="B1967" s="45" t="s">
        <v>12</v>
      </c>
      <c r="C1967" s="45">
        <v>1</v>
      </c>
      <c r="D1967" s="44"/>
    </row>
    <row r="1968" spans="1:4" x14ac:dyDescent="0.3">
      <c r="A1968" s="45" t="s">
        <v>383</v>
      </c>
      <c r="B1968" s="45" t="s">
        <v>12</v>
      </c>
      <c r="C1968" s="45">
        <v>1</v>
      </c>
      <c r="D1968" s="44"/>
    </row>
    <row r="1969" spans="1:4" x14ac:dyDescent="0.3">
      <c r="A1969" s="45" t="s">
        <v>383</v>
      </c>
      <c r="B1969" s="45" t="s">
        <v>12</v>
      </c>
      <c r="C1969" s="45">
        <v>1</v>
      </c>
      <c r="D1969" s="44"/>
    </row>
    <row r="1970" spans="1:4" x14ac:dyDescent="0.3">
      <c r="A1970" s="45" t="s">
        <v>383</v>
      </c>
      <c r="B1970" s="45" t="s">
        <v>12</v>
      </c>
      <c r="C1970" s="45">
        <v>1</v>
      </c>
      <c r="D1970" s="44"/>
    </row>
    <row r="1971" spans="1:4" x14ac:dyDescent="0.3">
      <c r="A1971" s="45" t="s">
        <v>383</v>
      </c>
      <c r="B1971" s="45" t="s">
        <v>12</v>
      </c>
      <c r="C1971" s="45">
        <v>1</v>
      </c>
      <c r="D1971" s="44"/>
    </row>
    <row r="1972" spans="1:4" x14ac:dyDescent="0.3">
      <c r="A1972" s="45" t="s">
        <v>383</v>
      </c>
      <c r="B1972" s="45" t="s">
        <v>12</v>
      </c>
      <c r="C1972" s="45">
        <v>1</v>
      </c>
      <c r="D1972" s="44"/>
    </row>
    <row r="1973" spans="1:4" x14ac:dyDescent="0.3">
      <c r="A1973" s="45" t="s">
        <v>383</v>
      </c>
      <c r="B1973" s="45" t="s">
        <v>12</v>
      </c>
      <c r="C1973" s="45">
        <v>1</v>
      </c>
      <c r="D1973" s="44"/>
    </row>
    <row r="1974" spans="1:4" x14ac:dyDescent="0.3">
      <c r="A1974" s="45" t="s">
        <v>383</v>
      </c>
      <c r="B1974" s="45" t="s">
        <v>12</v>
      </c>
      <c r="C1974" s="45">
        <v>1</v>
      </c>
      <c r="D1974" s="44"/>
    </row>
    <row r="1975" spans="1:4" x14ac:dyDescent="0.3">
      <c r="A1975" s="45" t="s">
        <v>383</v>
      </c>
      <c r="B1975" s="45" t="s">
        <v>12</v>
      </c>
      <c r="C1975" s="45">
        <v>1</v>
      </c>
      <c r="D1975" s="44"/>
    </row>
    <row r="1976" spans="1:4" x14ac:dyDescent="0.3">
      <c r="A1976" s="45" t="s">
        <v>383</v>
      </c>
      <c r="B1976" s="45" t="s">
        <v>12</v>
      </c>
      <c r="C1976" s="45">
        <v>2</v>
      </c>
      <c r="D1976" s="44"/>
    </row>
    <row r="1977" spans="1:4" x14ac:dyDescent="0.3">
      <c r="A1977" s="45" t="s">
        <v>383</v>
      </c>
      <c r="B1977" s="45" t="s">
        <v>12</v>
      </c>
      <c r="C1977" s="45">
        <v>2</v>
      </c>
      <c r="D1977" s="44"/>
    </row>
    <row r="1978" spans="1:4" x14ac:dyDescent="0.3">
      <c r="A1978" s="45" t="s">
        <v>383</v>
      </c>
      <c r="B1978" s="45" t="s">
        <v>12</v>
      </c>
      <c r="C1978" s="45">
        <v>2</v>
      </c>
      <c r="D1978" s="44"/>
    </row>
    <row r="1979" spans="1:4" x14ac:dyDescent="0.3">
      <c r="A1979" s="45" t="s">
        <v>383</v>
      </c>
      <c r="B1979" s="45" t="s">
        <v>12</v>
      </c>
      <c r="C1979" s="45">
        <v>2</v>
      </c>
      <c r="D1979" s="44"/>
    </row>
    <row r="1980" spans="1:4" x14ac:dyDescent="0.3">
      <c r="A1980" s="45" t="s">
        <v>383</v>
      </c>
      <c r="B1980" s="45" t="s">
        <v>12</v>
      </c>
      <c r="C1980" s="45">
        <v>2</v>
      </c>
      <c r="D1980" s="44"/>
    </row>
    <row r="1981" spans="1:4" x14ac:dyDescent="0.3">
      <c r="A1981" s="45" t="s">
        <v>383</v>
      </c>
      <c r="B1981" s="45" t="s">
        <v>12</v>
      </c>
      <c r="C1981" s="45">
        <v>2</v>
      </c>
      <c r="D1981" s="44"/>
    </row>
    <row r="1982" spans="1:4" x14ac:dyDescent="0.3">
      <c r="A1982" s="45" t="s">
        <v>383</v>
      </c>
      <c r="B1982" s="45" t="s">
        <v>12</v>
      </c>
      <c r="C1982" s="45">
        <v>2</v>
      </c>
      <c r="D1982" s="44"/>
    </row>
    <row r="1983" spans="1:4" x14ac:dyDescent="0.3">
      <c r="A1983" s="45" t="s">
        <v>383</v>
      </c>
      <c r="B1983" s="45" t="s">
        <v>12</v>
      </c>
      <c r="C1983" s="45">
        <v>2</v>
      </c>
      <c r="D1983" s="44"/>
    </row>
    <row r="1984" spans="1:4" x14ac:dyDescent="0.3">
      <c r="A1984" s="45" t="s">
        <v>383</v>
      </c>
      <c r="B1984" s="45" t="s">
        <v>12</v>
      </c>
      <c r="C1984" s="45">
        <v>2</v>
      </c>
      <c r="D1984" s="44"/>
    </row>
    <row r="1985" spans="1:4" x14ac:dyDescent="0.3">
      <c r="A1985" s="45" t="s">
        <v>383</v>
      </c>
      <c r="B1985" s="45" t="s">
        <v>12</v>
      </c>
      <c r="C1985" s="45">
        <v>2</v>
      </c>
      <c r="D1985" s="44"/>
    </row>
    <row r="1986" spans="1:4" x14ac:dyDescent="0.3">
      <c r="A1986" s="45" t="s">
        <v>383</v>
      </c>
      <c r="B1986" s="45" t="s">
        <v>12</v>
      </c>
      <c r="C1986" s="45">
        <v>2</v>
      </c>
      <c r="D1986" s="44"/>
    </row>
    <row r="1987" spans="1:4" x14ac:dyDescent="0.3">
      <c r="A1987" s="45" t="s">
        <v>383</v>
      </c>
      <c r="B1987" s="45" t="s">
        <v>12</v>
      </c>
      <c r="C1987" s="45">
        <v>2</v>
      </c>
      <c r="D1987" s="44"/>
    </row>
    <row r="1988" spans="1:4" x14ac:dyDescent="0.3">
      <c r="A1988" s="45" t="s">
        <v>383</v>
      </c>
      <c r="B1988" s="45" t="s">
        <v>12</v>
      </c>
      <c r="C1988" s="45">
        <v>2</v>
      </c>
      <c r="D1988" s="44"/>
    </row>
    <row r="1989" spans="1:4" x14ac:dyDescent="0.3">
      <c r="A1989" s="45" t="s">
        <v>383</v>
      </c>
      <c r="B1989" s="45" t="s">
        <v>12</v>
      </c>
      <c r="C1989" s="45">
        <v>2</v>
      </c>
      <c r="D1989" s="44"/>
    </row>
    <row r="1990" spans="1:4" x14ac:dyDescent="0.3">
      <c r="A1990" s="45" t="s">
        <v>383</v>
      </c>
      <c r="B1990" s="45" t="s">
        <v>12</v>
      </c>
      <c r="C1990" s="45">
        <v>2</v>
      </c>
      <c r="D1990" s="44"/>
    </row>
    <row r="1991" spans="1:4" x14ac:dyDescent="0.3">
      <c r="A1991" s="45" t="s">
        <v>383</v>
      </c>
      <c r="B1991" s="45" t="s">
        <v>12</v>
      </c>
      <c r="C1991" s="45">
        <v>2</v>
      </c>
      <c r="D1991" s="44"/>
    </row>
    <row r="1992" spans="1:4" x14ac:dyDescent="0.3">
      <c r="A1992" s="45" t="s">
        <v>383</v>
      </c>
      <c r="B1992" s="45" t="s">
        <v>12</v>
      </c>
      <c r="C1992" s="45">
        <v>2</v>
      </c>
      <c r="D1992" s="44"/>
    </row>
    <row r="1993" spans="1:4" x14ac:dyDescent="0.3">
      <c r="A1993" s="45" t="s">
        <v>383</v>
      </c>
      <c r="B1993" s="45" t="s">
        <v>12</v>
      </c>
      <c r="C1993" s="45">
        <v>2</v>
      </c>
      <c r="D1993" s="44"/>
    </row>
    <row r="1994" spans="1:4" x14ac:dyDescent="0.3">
      <c r="A1994" s="45" t="s">
        <v>383</v>
      </c>
      <c r="B1994" s="45" t="s">
        <v>12</v>
      </c>
      <c r="C1994" s="45">
        <v>2</v>
      </c>
      <c r="D1994" s="44"/>
    </row>
    <row r="1995" spans="1:4" x14ac:dyDescent="0.3">
      <c r="A1995" s="45" t="s">
        <v>383</v>
      </c>
      <c r="B1995" s="45" t="s">
        <v>12</v>
      </c>
      <c r="C1995" s="45">
        <v>2</v>
      </c>
      <c r="D1995" s="44"/>
    </row>
    <row r="1996" spans="1:4" x14ac:dyDescent="0.3">
      <c r="A1996" s="45" t="s">
        <v>383</v>
      </c>
      <c r="B1996" s="45" t="s">
        <v>12</v>
      </c>
      <c r="C1996" s="45">
        <v>3</v>
      </c>
      <c r="D1996" s="44"/>
    </row>
    <row r="1997" spans="1:4" x14ac:dyDescent="0.3">
      <c r="A1997" s="45" t="s">
        <v>383</v>
      </c>
      <c r="B1997" s="45" t="s">
        <v>12</v>
      </c>
      <c r="C1997" s="45">
        <v>3</v>
      </c>
      <c r="D1997" s="44"/>
    </row>
    <row r="1998" spans="1:4" x14ac:dyDescent="0.3">
      <c r="A1998" s="45" t="s">
        <v>383</v>
      </c>
      <c r="B1998" s="45" t="s">
        <v>12</v>
      </c>
      <c r="C1998" s="45">
        <v>3</v>
      </c>
      <c r="D1998" s="44"/>
    </row>
    <row r="1999" spans="1:4" x14ac:dyDescent="0.3">
      <c r="A1999" s="45" t="s">
        <v>383</v>
      </c>
      <c r="B1999" s="45" t="s">
        <v>12</v>
      </c>
      <c r="C1999" s="45">
        <v>3</v>
      </c>
      <c r="D1999" s="44"/>
    </row>
    <row r="2000" spans="1:4" x14ac:dyDescent="0.3">
      <c r="A2000" s="45" t="s">
        <v>383</v>
      </c>
      <c r="B2000" s="45" t="s">
        <v>12</v>
      </c>
      <c r="C2000" s="45">
        <v>3</v>
      </c>
      <c r="D2000" s="44"/>
    </row>
    <row r="2001" spans="1:4" x14ac:dyDescent="0.3">
      <c r="A2001" s="45" t="s">
        <v>383</v>
      </c>
      <c r="B2001" s="45" t="s">
        <v>12</v>
      </c>
      <c r="C2001" s="45">
        <v>3</v>
      </c>
      <c r="D2001" s="44"/>
    </row>
    <row r="2002" spans="1:4" x14ac:dyDescent="0.3">
      <c r="A2002" s="45" t="s">
        <v>383</v>
      </c>
      <c r="B2002" s="45" t="s">
        <v>12</v>
      </c>
      <c r="C2002" s="45">
        <v>3</v>
      </c>
      <c r="D2002" s="44"/>
    </row>
    <row r="2003" spans="1:4" x14ac:dyDescent="0.3">
      <c r="A2003" s="45" t="s">
        <v>383</v>
      </c>
      <c r="B2003" s="45" t="s">
        <v>12</v>
      </c>
      <c r="C2003" s="45">
        <v>3</v>
      </c>
      <c r="D2003" s="44"/>
    </row>
    <row r="2004" spans="1:4" x14ac:dyDescent="0.3">
      <c r="A2004" s="45" t="s">
        <v>383</v>
      </c>
      <c r="B2004" s="45" t="s">
        <v>12</v>
      </c>
      <c r="C2004" s="45">
        <v>3</v>
      </c>
      <c r="D2004" s="44"/>
    </row>
    <row r="2005" spans="1:4" x14ac:dyDescent="0.3">
      <c r="A2005" s="45" t="s">
        <v>383</v>
      </c>
      <c r="B2005" s="45" t="s">
        <v>12</v>
      </c>
      <c r="C2005" s="45">
        <v>3</v>
      </c>
      <c r="D2005" s="44"/>
    </row>
    <row r="2006" spans="1:4" x14ac:dyDescent="0.3">
      <c r="A2006" s="45" t="s">
        <v>383</v>
      </c>
      <c r="B2006" s="45" t="s">
        <v>12</v>
      </c>
      <c r="C2006" s="45">
        <v>3</v>
      </c>
      <c r="D2006" s="44"/>
    </row>
    <row r="2007" spans="1:4" x14ac:dyDescent="0.3">
      <c r="A2007" s="45" t="s">
        <v>383</v>
      </c>
      <c r="B2007" s="45" t="s">
        <v>12</v>
      </c>
      <c r="C2007" s="45">
        <v>3</v>
      </c>
      <c r="D2007" s="44"/>
    </row>
    <row r="2008" spans="1:4" x14ac:dyDescent="0.3">
      <c r="A2008" s="45" t="s">
        <v>383</v>
      </c>
      <c r="B2008" s="45" t="s">
        <v>12</v>
      </c>
      <c r="C2008" s="45">
        <v>3</v>
      </c>
      <c r="D2008" s="44"/>
    </row>
    <row r="2009" spans="1:4" x14ac:dyDescent="0.3">
      <c r="A2009" s="45" t="s">
        <v>383</v>
      </c>
      <c r="B2009" s="45" t="s">
        <v>12</v>
      </c>
      <c r="C2009" s="45">
        <v>3</v>
      </c>
      <c r="D2009" s="44"/>
    </row>
    <row r="2010" spans="1:4" x14ac:dyDescent="0.3">
      <c r="A2010" s="45" t="s">
        <v>383</v>
      </c>
      <c r="B2010" s="45" t="s">
        <v>12</v>
      </c>
      <c r="C2010" s="45">
        <v>3</v>
      </c>
      <c r="D2010" s="44"/>
    </row>
    <row r="2011" spans="1:4" x14ac:dyDescent="0.3">
      <c r="A2011" s="45" t="s">
        <v>383</v>
      </c>
      <c r="B2011" s="45" t="s">
        <v>12</v>
      </c>
      <c r="C2011" s="45">
        <v>3</v>
      </c>
      <c r="D2011" s="44"/>
    </row>
    <row r="2012" spans="1:4" x14ac:dyDescent="0.3">
      <c r="A2012" s="45" t="s">
        <v>383</v>
      </c>
      <c r="B2012" s="45" t="s">
        <v>12</v>
      </c>
      <c r="C2012" s="45">
        <v>3</v>
      </c>
      <c r="D2012" s="44"/>
    </row>
    <row r="2013" spans="1:4" x14ac:dyDescent="0.3">
      <c r="A2013" s="45" t="s">
        <v>383</v>
      </c>
      <c r="B2013" s="45" t="s">
        <v>12</v>
      </c>
      <c r="C2013" s="45">
        <v>3</v>
      </c>
      <c r="D2013" s="44"/>
    </row>
    <row r="2014" spans="1:4" x14ac:dyDescent="0.3">
      <c r="A2014" s="45" t="s">
        <v>383</v>
      </c>
      <c r="B2014" s="45" t="s">
        <v>12</v>
      </c>
      <c r="C2014" s="45">
        <v>3</v>
      </c>
      <c r="D2014" s="44"/>
    </row>
    <row r="2015" spans="1:4" x14ac:dyDescent="0.3">
      <c r="A2015" s="45" t="s">
        <v>383</v>
      </c>
      <c r="B2015" s="45" t="s">
        <v>12</v>
      </c>
      <c r="C2015" s="45">
        <v>4</v>
      </c>
      <c r="D2015" s="44"/>
    </row>
    <row r="2016" spans="1:4" x14ac:dyDescent="0.3">
      <c r="A2016" s="45" t="s">
        <v>383</v>
      </c>
      <c r="B2016" s="45" t="s">
        <v>12</v>
      </c>
      <c r="C2016" s="45">
        <v>4</v>
      </c>
      <c r="D2016" s="44"/>
    </row>
    <row r="2017" spans="1:4" x14ac:dyDescent="0.3">
      <c r="A2017" s="45" t="s">
        <v>383</v>
      </c>
      <c r="B2017" s="45" t="s">
        <v>12</v>
      </c>
      <c r="C2017" s="45">
        <v>4</v>
      </c>
      <c r="D2017" s="44"/>
    </row>
    <row r="2018" spans="1:4" x14ac:dyDescent="0.3">
      <c r="A2018" s="45" t="s">
        <v>383</v>
      </c>
      <c r="B2018" s="45" t="s">
        <v>12</v>
      </c>
      <c r="C2018" s="45">
        <v>4</v>
      </c>
      <c r="D2018" s="44"/>
    </row>
    <row r="2019" spans="1:4" x14ac:dyDescent="0.3">
      <c r="A2019" s="45" t="s">
        <v>383</v>
      </c>
      <c r="B2019" s="45" t="s">
        <v>12</v>
      </c>
      <c r="C2019" s="45">
        <v>4</v>
      </c>
      <c r="D2019" s="44"/>
    </row>
    <row r="2020" spans="1:4" x14ac:dyDescent="0.3">
      <c r="A2020" s="45" t="s">
        <v>383</v>
      </c>
      <c r="B2020" s="45" t="s">
        <v>12</v>
      </c>
      <c r="C2020" s="45">
        <v>4</v>
      </c>
      <c r="D2020" s="44"/>
    </row>
    <row r="2021" spans="1:4" x14ac:dyDescent="0.3">
      <c r="A2021" s="45" t="s">
        <v>383</v>
      </c>
      <c r="B2021" s="45" t="s">
        <v>12</v>
      </c>
      <c r="C2021" s="45">
        <v>4</v>
      </c>
      <c r="D2021" s="44"/>
    </row>
    <row r="2022" spans="1:4" x14ac:dyDescent="0.3">
      <c r="A2022" s="45" t="s">
        <v>383</v>
      </c>
      <c r="B2022" s="45" t="s">
        <v>12</v>
      </c>
      <c r="C2022" s="45">
        <v>4</v>
      </c>
      <c r="D2022" s="44"/>
    </row>
    <row r="2023" spans="1:4" x14ac:dyDescent="0.3">
      <c r="A2023" s="45" t="s">
        <v>383</v>
      </c>
      <c r="B2023" s="45" t="s">
        <v>12</v>
      </c>
      <c r="C2023" s="45">
        <v>4</v>
      </c>
      <c r="D2023" s="44"/>
    </row>
    <row r="2024" spans="1:4" x14ac:dyDescent="0.3">
      <c r="A2024" s="45" t="s">
        <v>383</v>
      </c>
      <c r="B2024" s="45" t="s">
        <v>12</v>
      </c>
      <c r="C2024" s="45">
        <v>4</v>
      </c>
      <c r="D2024" s="44"/>
    </row>
    <row r="2025" spans="1:4" x14ac:dyDescent="0.3">
      <c r="A2025" s="45" t="s">
        <v>383</v>
      </c>
      <c r="B2025" s="45" t="s">
        <v>12</v>
      </c>
      <c r="C2025" s="45">
        <v>4</v>
      </c>
      <c r="D2025" s="44"/>
    </row>
    <row r="2026" spans="1:4" x14ac:dyDescent="0.3">
      <c r="A2026" s="45" t="s">
        <v>383</v>
      </c>
      <c r="B2026" s="45" t="s">
        <v>12</v>
      </c>
      <c r="C2026" s="45">
        <v>4</v>
      </c>
      <c r="D2026" s="44"/>
    </row>
    <row r="2027" spans="1:4" x14ac:dyDescent="0.3">
      <c r="A2027" s="45" t="s">
        <v>383</v>
      </c>
      <c r="B2027" s="45" t="s">
        <v>12</v>
      </c>
      <c r="C2027" s="45">
        <v>4</v>
      </c>
      <c r="D2027" s="44"/>
    </row>
    <row r="2028" spans="1:4" x14ac:dyDescent="0.3">
      <c r="A2028" s="45" t="s">
        <v>383</v>
      </c>
      <c r="B2028" s="45" t="s">
        <v>12</v>
      </c>
      <c r="C2028" s="45">
        <v>4</v>
      </c>
      <c r="D2028" s="44"/>
    </row>
    <row r="2029" spans="1:4" x14ac:dyDescent="0.3">
      <c r="A2029" s="45" t="s">
        <v>383</v>
      </c>
      <c r="B2029" s="45" t="s">
        <v>12</v>
      </c>
      <c r="C2029" s="45">
        <v>4</v>
      </c>
      <c r="D2029" s="44"/>
    </row>
    <row r="2030" spans="1:4" x14ac:dyDescent="0.3">
      <c r="A2030" s="45" t="s">
        <v>383</v>
      </c>
      <c r="B2030" s="45" t="s">
        <v>12</v>
      </c>
      <c r="C2030" s="45">
        <v>4</v>
      </c>
      <c r="D2030" s="44"/>
    </row>
    <row r="2031" spans="1:4" x14ac:dyDescent="0.3">
      <c r="A2031" s="45" t="s">
        <v>383</v>
      </c>
      <c r="B2031" s="45" t="s">
        <v>12</v>
      </c>
      <c r="C2031" s="45">
        <v>4</v>
      </c>
      <c r="D2031" s="44"/>
    </row>
    <row r="2032" spans="1:4" x14ac:dyDescent="0.3">
      <c r="A2032" s="45" t="s">
        <v>383</v>
      </c>
      <c r="B2032" s="45" t="s">
        <v>12</v>
      </c>
      <c r="C2032" s="45">
        <v>4</v>
      </c>
      <c r="D2032" s="44"/>
    </row>
    <row r="2033" spans="1:4" x14ac:dyDescent="0.3">
      <c r="A2033" s="45" t="s">
        <v>383</v>
      </c>
      <c r="B2033" s="45" t="s">
        <v>12</v>
      </c>
      <c r="C2033" s="45">
        <v>4</v>
      </c>
      <c r="D2033" s="44"/>
    </row>
    <row r="2034" spans="1:4" x14ac:dyDescent="0.3">
      <c r="A2034" s="45" t="s">
        <v>383</v>
      </c>
      <c r="B2034" s="45" t="s">
        <v>12</v>
      </c>
      <c r="C2034" s="45">
        <v>4</v>
      </c>
      <c r="D2034" s="44"/>
    </row>
    <row r="2035" spans="1:4" x14ac:dyDescent="0.3">
      <c r="A2035" s="45" t="s">
        <v>383</v>
      </c>
      <c r="B2035" s="45" t="s">
        <v>12</v>
      </c>
      <c r="C2035" s="45">
        <v>4</v>
      </c>
      <c r="D2035" s="44"/>
    </row>
    <row r="2036" spans="1:4" x14ac:dyDescent="0.3">
      <c r="A2036" s="45" t="s">
        <v>383</v>
      </c>
      <c r="B2036" s="45" t="s">
        <v>12</v>
      </c>
      <c r="C2036" s="45">
        <v>4</v>
      </c>
      <c r="D2036" s="44"/>
    </row>
    <row r="2037" spans="1:4" x14ac:dyDescent="0.3">
      <c r="A2037" s="45" t="s">
        <v>383</v>
      </c>
      <c r="B2037" s="45" t="s">
        <v>12</v>
      </c>
      <c r="C2037" s="45">
        <v>5</v>
      </c>
      <c r="D2037" s="44"/>
    </row>
    <row r="2038" spans="1:4" x14ac:dyDescent="0.3">
      <c r="A2038" s="45" t="s">
        <v>383</v>
      </c>
      <c r="B2038" s="45" t="s">
        <v>12</v>
      </c>
      <c r="C2038" s="45">
        <v>5</v>
      </c>
      <c r="D2038" s="44"/>
    </row>
    <row r="2039" spans="1:4" x14ac:dyDescent="0.3">
      <c r="A2039" s="45" t="s">
        <v>383</v>
      </c>
      <c r="B2039" s="45" t="s">
        <v>12</v>
      </c>
      <c r="C2039" s="45">
        <v>5</v>
      </c>
      <c r="D2039" s="44"/>
    </row>
    <row r="2040" spans="1:4" x14ac:dyDescent="0.3">
      <c r="A2040" s="45" t="s">
        <v>383</v>
      </c>
      <c r="B2040" s="45" t="s">
        <v>12</v>
      </c>
      <c r="C2040" s="45">
        <v>5</v>
      </c>
      <c r="D2040" s="44"/>
    </row>
    <row r="2041" spans="1:4" x14ac:dyDescent="0.3">
      <c r="A2041" s="45" t="s">
        <v>383</v>
      </c>
      <c r="B2041" s="45" t="s">
        <v>12</v>
      </c>
      <c r="C2041" s="45">
        <v>5</v>
      </c>
      <c r="D2041" s="44"/>
    </row>
    <row r="2042" spans="1:4" x14ac:dyDescent="0.3">
      <c r="A2042" s="45" t="s">
        <v>383</v>
      </c>
      <c r="B2042" s="45" t="s">
        <v>12</v>
      </c>
      <c r="C2042" s="45">
        <v>5</v>
      </c>
      <c r="D2042" s="44"/>
    </row>
    <row r="2043" spans="1:4" x14ac:dyDescent="0.3">
      <c r="A2043" s="45" t="s">
        <v>383</v>
      </c>
      <c r="B2043" s="45" t="s">
        <v>12</v>
      </c>
      <c r="C2043" s="45">
        <v>5</v>
      </c>
      <c r="D2043" s="44"/>
    </row>
    <row r="2044" spans="1:4" x14ac:dyDescent="0.3">
      <c r="A2044" s="45" t="s">
        <v>383</v>
      </c>
      <c r="B2044" s="45" t="s">
        <v>12</v>
      </c>
      <c r="C2044" s="45">
        <v>5</v>
      </c>
      <c r="D2044" s="44"/>
    </row>
    <row r="2045" spans="1:4" x14ac:dyDescent="0.3">
      <c r="A2045" s="45" t="s">
        <v>383</v>
      </c>
      <c r="B2045" s="45" t="s">
        <v>12</v>
      </c>
      <c r="C2045" s="45">
        <v>5</v>
      </c>
      <c r="D2045" s="44"/>
    </row>
    <row r="2046" spans="1:4" x14ac:dyDescent="0.3">
      <c r="A2046" s="45" t="s">
        <v>383</v>
      </c>
      <c r="B2046" s="45" t="s">
        <v>12</v>
      </c>
      <c r="C2046" s="45">
        <v>5</v>
      </c>
      <c r="D2046" s="44"/>
    </row>
    <row r="2047" spans="1:4" x14ac:dyDescent="0.3">
      <c r="A2047" s="45" t="s">
        <v>383</v>
      </c>
      <c r="B2047" s="45" t="s">
        <v>12</v>
      </c>
      <c r="C2047" s="45">
        <v>5</v>
      </c>
      <c r="D2047" s="44"/>
    </row>
    <row r="2048" spans="1:4" x14ac:dyDescent="0.3">
      <c r="A2048" s="45" t="s">
        <v>383</v>
      </c>
      <c r="B2048" s="45" t="s">
        <v>12</v>
      </c>
      <c r="C2048" s="45">
        <v>5</v>
      </c>
      <c r="D2048" s="44"/>
    </row>
    <row r="2049" spans="1:4" x14ac:dyDescent="0.3">
      <c r="A2049" s="45" t="s">
        <v>383</v>
      </c>
      <c r="B2049" s="45" t="s">
        <v>12</v>
      </c>
      <c r="C2049" s="45">
        <v>5</v>
      </c>
      <c r="D2049" s="44"/>
    </row>
    <row r="2050" spans="1:4" x14ac:dyDescent="0.3">
      <c r="A2050" s="45" t="s">
        <v>383</v>
      </c>
      <c r="B2050" s="45" t="s">
        <v>12</v>
      </c>
      <c r="C2050" s="45">
        <v>5</v>
      </c>
      <c r="D2050" s="44"/>
    </row>
    <row r="2051" spans="1:4" x14ac:dyDescent="0.3">
      <c r="A2051" s="45" t="s">
        <v>383</v>
      </c>
      <c r="B2051" s="45" t="s">
        <v>12</v>
      </c>
      <c r="C2051" s="45">
        <v>5</v>
      </c>
      <c r="D2051" s="44"/>
    </row>
    <row r="2052" spans="1:4" x14ac:dyDescent="0.3">
      <c r="A2052" s="45" t="s">
        <v>383</v>
      </c>
      <c r="B2052" s="45" t="s">
        <v>12</v>
      </c>
      <c r="C2052" s="45">
        <v>5</v>
      </c>
      <c r="D2052" s="44"/>
    </row>
    <row r="2053" spans="1:4" x14ac:dyDescent="0.3">
      <c r="A2053" s="45" t="s">
        <v>383</v>
      </c>
      <c r="B2053" s="45" t="s">
        <v>12</v>
      </c>
      <c r="C2053" s="45">
        <v>5</v>
      </c>
      <c r="D2053" s="44"/>
    </row>
    <row r="2054" spans="1:4" x14ac:dyDescent="0.3">
      <c r="A2054" s="45" t="s">
        <v>383</v>
      </c>
      <c r="B2054" s="45" t="s">
        <v>12</v>
      </c>
      <c r="C2054" s="45">
        <v>5</v>
      </c>
      <c r="D2054" s="44"/>
    </row>
    <row r="2055" spans="1:4" x14ac:dyDescent="0.3">
      <c r="A2055" s="45" t="s">
        <v>383</v>
      </c>
      <c r="B2055" s="45" t="s">
        <v>12</v>
      </c>
      <c r="C2055" s="45">
        <v>6</v>
      </c>
      <c r="D2055" s="44"/>
    </row>
    <row r="2056" spans="1:4" x14ac:dyDescent="0.3">
      <c r="A2056" s="45" t="s">
        <v>383</v>
      </c>
      <c r="B2056" s="45" t="s">
        <v>12</v>
      </c>
      <c r="C2056" s="45">
        <v>6</v>
      </c>
      <c r="D2056" s="44"/>
    </row>
    <row r="2057" spans="1:4" x14ac:dyDescent="0.3">
      <c r="A2057" s="45" t="s">
        <v>383</v>
      </c>
      <c r="B2057" s="45" t="s">
        <v>12</v>
      </c>
      <c r="C2057" s="45">
        <v>6</v>
      </c>
      <c r="D2057" s="44"/>
    </row>
    <row r="2058" spans="1:4" x14ac:dyDescent="0.3">
      <c r="A2058" s="45" t="s">
        <v>383</v>
      </c>
      <c r="B2058" s="45" t="s">
        <v>12</v>
      </c>
      <c r="C2058" s="45">
        <v>6</v>
      </c>
      <c r="D2058" s="44"/>
    </row>
    <row r="2059" spans="1:4" x14ac:dyDescent="0.3">
      <c r="A2059" s="45" t="s">
        <v>383</v>
      </c>
      <c r="B2059" s="45" t="s">
        <v>12</v>
      </c>
      <c r="C2059" s="45">
        <v>6</v>
      </c>
      <c r="D2059" s="44"/>
    </row>
    <row r="2060" spans="1:4" x14ac:dyDescent="0.3">
      <c r="A2060" s="45" t="s">
        <v>383</v>
      </c>
      <c r="B2060" s="45" t="s">
        <v>12</v>
      </c>
      <c r="C2060" s="45">
        <v>6</v>
      </c>
      <c r="D2060" s="44"/>
    </row>
    <row r="2061" spans="1:4" x14ac:dyDescent="0.3">
      <c r="A2061" s="45" t="s">
        <v>383</v>
      </c>
      <c r="B2061" s="45" t="s">
        <v>12</v>
      </c>
      <c r="C2061" s="45">
        <v>6</v>
      </c>
      <c r="D2061" s="44"/>
    </row>
    <row r="2062" spans="1:4" x14ac:dyDescent="0.3">
      <c r="A2062" s="45" t="s">
        <v>383</v>
      </c>
      <c r="B2062" s="45" t="s">
        <v>12</v>
      </c>
      <c r="C2062" s="45">
        <v>6</v>
      </c>
      <c r="D2062" s="44"/>
    </row>
    <row r="2063" spans="1:4" x14ac:dyDescent="0.3">
      <c r="A2063" s="45" t="s">
        <v>383</v>
      </c>
      <c r="B2063" s="45" t="s">
        <v>12</v>
      </c>
      <c r="C2063" s="45">
        <v>6</v>
      </c>
      <c r="D2063" s="44"/>
    </row>
    <row r="2064" spans="1:4" x14ac:dyDescent="0.3">
      <c r="A2064" s="45" t="s">
        <v>383</v>
      </c>
      <c r="B2064" s="45" t="s">
        <v>12</v>
      </c>
      <c r="C2064" s="45">
        <v>7</v>
      </c>
      <c r="D2064" s="44"/>
    </row>
    <row r="2065" spans="1:4" x14ac:dyDescent="0.3">
      <c r="A2065" s="45" t="s">
        <v>383</v>
      </c>
      <c r="B2065" s="45" t="s">
        <v>12</v>
      </c>
      <c r="C2065" s="45">
        <v>7</v>
      </c>
      <c r="D2065" s="44"/>
    </row>
    <row r="2066" spans="1:4" x14ac:dyDescent="0.3">
      <c r="A2066" s="45" t="s">
        <v>383</v>
      </c>
      <c r="B2066" s="45" t="s">
        <v>12</v>
      </c>
      <c r="C2066" s="45">
        <v>7</v>
      </c>
      <c r="D2066" s="44"/>
    </row>
    <row r="2067" spans="1:4" x14ac:dyDescent="0.3">
      <c r="A2067" s="45" t="s">
        <v>383</v>
      </c>
      <c r="B2067" s="45" t="s">
        <v>12</v>
      </c>
      <c r="C2067" s="45">
        <v>7</v>
      </c>
      <c r="D2067" s="44"/>
    </row>
    <row r="2068" spans="1:4" x14ac:dyDescent="0.3">
      <c r="A2068" s="45" t="s">
        <v>383</v>
      </c>
      <c r="B2068" s="45" t="s">
        <v>12</v>
      </c>
      <c r="C2068" s="45">
        <v>7</v>
      </c>
      <c r="D2068" s="44"/>
    </row>
    <row r="2069" spans="1:4" x14ac:dyDescent="0.3">
      <c r="A2069" s="45" t="s">
        <v>383</v>
      </c>
      <c r="B2069" s="45" t="s">
        <v>12</v>
      </c>
      <c r="C2069" s="45">
        <v>7</v>
      </c>
      <c r="D2069" s="44"/>
    </row>
    <row r="2070" spans="1:4" x14ac:dyDescent="0.3">
      <c r="A2070" s="45" t="s">
        <v>383</v>
      </c>
      <c r="B2070" s="45" t="s">
        <v>12</v>
      </c>
      <c r="C2070" s="45">
        <v>7</v>
      </c>
      <c r="D2070" s="44"/>
    </row>
    <row r="2071" spans="1:4" x14ac:dyDescent="0.3">
      <c r="A2071" s="45" t="s">
        <v>383</v>
      </c>
      <c r="B2071" s="45" t="s">
        <v>12</v>
      </c>
      <c r="C2071" s="45">
        <v>7</v>
      </c>
      <c r="D2071" s="44"/>
    </row>
    <row r="2072" spans="1:4" x14ac:dyDescent="0.3">
      <c r="A2072" s="45" t="s">
        <v>383</v>
      </c>
      <c r="B2072" s="45" t="s">
        <v>12</v>
      </c>
      <c r="C2072" s="45">
        <v>7</v>
      </c>
      <c r="D2072" s="44"/>
    </row>
    <row r="2073" spans="1:4" x14ac:dyDescent="0.3">
      <c r="A2073" s="45" t="s">
        <v>383</v>
      </c>
      <c r="B2073" s="45" t="s">
        <v>12</v>
      </c>
      <c r="C2073" s="45">
        <v>7</v>
      </c>
      <c r="D2073" s="44"/>
    </row>
    <row r="2074" spans="1:4" x14ac:dyDescent="0.3">
      <c r="A2074" s="45" t="s">
        <v>383</v>
      </c>
      <c r="B2074" s="45" t="s">
        <v>12</v>
      </c>
      <c r="C2074" s="45">
        <v>7</v>
      </c>
      <c r="D2074" s="44"/>
    </row>
    <row r="2075" spans="1:4" x14ac:dyDescent="0.3">
      <c r="A2075" s="45" t="s">
        <v>383</v>
      </c>
      <c r="B2075" s="45" t="s">
        <v>12</v>
      </c>
      <c r="C2075" s="45">
        <v>7</v>
      </c>
      <c r="D2075" s="44"/>
    </row>
    <row r="2076" spans="1:4" x14ac:dyDescent="0.3">
      <c r="A2076" s="45" t="s">
        <v>383</v>
      </c>
      <c r="B2076" s="45" t="s">
        <v>12</v>
      </c>
      <c r="C2076" s="45">
        <v>7</v>
      </c>
      <c r="D2076" s="44"/>
    </row>
    <row r="2077" spans="1:4" x14ac:dyDescent="0.3">
      <c r="A2077" s="45" t="s">
        <v>383</v>
      </c>
      <c r="B2077" s="45" t="s">
        <v>12</v>
      </c>
      <c r="C2077" s="45">
        <v>7</v>
      </c>
      <c r="D2077" s="44"/>
    </row>
    <row r="2078" spans="1:4" x14ac:dyDescent="0.3">
      <c r="A2078" s="45" t="s">
        <v>383</v>
      </c>
      <c r="B2078" s="45" t="s">
        <v>12</v>
      </c>
      <c r="C2078" s="45">
        <v>8</v>
      </c>
      <c r="D2078" s="44"/>
    </row>
    <row r="2079" spans="1:4" x14ac:dyDescent="0.3">
      <c r="A2079" s="45" t="s">
        <v>383</v>
      </c>
      <c r="B2079" s="45" t="s">
        <v>12</v>
      </c>
      <c r="C2079" s="45">
        <v>8</v>
      </c>
      <c r="D2079" s="44"/>
    </row>
    <row r="2080" spans="1:4" x14ac:dyDescent="0.3">
      <c r="A2080" s="45" t="s">
        <v>383</v>
      </c>
      <c r="B2080" s="45" t="s">
        <v>12</v>
      </c>
      <c r="C2080" s="45">
        <v>8</v>
      </c>
      <c r="D2080" s="44"/>
    </row>
    <row r="2081" spans="1:4" x14ac:dyDescent="0.3">
      <c r="A2081" s="45" t="s">
        <v>383</v>
      </c>
      <c r="B2081" s="45" t="s">
        <v>12</v>
      </c>
      <c r="C2081" s="45">
        <v>8</v>
      </c>
      <c r="D2081" s="44"/>
    </row>
    <row r="2082" spans="1:4" x14ac:dyDescent="0.3">
      <c r="A2082" s="45" t="s">
        <v>383</v>
      </c>
      <c r="B2082" s="45" t="s">
        <v>12</v>
      </c>
      <c r="C2082" s="45">
        <v>8</v>
      </c>
      <c r="D2082" s="44"/>
    </row>
    <row r="2083" spans="1:4" x14ac:dyDescent="0.3">
      <c r="A2083" s="45" t="s">
        <v>383</v>
      </c>
      <c r="B2083" s="45" t="s">
        <v>12</v>
      </c>
      <c r="C2083" s="45">
        <v>8</v>
      </c>
      <c r="D2083" s="44"/>
    </row>
    <row r="2084" spans="1:4" x14ac:dyDescent="0.3">
      <c r="A2084" s="45" t="s">
        <v>383</v>
      </c>
      <c r="B2084" s="45" t="s">
        <v>12</v>
      </c>
      <c r="C2084" s="45">
        <v>8</v>
      </c>
      <c r="D2084" s="44"/>
    </row>
    <row r="2085" spans="1:4" x14ac:dyDescent="0.3">
      <c r="A2085" s="45" t="s">
        <v>383</v>
      </c>
      <c r="B2085" s="45" t="s">
        <v>12</v>
      </c>
      <c r="C2085" s="45">
        <v>8</v>
      </c>
      <c r="D2085" s="44"/>
    </row>
    <row r="2086" spans="1:4" x14ac:dyDescent="0.3">
      <c r="A2086" s="45" t="s">
        <v>383</v>
      </c>
      <c r="B2086" s="45" t="s">
        <v>12</v>
      </c>
      <c r="C2086" s="45">
        <v>9</v>
      </c>
      <c r="D2086" s="44"/>
    </row>
    <row r="2087" spans="1:4" x14ac:dyDescent="0.3">
      <c r="A2087" s="45" t="s">
        <v>383</v>
      </c>
      <c r="B2087" s="45" t="s">
        <v>12</v>
      </c>
      <c r="C2087" s="45">
        <v>9</v>
      </c>
      <c r="D2087" s="44"/>
    </row>
    <row r="2088" spans="1:4" x14ac:dyDescent="0.3">
      <c r="A2088" s="45" t="s">
        <v>383</v>
      </c>
      <c r="B2088" s="45" t="s">
        <v>12</v>
      </c>
      <c r="C2088" s="45">
        <v>11</v>
      </c>
      <c r="D2088" s="44"/>
    </row>
    <row r="2089" spans="1:4" x14ac:dyDescent="0.3">
      <c r="A2089" s="45" t="s">
        <v>383</v>
      </c>
      <c r="B2089" s="45" t="s">
        <v>12</v>
      </c>
      <c r="C2089" s="45">
        <v>11</v>
      </c>
      <c r="D2089" s="44"/>
    </row>
    <row r="2090" spans="1:4" x14ac:dyDescent="0.3">
      <c r="A2090" s="45" t="s">
        <v>383</v>
      </c>
      <c r="B2090" s="45" t="s">
        <v>12</v>
      </c>
      <c r="C2090" s="45">
        <v>11</v>
      </c>
      <c r="D2090" s="44"/>
    </row>
    <row r="2091" spans="1:4" x14ac:dyDescent="0.3">
      <c r="A2091" s="45" t="s">
        <v>383</v>
      </c>
      <c r="B2091" s="45" t="s">
        <v>12</v>
      </c>
      <c r="C2091" s="45">
        <v>11</v>
      </c>
      <c r="D2091" s="44"/>
    </row>
    <row r="2092" spans="1:4" x14ac:dyDescent="0.3">
      <c r="A2092" s="45" t="s">
        <v>383</v>
      </c>
      <c r="B2092" s="45" t="s">
        <v>12</v>
      </c>
      <c r="C2092" s="45">
        <v>12</v>
      </c>
      <c r="D2092" s="44"/>
    </row>
    <row r="2093" spans="1:4" x14ac:dyDescent="0.3">
      <c r="A2093" s="45" t="s">
        <v>383</v>
      </c>
      <c r="B2093" s="45" t="s">
        <v>12</v>
      </c>
      <c r="C2093" s="45">
        <v>12</v>
      </c>
      <c r="D2093" s="44"/>
    </row>
    <row r="2094" spans="1:4" x14ac:dyDescent="0.3">
      <c r="A2094" s="45" t="s">
        <v>383</v>
      </c>
      <c r="B2094" s="45" t="s">
        <v>12</v>
      </c>
      <c r="C2094" s="45">
        <v>12</v>
      </c>
      <c r="D2094" s="44"/>
    </row>
    <row r="2095" spans="1:4" x14ac:dyDescent="0.3">
      <c r="A2095" s="45" t="s">
        <v>383</v>
      </c>
      <c r="B2095" s="45" t="s">
        <v>12</v>
      </c>
      <c r="C2095" s="45">
        <v>13</v>
      </c>
      <c r="D2095" s="44"/>
    </row>
    <row r="2096" spans="1:4" x14ac:dyDescent="0.3">
      <c r="A2096" s="45" t="s">
        <v>383</v>
      </c>
      <c r="B2096" s="45" t="s">
        <v>12</v>
      </c>
      <c r="C2096" s="45">
        <v>13</v>
      </c>
      <c r="D2096" s="44"/>
    </row>
    <row r="2097" spans="1:4" x14ac:dyDescent="0.3">
      <c r="A2097" s="45" t="s">
        <v>383</v>
      </c>
      <c r="B2097" s="45" t="s">
        <v>12</v>
      </c>
      <c r="C2097" s="45">
        <v>13</v>
      </c>
      <c r="D2097" s="44"/>
    </row>
    <row r="2098" spans="1:4" x14ac:dyDescent="0.3">
      <c r="A2098" s="45" t="s">
        <v>383</v>
      </c>
      <c r="B2098" s="45" t="s">
        <v>12</v>
      </c>
      <c r="C2098" s="45">
        <v>14</v>
      </c>
      <c r="D2098" s="44"/>
    </row>
    <row r="2099" spans="1:4" x14ac:dyDescent="0.3">
      <c r="A2099" s="45" t="s">
        <v>383</v>
      </c>
      <c r="B2099" s="45" t="s">
        <v>12</v>
      </c>
      <c r="C2099" s="45">
        <v>15</v>
      </c>
      <c r="D2099" s="44"/>
    </row>
    <row r="2100" spans="1:4" x14ac:dyDescent="0.3">
      <c r="A2100" s="45" t="s">
        <v>383</v>
      </c>
      <c r="B2100" s="45" t="s">
        <v>12</v>
      </c>
      <c r="D2100" s="44">
        <v>1</v>
      </c>
    </row>
    <row r="2101" spans="1:4" x14ac:dyDescent="0.3">
      <c r="A2101" s="45" t="s">
        <v>383</v>
      </c>
      <c r="B2101" s="45" t="s">
        <v>12</v>
      </c>
      <c r="D2101" s="44">
        <v>1</v>
      </c>
    </row>
    <row r="2102" spans="1:4" x14ac:dyDescent="0.3">
      <c r="A2102" s="45" t="s">
        <v>383</v>
      </c>
      <c r="B2102" s="45" t="s">
        <v>12</v>
      </c>
      <c r="D2102" s="44">
        <v>1</v>
      </c>
    </row>
    <row r="2103" spans="1:4" x14ac:dyDescent="0.3">
      <c r="A2103" s="45" t="s">
        <v>383</v>
      </c>
      <c r="B2103" s="45" t="s">
        <v>12</v>
      </c>
      <c r="D2103" s="44">
        <v>1</v>
      </c>
    </row>
    <row r="2104" spans="1:4" x14ac:dyDescent="0.3">
      <c r="A2104" s="45" t="s">
        <v>383</v>
      </c>
      <c r="B2104" s="45" t="s">
        <v>12</v>
      </c>
      <c r="D2104" s="44">
        <v>1</v>
      </c>
    </row>
    <row r="2105" spans="1:4" x14ac:dyDescent="0.3">
      <c r="A2105" s="45" t="s">
        <v>383</v>
      </c>
      <c r="B2105" s="45" t="s">
        <v>12</v>
      </c>
      <c r="D2105" s="44">
        <v>1</v>
      </c>
    </row>
    <row r="2106" spans="1:4" x14ac:dyDescent="0.3">
      <c r="A2106" s="45" t="s">
        <v>383</v>
      </c>
      <c r="B2106" s="45" t="s">
        <v>12</v>
      </c>
      <c r="D2106" s="44">
        <v>1</v>
      </c>
    </row>
    <row r="2107" spans="1:4" x14ac:dyDescent="0.3">
      <c r="A2107" s="45" t="s">
        <v>383</v>
      </c>
      <c r="B2107" s="45" t="s">
        <v>12</v>
      </c>
      <c r="D2107" s="44">
        <v>1</v>
      </c>
    </row>
    <row r="2108" spans="1:4" x14ac:dyDescent="0.3">
      <c r="A2108" s="45" t="s">
        <v>383</v>
      </c>
      <c r="B2108" s="45" t="s">
        <v>12</v>
      </c>
      <c r="D2108" s="44">
        <v>1</v>
      </c>
    </row>
    <row r="2109" spans="1:4" x14ac:dyDescent="0.3">
      <c r="A2109" s="45" t="s">
        <v>383</v>
      </c>
      <c r="B2109" s="45" t="s">
        <v>12</v>
      </c>
      <c r="D2109" s="44">
        <v>1</v>
      </c>
    </row>
    <row r="2110" spans="1:4" x14ac:dyDescent="0.3">
      <c r="A2110" s="45" t="s">
        <v>383</v>
      </c>
      <c r="B2110" s="45" t="s">
        <v>12</v>
      </c>
      <c r="D2110" s="44">
        <v>1</v>
      </c>
    </row>
    <row r="2111" spans="1:4" x14ac:dyDescent="0.3">
      <c r="A2111" s="45" t="s">
        <v>383</v>
      </c>
      <c r="B2111" s="45" t="s">
        <v>12</v>
      </c>
      <c r="D2111" s="44">
        <v>1</v>
      </c>
    </row>
    <row r="2112" spans="1:4" x14ac:dyDescent="0.3">
      <c r="A2112" s="45" t="s">
        <v>383</v>
      </c>
      <c r="B2112" s="45" t="s">
        <v>12</v>
      </c>
      <c r="D2112" s="44">
        <v>1</v>
      </c>
    </row>
    <row r="2113" spans="1:4" x14ac:dyDescent="0.3">
      <c r="A2113" s="45" t="s">
        <v>383</v>
      </c>
      <c r="B2113" s="45" t="s">
        <v>12</v>
      </c>
      <c r="D2113" s="44">
        <v>1</v>
      </c>
    </row>
    <row r="2114" spans="1:4" x14ac:dyDescent="0.3">
      <c r="A2114" s="45" t="s">
        <v>383</v>
      </c>
      <c r="B2114" s="45" t="s">
        <v>12</v>
      </c>
      <c r="D2114" s="44">
        <v>1</v>
      </c>
    </row>
    <row r="2115" spans="1:4" x14ac:dyDescent="0.3">
      <c r="A2115" s="45" t="s">
        <v>383</v>
      </c>
      <c r="B2115" s="45" t="s">
        <v>12</v>
      </c>
      <c r="D2115" s="44">
        <v>1</v>
      </c>
    </row>
    <row r="2116" spans="1:4" x14ac:dyDescent="0.3">
      <c r="A2116" s="45" t="s">
        <v>383</v>
      </c>
      <c r="B2116" s="45" t="s">
        <v>12</v>
      </c>
      <c r="D2116" s="44">
        <v>1</v>
      </c>
    </row>
    <row r="2117" spans="1:4" x14ac:dyDescent="0.3">
      <c r="A2117" s="45" t="s">
        <v>383</v>
      </c>
      <c r="B2117" s="45" t="s">
        <v>12</v>
      </c>
      <c r="D2117" s="44">
        <v>1</v>
      </c>
    </row>
    <row r="2118" spans="1:4" x14ac:dyDescent="0.3">
      <c r="A2118" s="45" t="s">
        <v>383</v>
      </c>
      <c r="B2118" s="45" t="s">
        <v>12</v>
      </c>
      <c r="D2118" s="44">
        <v>1</v>
      </c>
    </row>
    <row r="2119" spans="1:4" x14ac:dyDescent="0.3">
      <c r="A2119" s="45" t="s">
        <v>383</v>
      </c>
      <c r="B2119" s="45" t="s">
        <v>12</v>
      </c>
      <c r="D2119" s="44">
        <v>1</v>
      </c>
    </row>
    <row r="2120" spans="1:4" x14ac:dyDescent="0.3">
      <c r="A2120" s="45" t="s">
        <v>383</v>
      </c>
      <c r="B2120" s="45" t="s">
        <v>12</v>
      </c>
      <c r="D2120" s="44">
        <v>1</v>
      </c>
    </row>
    <row r="2121" spans="1:4" x14ac:dyDescent="0.3">
      <c r="A2121" s="45" t="s">
        <v>383</v>
      </c>
      <c r="B2121" s="45" t="s">
        <v>12</v>
      </c>
      <c r="D2121" s="44">
        <v>1</v>
      </c>
    </row>
    <row r="2122" spans="1:4" x14ac:dyDescent="0.3">
      <c r="A2122" s="45" t="s">
        <v>383</v>
      </c>
      <c r="B2122" s="45" t="s">
        <v>12</v>
      </c>
      <c r="D2122" s="44">
        <v>1</v>
      </c>
    </row>
    <row r="2123" spans="1:4" x14ac:dyDescent="0.3">
      <c r="A2123" s="45" t="s">
        <v>383</v>
      </c>
      <c r="B2123" s="45" t="s">
        <v>12</v>
      </c>
      <c r="D2123" s="44">
        <v>1</v>
      </c>
    </row>
    <row r="2124" spans="1:4" x14ac:dyDescent="0.3">
      <c r="A2124" s="45" t="s">
        <v>383</v>
      </c>
      <c r="B2124" s="45" t="s">
        <v>12</v>
      </c>
      <c r="D2124" s="44">
        <v>1</v>
      </c>
    </row>
    <row r="2125" spans="1:4" x14ac:dyDescent="0.3">
      <c r="A2125" s="45" t="s">
        <v>383</v>
      </c>
      <c r="B2125" s="45" t="s">
        <v>12</v>
      </c>
      <c r="D2125" s="44">
        <v>1</v>
      </c>
    </row>
    <row r="2126" spans="1:4" x14ac:dyDescent="0.3">
      <c r="A2126" s="45" t="s">
        <v>383</v>
      </c>
      <c r="B2126" s="45" t="s">
        <v>12</v>
      </c>
      <c r="D2126" s="44">
        <v>1</v>
      </c>
    </row>
    <row r="2127" spans="1:4" x14ac:dyDescent="0.3">
      <c r="A2127" s="45" t="s">
        <v>383</v>
      </c>
      <c r="B2127" s="45" t="s">
        <v>12</v>
      </c>
      <c r="D2127" s="44">
        <v>1</v>
      </c>
    </row>
    <row r="2128" spans="1:4" x14ac:dyDescent="0.3">
      <c r="A2128" s="45" t="s">
        <v>383</v>
      </c>
      <c r="B2128" s="45" t="s">
        <v>12</v>
      </c>
      <c r="D2128" s="44">
        <v>1</v>
      </c>
    </row>
    <row r="2129" spans="1:4" x14ac:dyDescent="0.3">
      <c r="A2129" s="45" t="s">
        <v>383</v>
      </c>
      <c r="B2129" s="45" t="s">
        <v>12</v>
      </c>
      <c r="D2129" s="44">
        <v>1</v>
      </c>
    </row>
    <row r="2130" spans="1:4" x14ac:dyDescent="0.3">
      <c r="A2130" s="45" t="s">
        <v>383</v>
      </c>
      <c r="B2130" s="45" t="s">
        <v>12</v>
      </c>
      <c r="D2130" s="44">
        <v>1</v>
      </c>
    </row>
    <row r="2131" spans="1:4" x14ac:dyDescent="0.3">
      <c r="A2131" s="45" t="s">
        <v>383</v>
      </c>
      <c r="B2131" s="45" t="s">
        <v>12</v>
      </c>
      <c r="D2131" s="44">
        <v>1</v>
      </c>
    </row>
    <row r="2132" spans="1:4" x14ac:dyDescent="0.3">
      <c r="A2132" s="45" t="s">
        <v>383</v>
      </c>
      <c r="B2132" s="45" t="s">
        <v>12</v>
      </c>
      <c r="D2132" s="44">
        <v>1</v>
      </c>
    </row>
    <row r="2133" spans="1:4" x14ac:dyDescent="0.3">
      <c r="A2133" s="45" t="s">
        <v>383</v>
      </c>
      <c r="B2133" s="45" t="s">
        <v>12</v>
      </c>
      <c r="D2133" s="44">
        <v>1</v>
      </c>
    </row>
    <row r="2134" spans="1:4" x14ac:dyDescent="0.3">
      <c r="A2134" s="45" t="s">
        <v>383</v>
      </c>
      <c r="B2134" s="45" t="s">
        <v>12</v>
      </c>
      <c r="D2134" s="44">
        <v>1</v>
      </c>
    </row>
    <row r="2135" spans="1:4" x14ac:dyDescent="0.3">
      <c r="A2135" s="45" t="s">
        <v>383</v>
      </c>
      <c r="B2135" s="45" t="s">
        <v>12</v>
      </c>
      <c r="D2135" s="44">
        <v>1</v>
      </c>
    </row>
    <row r="2136" spans="1:4" x14ac:dyDescent="0.3">
      <c r="A2136" s="45" t="s">
        <v>383</v>
      </c>
      <c r="B2136" s="45" t="s">
        <v>12</v>
      </c>
      <c r="D2136" s="44">
        <v>1</v>
      </c>
    </row>
    <row r="2137" spans="1:4" x14ac:dyDescent="0.3">
      <c r="A2137" s="45" t="s">
        <v>383</v>
      </c>
      <c r="B2137" s="45" t="s">
        <v>12</v>
      </c>
      <c r="D2137" s="44">
        <v>1</v>
      </c>
    </row>
    <row r="2138" spans="1:4" x14ac:dyDescent="0.3">
      <c r="A2138" s="45" t="s">
        <v>383</v>
      </c>
      <c r="B2138" s="45" t="s">
        <v>12</v>
      </c>
      <c r="D2138" s="44">
        <v>1</v>
      </c>
    </row>
    <row r="2139" spans="1:4" x14ac:dyDescent="0.3">
      <c r="A2139" s="45" t="s">
        <v>383</v>
      </c>
      <c r="B2139" s="45" t="s">
        <v>12</v>
      </c>
      <c r="D2139" s="44">
        <v>1</v>
      </c>
    </row>
    <row r="2140" spans="1:4" x14ac:dyDescent="0.3">
      <c r="A2140" s="45" t="s">
        <v>383</v>
      </c>
      <c r="B2140" s="45" t="s">
        <v>12</v>
      </c>
      <c r="D2140" s="44">
        <v>1</v>
      </c>
    </row>
    <row r="2141" spans="1:4" x14ac:dyDescent="0.3">
      <c r="A2141" s="45" t="s">
        <v>383</v>
      </c>
      <c r="B2141" s="45" t="s">
        <v>12</v>
      </c>
      <c r="D2141" s="44">
        <v>1</v>
      </c>
    </row>
    <row r="2142" spans="1:4" x14ac:dyDescent="0.3">
      <c r="A2142" s="45" t="s">
        <v>383</v>
      </c>
      <c r="B2142" s="45" t="s">
        <v>12</v>
      </c>
      <c r="D2142" s="44">
        <v>1</v>
      </c>
    </row>
    <row r="2143" spans="1:4" x14ac:dyDescent="0.3">
      <c r="A2143" s="45" t="s">
        <v>383</v>
      </c>
      <c r="B2143" s="45" t="s">
        <v>12</v>
      </c>
      <c r="D2143" s="44">
        <v>1</v>
      </c>
    </row>
    <row r="2144" spans="1:4" x14ac:dyDescent="0.3">
      <c r="A2144" s="45" t="s">
        <v>383</v>
      </c>
      <c r="B2144" s="45" t="s">
        <v>12</v>
      </c>
      <c r="D2144" s="44">
        <v>1</v>
      </c>
    </row>
    <row r="2145" spans="1:4" x14ac:dyDescent="0.3">
      <c r="A2145" s="45" t="s">
        <v>383</v>
      </c>
      <c r="B2145" s="45" t="s">
        <v>12</v>
      </c>
      <c r="D2145" s="44">
        <v>1</v>
      </c>
    </row>
    <row r="2146" spans="1:4" x14ac:dyDescent="0.3">
      <c r="A2146" s="45" t="s">
        <v>383</v>
      </c>
      <c r="B2146" s="45" t="s">
        <v>12</v>
      </c>
      <c r="D2146" s="44">
        <v>1</v>
      </c>
    </row>
    <row r="2147" spans="1:4" x14ac:dyDescent="0.3">
      <c r="A2147" s="45" t="s">
        <v>383</v>
      </c>
      <c r="B2147" s="45" t="s">
        <v>12</v>
      </c>
      <c r="D2147" s="44">
        <v>1</v>
      </c>
    </row>
    <row r="2148" spans="1:4" x14ac:dyDescent="0.3">
      <c r="A2148" s="45" t="s">
        <v>383</v>
      </c>
      <c r="B2148" s="45" t="s">
        <v>12</v>
      </c>
      <c r="D2148" s="44">
        <v>1</v>
      </c>
    </row>
    <row r="2149" spans="1:4" x14ac:dyDescent="0.3">
      <c r="A2149" s="45" t="s">
        <v>383</v>
      </c>
      <c r="B2149" s="45" t="s">
        <v>12</v>
      </c>
      <c r="D2149" s="44">
        <v>1</v>
      </c>
    </row>
    <row r="2150" spans="1:4" x14ac:dyDescent="0.3">
      <c r="A2150" s="45" t="s">
        <v>206</v>
      </c>
      <c r="B2150" s="45" t="s">
        <v>653</v>
      </c>
      <c r="D2150" s="44">
        <v>1</v>
      </c>
    </row>
    <row r="2151" spans="1:4" x14ac:dyDescent="0.3">
      <c r="A2151" s="45" t="s">
        <v>368</v>
      </c>
      <c r="B2151" s="45" t="s">
        <v>2179</v>
      </c>
      <c r="D2151" s="44">
        <v>1</v>
      </c>
    </row>
    <row r="2152" spans="1:4" x14ac:dyDescent="0.3">
      <c r="A2152" s="45" t="s">
        <v>368</v>
      </c>
      <c r="B2152" s="45" t="s">
        <v>2179</v>
      </c>
      <c r="D2152" s="44">
        <v>1</v>
      </c>
    </row>
    <row r="2153" spans="1:4" x14ac:dyDescent="0.3">
      <c r="A2153" s="45" t="s">
        <v>556</v>
      </c>
      <c r="B2153" s="45" t="s">
        <v>57</v>
      </c>
      <c r="D2153" s="44">
        <v>1</v>
      </c>
    </row>
    <row r="2154" spans="1:4" x14ac:dyDescent="0.3">
      <c r="A2154" s="45" t="s">
        <v>556</v>
      </c>
      <c r="B2154" s="45" t="s">
        <v>57</v>
      </c>
      <c r="D2154" s="44">
        <v>1</v>
      </c>
    </row>
    <row r="2155" spans="1:4" x14ac:dyDescent="0.3">
      <c r="A2155" s="45" t="s">
        <v>556</v>
      </c>
      <c r="B2155" s="45" t="s">
        <v>57</v>
      </c>
      <c r="D2155" s="44">
        <v>1</v>
      </c>
    </row>
    <row r="2156" spans="1:4" x14ac:dyDescent="0.3">
      <c r="A2156" s="45" t="s">
        <v>556</v>
      </c>
      <c r="B2156" s="45" t="s">
        <v>57</v>
      </c>
      <c r="D2156" s="44">
        <v>1</v>
      </c>
    </row>
    <row r="2157" spans="1:4" x14ac:dyDescent="0.3">
      <c r="A2157" s="45" t="s">
        <v>556</v>
      </c>
      <c r="B2157" s="45" t="s">
        <v>57</v>
      </c>
      <c r="D2157" s="44">
        <v>1</v>
      </c>
    </row>
    <row r="2158" spans="1:4" x14ac:dyDescent="0.3">
      <c r="A2158" s="45" t="s">
        <v>556</v>
      </c>
      <c r="B2158" s="45" t="s">
        <v>57</v>
      </c>
      <c r="D2158" s="44">
        <v>1</v>
      </c>
    </row>
    <row r="2159" spans="1:4" x14ac:dyDescent="0.3">
      <c r="A2159" s="45" t="s">
        <v>556</v>
      </c>
      <c r="B2159" s="45" t="s">
        <v>57</v>
      </c>
      <c r="D2159" s="44">
        <v>1</v>
      </c>
    </row>
    <row r="2160" spans="1:4" x14ac:dyDescent="0.3">
      <c r="A2160" s="45" t="s">
        <v>556</v>
      </c>
      <c r="B2160" s="45" t="s">
        <v>57</v>
      </c>
      <c r="D2160" s="44">
        <v>1</v>
      </c>
    </row>
    <row r="2161" spans="1:4" x14ac:dyDescent="0.3">
      <c r="A2161" s="45" t="s">
        <v>556</v>
      </c>
      <c r="B2161" s="45" t="s">
        <v>57</v>
      </c>
      <c r="D2161" s="44">
        <v>1</v>
      </c>
    </row>
    <row r="2162" spans="1:4" x14ac:dyDescent="0.3">
      <c r="A2162" s="45" t="s">
        <v>556</v>
      </c>
      <c r="B2162" s="45" t="s">
        <v>57</v>
      </c>
      <c r="D2162" s="44">
        <v>1</v>
      </c>
    </row>
    <row r="2163" spans="1:4" x14ac:dyDescent="0.3">
      <c r="A2163" s="45" t="s">
        <v>556</v>
      </c>
      <c r="B2163" s="45" t="s">
        <v>57</v>
      </c>
      <c r="D2163" s="44">
        <v>1</v>
      </c>
    </row>
    <row r="2164" spans="1:4" x14ac:dyDescent="0.3">
      <c r="A2164" s="45" t="s">
        <v>556</v>
      </c>
      <c r="B2164" s="45" t="s">
        <v>57</v>
      </c>
      <c r="D2164" s="44">
        <v>1</v>
      </c>
    </row>
    <row r="2165" spans="1:4" x14ac:dyDescent="0.3">
      <c r="A2165" s="45" t="s">
        <v>556</v>
      </c>
      <c r="B2165" s="45" t="s">
        <v>57</v>
      </c>
      <c r="D2165" s="44">
        <v>1</v>
      </c>
    </row>
    <row r="2166" spans="1:4" x14ac:dyDescent="0.3">
      <c r="A2166" s="45" t="s">
        <v>556</v>
      </c>
      <c r="B2166" s="45" t="s">
        <v>57</v>
      </c>
      <c r="D2166" s="44">
        <v>1</v>
      </c>
    </row>
    <row r="2167" spans="1:4" x14ac:dyDescent="0.3">
      <c r="A2167" s="45" t="s">
        <v>556</v>
      </c>
      <c r="B2167" s="45" t="s">
        <v>57</v>
      </c>
      <c r="D2167" s="44">
        <v>1</v>
      </c>
    </row>
    <row r="2168" spans="1:4" x14ac:dyDescent="0.3">
      <c r="A2168" s="45" t="s">
        <v>556</v>
      </c>
      <c r="B2168" s="45" t="s">
        <v>57</v>
      </c>
      <c r="D2168" s="44">
        <v>1</v>
      </c>
    </row>
    <row r="2169" spans="1:4" x14ac:dyDescent="0.3">
      <c r="A2169" s="45" t="s">
        <v>556</v>
      </c>
      <c r="B2169" s="45" t="s">
        <v>57</v>
      </c>
      <c r="D2169" s="44">
        <v>1</v>
      </c>
    </row>
    <row r="2170" spans="1:4" x14ac:dyDescent="0.3">
      <c r="A2170" s="45" t="s">
        <v>556</v>
      </c>
      <c r="B2170" s="45" t="s">
        <v>57</v>
      </c>
      <c r="D2170" s="44">
        <v>1</v>
      </c>
    </row>
    <row r="2171" spans="1:4" x14ac:dyDescent="0.3">
      <c r="A2171" s="45" t="s">
        <v>556</v>
      </c>
      <c r="B2171" s="45" t="s">
        <v>57</v>
      </c>
      <c r="D2171" s="44">
        <v>1</v>
      </c>
    </row>
    <row r="2172" spans="1:4" x14ac:dyDescent="0.3">
      <c r="A2172" s="45" t="s">
        <v>556</v>
      </c>
      <c r="B2172" s="45" t="s">
        <v>57</v>
      </c>
      <c r="D2172" s="44">
        <v>1</v>
      </c>
    </row>
    <row r="2173" spans="1:4" x14ac:dyDescent="0.3">
      <c r="A2173" s="45" t="s">
        <v>556</v>
      </c>
      <c r="B2173" s="45" t="s">
        <v>57</v>
      </c>
      <c r="D2173" s="44">
        <v>1</v>
      </c>
    </row>
    <row r="2174" spans="1:4" x14ac:dyDescent="0.3">
      <c r="A2174" s="45" t="s">
        <v>556</v>
      </c>
      <c r="B2174" s="45" t="s">
        <v>57</v>
      </c>
      <c r="D2174" s="44">
        <v>1</v>
      </c>
    </row>
    <row r="2175" spans="1:4" x14ac:dyDescent="0.3">
      <c r="A2175" s="45" t="s">
        <v>556</v>
      </c>
      <c r="B2175" s="45" t="s">
        <v>57</v>
      </c>
      <c r="D2175" s="44">
        <v>1</v>
      </c>
    </row>
    <row r="2176" spans="1:4" x14ac:dyDescent="0.3">
      <c r="A2176" s="45" t="s">
        <v>381</v>
      </c>
      <c r="B2176" s="45" t="s">
        <v>57</v>
      </c>
      <c r="D2176" s="44">
        <v>1</v>
      </c>
    </row>
    <row r="2177" spans="1:4" x14ac:dyDescent="0.3">
      <c r="A2177" s="45" t="s">
        <v>381</v>
      </c>
      <c r="B2177" s="45" t="s">
        <v>57</v>
      </c>
      <c r="D2177" s="44">
        <v>1</v>
      </c>
    </row>
    <row r="2178" spans="1:4" x14ac:dyDescent="0.3">
      <c r="A2178" s="45" t="s">
        <v>381</v>
      </c>
      <c r="B2178" s="45" t="s">
        <v>57</v>
      </c>
      <c r="D2178" s="44">
        <v>1</v>
      </c>
    </row>
    <row r="2179" spans="1:4" x14ac:dyDescent="0.3">
      <c r="A2179" s="45" t="s">
        <v>381</v>
      </c>
      <c r="B2179" s="45" t="s">
        <v>57</v>
      </c>
      <c r="D2179" s="44">
        <v>1</v>
      </c>
    </row>
    <row r="2180" spans="1:4" x14ac:dyDescent="0.3">
      <c r="A2180" s="45" t="s">
        <v>381</v>
      </c>
      <c r="B2180" s="45" t="s">
        <v>57</v>
      </c>
      <c r="D2180" s="44">
        <v>1</v>
      </c>
    </row>
    <row r="2181" spans="1:4" x14ac:dyDescent="0.3">
      <c r="A2181" s="45" t="s">
        <v>381</v>
      </c>
      <c r="B2181" s="45" t="s">
        <v>57</v>
      </c>
      <c r="D2181" s="44">
        <v>1</v>
      </c>
    </row>
    <row r="2182" spans="1:4" x14ac:dyDescent="0.3">
      <c r="A2182" s="45" t="s">
        <v>381</v>
      </c>
      <c r="B2182" s="45" t="s">
        <v>57</v>
      </c>
      <c r="D2182" s="44">
        <v>1</v>
      </c>
    </row>
    <row r="2183" spans="1:4" x14ac:dyDescent="0.3">
      <c r="A2183" s="45" t="s">
        <v>381</v>
      </c>
      <c r="B2183" s="45" t="s">
        <v>57</v>
      </c>
      <c r="D2183" s="44">
        <v>1</v>
      </c>
    </row>
    <row r="2184" spans="1:4" x14ac:dyDescent="0.3">
      <c r="A2184" s="45" t="s">
        <v>381</v>
      </c>
      <c r="B2184" s="45" t="s">
        <v>57</v>
      </c>
      <c r="D2184" s="44">
        <v>1</v>
      </c>
    </row>
    <row r="2185" spans="1:4" x14ac:dyDescent="0.3">
      <c r="A2185" s="45" t="s">
        <v>381</v>
      </c>
      <c r="B2185" s="45" t="s">
        <v>57</v>
      </c>
      <c r="D2185" s="44">
        <v>1</v>
      </c>
    </row>
    <row r="2186" spans="1:4" x14ac:dyDescent="0.3">
      <c r="A2186" s="45" t="s">
        <v>381</v>
      </c>
      <c r="B2186" s="45" t="s">
        <v>57</v>
      </c>
      <c r="D2186" s="44">
        <v>1</v>
      </c>
    </row>
    <row r="2187" spans="1:4" x14ac:dyDescent="0.3">
      <c r="A2187" s="45" t="s">
        <v>381</v>
      </c>
      <c r="B2187" s="45" t="s">
        <v>57</v>
      </c>
      <c r="D2187" s="44">
        <v>1</v>
      </c>
    </row>
    <row r="2188" spans="1:4" x14ac:dyDescent="0.3">
      <c r="A2188" s="45" t="s">
        <v>381</v>
      </c>
      <c r="B2188" s="45" t="s">
        <v>57</v>
      </c>
      <c r="D2188" s="44">
        <v>1</v>
      </c>
    </row>
    <row r="2189" spans="1:4" x14ac:dyDescent="0.3">
      <c r="A2189" s="45" t="s">
        <v>381</v>
      </c>
      <c r="B2189" s="45" t="s">
        <v>57</v>
      </c>
      <c r="D2189" s="44">
        <v>1</v>
      </c>
    </row>
    <row r="2190" spans="1:4" x14ac:dyDescent="0.3">
      <c r="A2190" s="45" t="s">
        <v>381</v>
      </c>
      <c r="B2190" s="45" t="s">
        <v>57</v>
      </c>
      <c r="D2190" s="44">
        <v>1</v>
      </c>
    </row>
    <row r="2191" spans="1:4" x14ac:dyDescent="0.3">
      <c r="A2191" s="45" t="s">
        <v>381</v>
      </c>
      <c r="B2191" s="45" t="s">
        <v>57</v>
      </c>
      <c r="D2191" s="44">
        <v>1</v>
      </c>
    </row>
    <row r="2192" spans="1:4" x14ac:dyDescent="0.3">
      <c r="A2192" s="45" t="s">
        <v>381</v>
      </c>
      <c r="B2192" s="45" t="s">
        <v>57</v>
      </c>
      <c r="D2192" s="44">
        <v>1</v>
      </c>
    </row>
    <row r="2193" spans="1:4" x14ac:dyDescent="0.3">
      <c r="A2193" s="45" t="s">
        <v>381</v>
      </c>
      <c r="B2193" s="45" t="s">
        <v>57</v>
      </c>
      <c r="D2193" s="44">
        <v>1</v>
      </c>
    </row>
    <row r="2194" spans="1:4" x14ac:dyDescent="0.3">
      <c r="A2194" s="45" t="s">
        <v>381</v>
      </c>
      <c r="B2194" s="45" t="s">
        <v>57</v>
      </c>
      <c r="D2194" s="44">
        <v>1</v>
      </c>
    </row>
    <row r="2195" spans="1:4" x14ac:dyDescent="0.3">
      <c r="A2195" s="45" t="s">
        <v>381</v>
      </c>
      <c r="B2195" s="45" t="s">
        <v>57</v>
      </c>
      <c r="D2195" s="44">
        <v>1</v>
      </c>
    </row>
    <row r="2196" spans="1:4" x14ac:dyDescent="0.3">
      <c r="A2196" s="45" t="s">
        <v>381</v>
      </c>
      <c r="B2196" s="45" t="s">
        <v>57</v>
      </c>
      <c r="D2196" s="44">
        <v>1</v>
      </c>
    </row>
    <row r="2197" spans="1:4" x14ac:dyDescent="0.3">
      <c r="A2197" s="45" t="s">
        <v>381</v>
      </c>
      <c r="B2197" s="45" t="s">
        <v>57</v>
      </c>
      <c r="D2197" s="44">
        <v>1</v>
      </c>
    </row>
    <row r="2198" spans="1:4" x14ac:dyDescent="0.3">
      <c r="A2198" s="45" t="s">
        <v>381</v>
      </c>
      <c r="B2198" s="45" t="s">
        <v>57</v>
      </c>
      <c r="D2198" s="44">
        <v>1</v>
      </c>
    </row>
    <row r="2199" spans="1:4" x14ac:dyDescent="0.3">
      <c r="A2199" s="45" t="s">
        <v>381</v>
      </c>
      <c r="B2199" s="45" t="s">
        <v>57</v>
      </c>
      <c r="D2199" s="44">
        <v>1</v>
      </c>
    </row>
    <row r="2200" spans="1:4" x14ac:dyDescent="0.3">
      <c r="A2200" s="45" t="s">
        <v>381</v>
      </c>
      <c r="B2200" s="45" t="s">
        <v>57</v>
      </c>
      <c r="D2200" s="44">
        <v>1</v>
      </c>
    </row>
    <row r="2201" spans="1:4" x14ac:dyDescent="0.3">
      <c r="A2201" s="45" t="s">
        <v>381</v>
      </c>
      <c r="B2201" s="45" t="s">
        <v>57</v>
      </c>
      <c r="D2201" s="44">
        <v>1</v>
      </c>
    </row>
    <row r="2202" spans="1:4" x14ac:dyDescent="0.3">
      <c r="A2202" s="45" t="s">
        <v>206</v>
      </c>
      <c r="B2202" s="45" t="s">
        <v>57</v>
      </c>
      <c r="D2202" s="44">
        <v>1</v>
      </c>
    </row>
    <row r="2203" spans="1:4" x14ac:dyDescent="0.3">
      <c r="A2203" s="45" t="s">
        <v>206</v>
      </c>
      <c r="B2203" s="45" t="s">
        <v>57</v>
      </c>
      <c r="D2203" s="44">
        <v>1</v>
      </c>
    </row>
    <row r="2204" spans="1:4" x14ac:dyDescent="0.3">
      <c r="A2204" s="45" t="s">
        <v>206</v>
      </c>
      <c r="B2204" s="45" t="s">
        <v>57</v>
      </c>
      <c r="D2204" s="44">
        <v>1</v>
      </c>
    </row>
    <row r="2205" spans="1:4" x14ac:dyDescent="0.3">
      <c r="A2205" s="45" t="s">
        <v>206</v>
      </c>
      <c r="B2205" s="45" t="s">
        <v>57</v>
      </c>
      <c r="D2205" s="44">
        <v>1</v>
      </c>
    </row>
    <row r="2206" spans="1:4" x14ac:dyDescent="0.3">
      <c r="A2206" s="45" t="s">
        <v>206</v>
      </c>
      <c r="B2206" s="45" t="s">
        <v>57</v>
      </c>
      <c r="D2206" s="44">
        <v>1</v>
      </c>
    </row>
    <row r="2207" spans="1:4" x14ac:dyDescent="0.3">
      <c r="A2207" s="45" t="s">
        <v>206</v>
      </c>
      <c r="B2207" s="45" t="s">
        <v>57</v>
      </c>
      <c r="D2207" s="44">
        <v>1</v>
      </c>
    </row>
    <row r="2208" spans="1:4" x14ac:dyDescent="0.3">
      <c r="A2208" s="45" t="s">
        <v>206</v>
      </c>
      <c r="B2208" s="45" t="s">
        <v>57</v>
      </c>
      <c r="D2208" s="44">
        <v>1</v>
      </c>
    </row>
    <row r="2209" spans="1:4" x14ac:dyDescent="0.3">
      <c r="A2209" s="45" t="s">
        <v>206</v>
      </c>
      <c r="B2209" s="45" t="s">
        <v>57</v>
      </c>
      <c r="D2209" s="44">
        <v>1</v>
      </c>
    </row>
    <row r="2210" spans="1:4" x14ac:dyDescent="0.3">
      <c r="A2210" s="45" t="s">
        <v>206</v>
      </c>
      <c r="B2210" s="45" t="s">
        <v>57</v>
      </c>
      <c r="D2210" s="44">
        <v>1</v>
      </c>
    </row>
    <row r="2211" spans="1:4" x14ac:dyDescent="0.3">
      <c r="A2211" s="45" t="s">
        <v>206</v>
      </c>
      <c r="B2211" s="45" t="s">
        <v>57</v>
      </c>
      <c r="D2211" s="44">
        <v>1</v>
      </c>
    </row>
    <row r="2212" spans="1:4" x14ac:dyDescent="0.3">
      <c r="A2212" s="45" t="s">
        <v>206</v>
      </c>
      <c r="B2212" s="45" t="s">
        <v>57</v>
      </c>
      <c r="D2212" s="44">
        <v>1</v>
      </c>
    </row>
    <row r="2213" spans="1:4" x14ac:dyDescent="0.3">
      <c r="A2213" s="45" t="s">
        <v>206</v>
      </c>
      <c r="B2213" s="45" t="s">
        <v>57</v>
      </c>
      <c r="D2213" s="44">
        <v>1</v>
      </c>
    </row>
    <row r="2214" spans="1:4" x14ac:dyDescent="0.3">
      <c r="A2214" s="45" t="s">
        <v>206</v>
      </c>
      <c r="B2214" s="45" t="s">
        <v>57</v>
      </c>
      <c r="D2214" s="44">
        <v>1</v>
      </c>
    </row>
    <row r="2215" spans="1:4" x14ac:dyDescent="0.3">
      <c r="A2215" s="45" t="s">
        <v>206</v>
      </c>
      <c r="B2215" s="45" t="s">
        <v>57</v>
      </c>
      <c r="D2215" s="44">
        <v>1</v>
      </c>
    </row>
    <row r="2216" spans="1:4" x14ac:dyDescent="0.3">
      <c r="A2216" s="45" t="s">
        <v>206</v>
      </c>
      <c r="B2216" s="45" t="s">
        <v>57</v>
      </c>
      <c r="D2216" s="44">
        <v>1</v>
      </c>
    </row>
    <row r="2217" spans="1:4" x14ac:dyDescent="0.3">
      <c r="A2217" s="45" t="s">
        <v>206</v>
      </c>
      <c r="B2217" s="45" t="s">
        <v>57</v>
      </c>
      <c r="D2217" s="44">
        <v>1</v>
      </c>
    </row>
    <row r="2218" spans="1:4" x14ac:dyDescent="0.3">
      <c r="A2218" s="45" t="s">
        <v>206</v>
      </c>
      <c r="B2218" s="45" t="s">
        <v>57</v>
      </c>
      <c r="D2218" s="44">
        <v>1</v>
      </c>
    </row>
    <row r="2219" spans="1:4" x14ac:dyDescent="0.3">
      <c r="A2219" s="45" t="s">
        <v>206</v>
      </c>
      <c r="B2219" s="45" t="s">
        <v>57</v>
      </c>
      <c r="D2219" s="44">
        <v>1</v>
      </c>
    </row>
    <row r="2220" spans="1:4" x14ac:dyDescent="0.3">
      <c r="A2220" s="45" t="s">
        <v>206</v>
      </c>
      <c r="B2220" s="45" t="s">
        <v>57</v>
      </c>
      <c r="D2220" s="44">
        <v>1</v>
      </c>
    </row>
    <row r="2221" spans="1:4" x14ac:dyDescent="0.3">
      <c r="A2221" s="45" t="s">
        <v>206</v>
      </c>
      <c r="B2221" s="45" t="s">
        <v>57</v>
      </c>
      <c r="D2221" s="44">
        <v>1</v>
      </c>
    </row>
    <row r="2222" spans="1:4" x14ac:dyDescent="0.3">
      <c r="A2222" s="45" t="s">
        <v>206</v>
      </c>
      <c r="B2222" s="45" t="s">
        <v>57</v>
      </c>
      <c r="D2222" s="44">
        <v>1</v>
      </c>
    </row>
    <row r="2223" spans="1:4" x14ac:dyDescent="0.3">
      <c r="A2223" s="45" t="s">
        <v>206</v>
      </c>
      <c r="B2223" s="45" t="s">
        <v>57</v>
      </c>
      <c r="D2223" s="44">
        <v>1</v>
      </c>
    </row>
    <row r="2224" spans="1:4" x14ac:dyDescent="0.3">
      <c r="A2224" s="45" t="s">
        <v>206</v>
      </c>
      <c r="B2224" s="45" t="s">
        <v>57</v>
      </c>
      <c r="D2224" s="44">
        <v>1</v>
      </c>
    </row>
    <row r="2225" spans="1:4" x14ac:dyDescent="0.3">
      <c r="A2225" s="45" t="s">
        <v>368</v>
      </c>
      <c r="B2225" s="45" t="s">
        <v>57</v>
      </c>
      <c r="D2225" s="44">
        <v>1</v>
      </c>
    </row>
    <row r="2226" spans="1:4" x14ac:dyDescent="0.3">
      <c r="A2226" s="45" t="s">
        <v>368</v>
      </c>
      <c r="B2226" s="45" t="s">
        <v>57</v>
      </c>
      <c r="D2226" s="44">
        <v>1</v>
      </c>
    </row>
    <row r="2227" spans="1:4" x14ac:dyDescent="0.3">
      <c r="A2227" s="45" t="s">
        <v>368</v>
      </c>
      <c r="B2227" s="45" t="s">
        <v>57</v>
      </c>
      <c r="D2227" s="44">
        <v>1</v>
      </c>
    </row>
    <row r="2228" spans="1:4" x14ac:dyDescent="0.3">
      <c r="A2228" s="45" t="s">
        <v>368</v>
      </c>
      <c r="B2228" s="45" t="s">
        <v>57</v>
      </c>
      <c r="D2228" s="44">
        <v>1</v>
      </c>
    </row>
    <row r="2229" spans="1:4" x14ac:dyDescent="0.3">
      <c r="A2229" s="45" t="s">
        <v>368</v>
      </c>
      <c r="B2229" s="45" t="s">
        <v>57</v>
      </c>
      <c r="D2229" s="44">
        <v>1</v>
      </c>
    </row>
    <row r="2230" spans="1:4" x14ac:dyDescent="0.3">
      <c r="A2230" s="45" t="s">
        <v>368</v>
      </c>
      <c r="B2230" s="45" t="s">
        <v>819</v>
      </c>
      <c r="D2230" s="44">
        <v>1</v>
      </c>
    </row>
    <row r="2231" spans="1:4" x14ac:dyDescent="0.3">
      <c r="A2231" s="45" t="s">
        <v>368</v>
      </c>
      <c r="B2231" s="45" t="s">
        <v>819</v>
      </c>
      <c r="D2231" s="44">
        <v>1</v>
      </c>
    </row>
    <row r="2232" spans="1:4" x14ac:dyDescent="0.3">
      <c r="A2232" s="45" t="s">
        <v>556</v>
      </c>
      <c r="B2232" s="45" t="s">
        <v>2504</v>
      </c>
      <c r="D2232" s="44">
        <v>1</v>
      </c>
    </row>
    <row r="2233" spans="1:4" x14ac:dyDescent="0.3">
      <c r="A2233" s="45" t="s">
        <v>556</v>
      </c>
      <c r="B2233" s="45" t="s">
        <v>2504</v>
      </c>
      <c r="D2233" s="44">
        <v>1</v>
      </c>
    </row>
    <row r="2234" spans="1:4" x14ac:dyDescent="0.3">
      <c r="A2234" s="45" t="s">
        <v>171</v>
      </c>
      <c r="B2234" s="45" t="s">
        <v>13</v>
      </c>
      <c r="C2234" s="45">
        <v>1</v>
      </c>
      <c r="D2234" s="44"/>
    </row>
    <row r="2235" spans="1:4" x14ac:dyDescent="0.3">
      <c r="A2235" s="45" t="s">
        <v>171</v>
      </c>
      <c r="B2235" s="45" t="s">
        <v>13</v>
      </c>
      <c r="C2235" s="45">
        <v>1</v>
      </c>
      <c r="D2235" s="44"/>
    </row>
    <row r="2236" spans="1:4" x14ac:dyDescent="0.3">
      <c r="A2236" s="45" t="s">
        <v>171</v>
      </c>
      <c r="B2236" s="45" t="s">
        <v>13</v>
      </c>
      <c r="C2236" s="45">
        <v>1</v>
      </c>
      <c r="D2236" s="44"/>
    </row>
    <row r="2237" spans="1:4" x14ac:dyDescent="0.3">
      <c r="A2237" s="45" t="s">
        <v>171</v>
      </c>
      <c r="B2237" s="45" t="s">
        <v>13</v>
      </c>
      <c r="C2237" s="45">
        <v>1</v>
      </c>
      <c r="D2237" s="44"/>
    </row>
    <row r="2238" spans="1:4" x14ac:dyDescent="0.3">
      <c r="A2238" s="45" t="s">
        <v>171</v>
      </c>
      <c r="B2238" s="45" t="s">
        <v>13</v>
      </c>
      <c r="C2238" s="45">
        <v>1</v>
      </c>
      <c r="D2238" s="44"/>
    </row>
    <row r="2239" spans="1:4" x14ac:dyDescent="0.3">
      <c r="A2239" s="45" t="s">
        <v>171</v>
      </c>
      <c r="B2239" s="45" t="s">
        <v>13</v>
      </c>
      <c r="C2239" s="45">
        <v>1</v>
      </c>
      <c r="D2239" s="44"/>
    </row>
    <row r="2240" spans="1:4" x14ac:dyDescent="0.3">
      <c r="A2240" s="45" t="s">
        <v>171</v>
      </c>
      <c r="B2240" s="45" t="s">
        <v>13</v>
      </c>
      <c r="C2240" s="45">
        <v>1</v>
      </c>
      <c r="D2240" s="44"/>
    </row>
    <row r="2241" spans="1:4" x14ac:dyDescent="0.3">
      <c r="A2241" s="45" t="s">
        <v>171</v>
      </c>
      <c r="B2241" s="45" t="s">
        <v>13</v>
      </c>
      <c r="C2241" s="45">
        <v>1</v>
      </c>
      <c r="D2241" s="44"/>
    </row>
    <row r="2242" spans="1:4" x14ac:dyDescent="0.3">
      <c r="A2242" s="45" t="s">
        <v>171</v>
      </c>
      <c r="B2242" s="45" t="s">
        <v>13</v>
      </c>
      <c r="C2242" s="45">
        <v>2</v>
      </c>
      <c r="D2242" s="44"/>
    </row>
    <row r="2243" spans="1:4" x14ac:dyDescent="0.3">
      <c r="A2243" s="45" t="s">
        <v>171</v>
      </c>
      <c r="B2243" s="45" t="s">
        <v>13</v>
      </c>
      <c r="D2243" s="44">
        <v>1</v>
      </c>
    </row>
    <row r="2244" spans="1:4" x14ac:dyDescent="0.3">
      <c r="A2244" s="45" t="s">
        <v>171</v>
      </c>
      <c r="B2244" s="45" t="s">
        <v>13</v>
      </c>
      <c r="D2244" s="44">
        <v>1</v>
      </c>
    </row>
    <row r="2245" spans="1:4" x14ac:dyDescent="0.3">
      <c r="A2245" s="45" t="s">
        <v>171</v>
      </c>
      <c r="B2245" s="45" t="s">
        <v>13</v>
      </c>
      <c r="D2245" s="44">
        <v>1</v>
      </c>
    </row>
    <row r="2246" spans="1:4" x14ac:dyDescent="0.3">
      <c r="A2246" s="45" t="s">
        <v>171</v>
      </c>
      <c r="B2246" s="45" t="s">
        <v>13</v>
      </c>
      <c r="D2246" s="44">
        <v>1</v>
      </c>
    </row>
    <row r="2247" spans="1:4" x14ac:dyDescent="0.3">
      <c r="A2247" s="45" t="s">
        <v>171</v>
      </c>
      <c r="B2247" s="45" t="s">
        <v>13</v>
      </c>
      <c r="D2247" s="44">
        <v>1</v>
      </c>
    </row>
    <row r="2248" spans="1:4" x14ac:dyDescent="0.3">
      <c r="A2248" s="45" t="s">
        <v>171</v>
      </c>
      <c r="B2248" s="45" t="s">
        <v>13</v>
      </c>
      <c r="D2248" s="44">
        <v>1</v>
      </c>
    </row>
    <row r="2249" spans="1:4" x14ac:dyDescent="0.3">
      <c r="A2249" s="45" t="s">
        <v>171</v>
      </c>
      <c r="B2249" s="45" t="s">
        <v>13</v>
      </c>
      <c r="D2249" s="44">
        <v>1</v>
      </c>
    </row>
    <row r="2250" spans="1:4" x14ac:dyDescent="0.3">
      <c r="A2250" s="45" t="s">
        <v>171</v>
      </c>
      <c r="B2250" s="45" t="s">
        <v>13</v>
      </c>
      <c r="D2250" s="44">
        <v>1</v>
      </c>
    </row>
    <row r="2251" spans="1:4" x14ac:dyDescent="0.3">
      <c r="A2251" s="45" t="s">
        <v>171</v>
      </c>
      <c r="B2251" s="45" t="s">
        <v>13</v>
      </c>
      <c r="D2251" s="44">
        <v>1</v>
      </c>
    </row>
    <row r="2252" spans="1:4" x14ac:dyDescent="0.3">
      <c r="A2252" s="45" t="s">
        <v>171</v>
      </c>
      <c r="B2252" s="45" t="s">
        <v>13</v>
      </c>
      <c r="D2252" s="44">
        <v>1</v>
      </c>
    </row>
    <row r="2253" spans="1:4" x14ac:dyDescent="0.3">
      <c r="A2253" s="45" t="s">
        <v>171</v>
      </c>
      <c r="B2253" s="45" t="s">
        <v>13</v>
      </c>
      <c r="D2253" s="44">
        <v>1</v>
      </c>
    </row>
    <row r="2254" spans="1:4" x14ac:dyDescent="0.3">
      <c r="A2254" s="45" t="s">
        <v>171</v>
      </c>
      <c r="B2254" s="45" t="s">
        <v>13</v>
      </c>
      <c r="D2254" s="44">
        <v>1</v>
      </c>
    </row>
    <row r="2255" spans="1:4" x14ac:dyDescent="0.3">
      <c r="A2255" s="45" t="s">
        <v>171</v>
      </c>
      <c r="B2255" s="45" t="s">
        <v>13</v>
      </c>
      <c r="D2255" s="44">
        <v>1</v>
      </c>
    </row>
    <row r="2256" spans="1:4" x14ac:dyDescent="0.3">
      <c r="A2256" s="45" t="s">
        <v>171</v>
      </c>
      <c r="B2256" s="45" t="s">
        <v>13</v>
      </c>
      <c r="D2256" s="44">
        <v>1</v>
      </c>
    </row>
    <row r="2257" spans="1:4" x14ac:dyDescent="0.3">
      <c r="A2257" s="45" t="s">
        <v>171</v>
      </c>
      <c r="B2257" s="45" t="s">
        <v>13</v>
      </c>
      <c r="D2257" s="44">
        <v>1</v>
      </c>
    </row>
    <row r="2258" spans="1:4" x14ac:dyDescent="0.3">
      <c r="A2258" s="45" t="s">
        <v>845</v>
      </c>
      <c r="B2258" s="45" t="s">
        <v>13</v>
      </c>
      <c r="C2258" s="45">
        <v>1</v>
      </c>
      <c r="D2258" s="44"/>
    </row>
    <row r="2259" spans="1:4" x14ac:dyDescent="0.3">
      <c r="A2259" s="45" t="s">
        <v>845</v>
      </c>
      <c r="B2259" s="45" t="s">
        <v>13</v>
      </c>
      <c r="C2259" s="45">
        <v>1</v>
      </c>
      <c r="D2259" s="44"/>
    </row>
    <row r="2260" spans="1:4" x14ac:dyDescent="0.3">
      <c r="A2260" s="45" t="s">
        <v>845</v>
      </c>
      <c r="B2260" s="45" t="s">
        <v>13</v>
      </c>
      <c r="C2260" s="45">
        <v>1</v>
      </c>
      <c r="D2260" s="44"/>
    </row>
    <row r="2261" spans="1:4" x14ac:dyDescent="0.3">
      <c r="A2261" s="45" t="s">
        <v>845</v>
      </c>
      <c r="B2261" s="45" t="s">
        <v>13</v>
      </c>
      <c r="C2261" s="45">
        <v>1</v>
      </c>
      <c r="D2261" s="44"/>
    </row>
    <row r="2262" spans="1:4" x14ac:dyDescent="0.3">
      <c r="A2262" s="45" t="s">
        <v>845</v>
      </c>
      <c r="B2262" s="45" t="s">
        <v>13</v>
      </c>
      <c r="C2262" s="45">
        <v>1</v>
      </c>
      <c r="D2262" s="45"/>
    </row>
    <row r="2263" spans="1:4" x14ac:dyDescent="0.3">
      <c r="A2263" s="45" t="s">
        <v>845</v>
      </c>
      <c r="B2263" s="45" t="s">
        <v>13</v>
      </c>
      <c r="C2263" s="45">
        <v>1</v>
      </c>
      <c r="D2263" s="45"/>
    </row>
    <row r="2264" spans="1:4" x14ac:dyDescent="0.3">
      <c r="A2264" s="45" t="s">
        <v>845</v>
      </c>
      <c r="B2264" s="45" t="s">
        <v>13</v>
      </c>
      <c r="C2264" s="45">
        <v>1</v>
      </c>
      <c r="D2264" s="45"/>
    </row>
    <row r="2265" spans="1:4" x14ac:dyDescent="0.3">
      <c r="A2265" s="45" t="s">
        <v>845</v>
      </c>
      <c r="B2265" s="45" t="s">
        <v>13</v>
      </c>
      <c r="C2265" s="45">
        <v>1</v>
      </c>
      <c r="D2265" s="45"/>
    </row>
    <row r="2266" spans="1:4" x14ac:dyDescent="0.3">
      <c r="A2266" s="45" t="s">
        <v>845</v>
      </c>
      <c r="B2266" s="45" t="s">
        <v>13</v>
      </c>
      <c r="C2266" s="45">
        <v>1</v>
      </c>
      <c r="D2266" s="45"/>
    </row>
    <row r="2267" spans="1:4" x14ac:dyDescent="0.3">
      <c r="A2267" s="45" t="s">
        <v>845</v>
      </c>
      <c r="B2267" s="45" t="s">
        <v>13</v>
      </c>
      <c r="C2267" s="45">
        <v>1</v>
      </c>
      <c r="D2267" s="45"/>
    </row>
    <row r="2268" spans="1:4" x14ac:dyDescent="0.3">
      <c r="A2268" s="45" t="s">
        <v>845</v>
      </c>
      <c r="B2268" s="45" t="s">
        <v>13</v>
      </c>
      <c r="C2268" s="45">
        <v>1</v>
      </c>
      <c r="D2268" s="45"/>
    </row>
    <row r="2269" spans="1:4" x14ac:dyDescent="0.3">
      <c r="A2269" s="45" t="s">
        <v>845</v>
      </c>
      <c r="B2269" s="45" t="s">
        <v>13</v>
      </c>
      <c r="C2269" s="45">
        <v>1</v>
      </c>
      <c r="D2269" s="45"/>
    </row>
    <row r="2270" spans="1:4" x14ac:dyDescent="0.3">
      <c r="A2270" s="45" t="s">
        <v>845</v>
      </c>
      <c r="B2270" s="45" t="s">
        <v>13</v>
      </c>
      <c r="C2270" s="45">
        <v>1</v>
      </c>
      <c r="D2270" s="45"/>
    </row>
    <row r="2271" spans="1:4" x14ac:dyDescent="0.3">
      <c r="A2271" s="45" t="s">
        <v>845</v>
      </c>
      <c r="B2271" s="45" t="s">
        <v>13</v>
      </c>
      <c r="C2271" s="45">
        <v>1</v>
      </c>
      <c r="D2271" s="45"/>
    </row>
    <row r="2272" spans="1:4" x14ac:dyDescent="0.3">
      <c r="A2272" s="45" t="s">
        <v>845</v>
      </c>
      <c r="B2272" s="45" t="s">
        <v>13</v>
      </c>
      <c r="C2272" s="45">
        <v>1</v>
      </c>
      <c r="D2272" s="45"/>
    </row>
    <row r="2273" spans="1:4" x14ac:dyDescent="0.3">
      <c r="A2273" s="45" t="s">
        <v>845</v>
      </c>
      <c r="B2273" s="45" t="s">
        <v>13</v>
      </c>
      <c r="C2273" s="45">
        <v>1</v>
      </c>
      <c r="D2273" s="45"/>
    </row>
    <row r="2274" spans="1:4" x14ac:dyDescent="0.3">
      <c r="A2274" s="45" t="s">
        <v>845</v>
      </c>
      <c r="B2274" s="45" t="s">
        <v>13</v>
      </c>
      <c r="C2274" s="45">
        <v>1</v>
      </c>
      <c r="D2274" s="45"/>
    </row>
    <row r="2275" spans="1:4" x14ac:dyDescent="0.3">
      <c r="A2275" s="45" t="s">
        <v>845</v>
      </c>
      <c r="B2275" s="45" t="s">
        <v>13</v>
      </c>
      <c r="C2275" s="45">
        <v>1</v>
      </c>
      <c r="D2275" s="45"/>
    </row>
    <row r="2276" spans="1:4" x14ac:dyDescent="0.3">
      <c r="A2276" s="45" t="s">
        <v>845</v>
      </c>
      <c r="B2276" s="45" t="s">
        <v>13</v>
      </c>
      <c r="C2276" s="45">
        <v>2</v>
      </c>
      <c r="D2276" s="45"/>
    </row>
    <row r="2277" spans="1:4" x14ac:dyDescent="0.3">
      <c r="A2277" s="45" t="s">
        <v>845</v>
      </c>
      <c r="B2277" s="45" t="s">
        <v>13</v>
      </c>
      <c r="C2277" s="45">
        <v>2</v>
      </c>
      <c r="D2277" s="45"/>
    </row>
    <row r="2278" spans="1:4" x14ac:dyDescent="0.3">
      <c r="A2278" s="45" t="s">
        <v>845</v>
      </c>
      <c r="B2278" s="45" t="s">
        <v>13</v>
      </c>
      <c r="C2278" s="45">
        <v>2</v>
      </c>
      <c r="D2278" s="45"/>
    </row>
    <row r="2279" spans="1:4" x14ac:dyDescent="0.3">
      <c r="A2279" s="45" t="s">
        <v>845</v>
      </c>
      <c r="B2279" s="45" t="s">
        <v>13</v>
      </c>
      <c r="C2279" s="45">
        <v>2</v>
      </c>
      <c r="D2279" s="45"/>
    </row>
    <row r="2280" spans="1:4" x14ac:dyDescent="0.3">
      <c r="A2280" s="45" t="s">
        <v>845</v>
      </c>
      <c r="B2280" s="45" t="s">
        <v>13</v>
      </c>
      <c r="C2280" s="45">
        <v>2</v>
      </c>
      <c r="D2280" s="45"/>
    </row>
    <row r="2281" spans="1:4" x14ac:dyDescent="0.3">
      <c r="A2281" s="45" t="s">
        <v>845</v>
      </c>
      <c r="B2281" s="45" t="s">
        <v>13</v>
      </c>
      <c r="C2281" s="45">
        <v>2</v>
      </c>
      <c r="D2281" s="45"/>
    </row>
    <row r="2282" spans="1:4" x14ac:dyDescent="0.3">
      <c r="A2282" s="45" t="s">
        <v>845</v>
      </c>
      <c r="B2282" s="45" t="s">
        <v>13</v>
      </c>
      <c r="C2282" s="45">
        <v>2</v>
      </c>
      <c r="D2282" s="45"/>
    </row>
    <row r="2283" spans="1:4" x14ac:dyDescent="0.3">
      <c r="A2283" s="45" t="s">
        <v>845</v>
      </c>
      <c r="B2283" s="45" t="s">
        <v>13</v>
      </c>
      <c r="C2283" s="45">
        <v>3</v>
      </c>
      <c r="D2283" s="45"/>
    </row>
    <row r="2284" spans="1:4" x14ac:dyDescent="0.3">
      <c r="A2284" s="45" t="s">
        <v>845</v>
      </c>
      <c r="B2284" s="45" t="s">
        <v>13</v>
      </c>
      <c r="C2284" s="45">
        <v>4</v>
      </c>
      <c r="D2284" s="45"/>
    </row>
    <row r="2285" spans="1:4" x14ac:dyDescent="0.3">
      <c r="A2285" s="45" t="s">
        <v>845</v>
      </c>
      <c r="B2285" s="45" t="s">
        <v>13</v>
      </c>
      <c r="C2285" s="45">
        <v>5</v>
      </c>
      <c r="D2285" s="45"/>
    </row>
    <row r="2286" spans="1:4" x14ac:dyDescent="0.3">
      <c r="A2286" s="45" t="s">
        <v>845</v>
      </c>
      <c r="B2286" s="45" t="s">
        <v>13</v>
      </c>
      <c r="D2286" s="45">
        <v>1</v>
      </c>
    </row>
    <row r="2287" spans="1:4" x14ac:dyDescent="0.3">
      <c r="A2287" s="45" t="s">
        <v>845</v>
      </c>
      <c r="B2287" s="45" t="s">
        <v>13</v>
      </c>
      <c r="D2287" s="45">
        <v>1</v>
      </c>
    </row>
    <row r="2288" spans="1:4" x14ac:dyDescent="0.3">
      <c r="A2288" s="45" t="s">
        <v>845</v>
      </c>
      <c r="B2288" s="45" t="s">
        <v>13</v>
      </c>
      <c r="D2288" s="45">
        <v>1</v>
      </c>
    </row>
    <row r="2289" spans="1:4" x14ac:dyDescent="0.3">
      <c r="A2289" s="45" t="s">
        <v>845</v>
      </c>
      <c r="B2289" s="45" t="s">
        <v>13</v>
      </c>
      <c r="D2289" s="45">
        <v>1</v>
      </c>
    </row>
    <row r="2290" spans="1:4" x14ac:dyDescent="0.3">
      <c r="A2290" s="45" t="s">
        <v>845</v>
      </c>
      <c r="B2290" s="45" t="s">
        <v>13</v>
      </c>
      <c r="D2290" s="45">
        <v>1</v>
      </c>
    </row>
    <row r="2291" spans="1:4" x14ac:dyDescent="0.3">
      <c r="A2291" s="45" t="s">
        <v>845</v>
      </c>
      <c r="B2291" s="45" t="s">
        <v>13</v>
      </c>
      <c r="D2291" s="45">
        <v>1</v>
      </c>
    </row>
    <row r="2292" spans="1:4" x14ac:dyDescent="0.3">
      <c r="A2292" s="45" t="s">
        <v>845</v>
      </c>
      <c r="B2292" s="45" t="s">
        <v>13</v>
      </c>
      <c r="D2292" s="45">
        <v>1</v>
      </c>
    </row>
    <row r="2293" spans="1:4" x14ac:dyDescent="0.3">
      <c r="A2293" s="45" t="s">
        <v>845</v>
      </c>
      <c r="B2293" s="45" t="s">
        <v>13</v>
      </c>
      <c r="D2293" s="45">
        <v>1</v>
      </c>
    </row>
    <row r="2294" spans="1:4" x14ac:dyDescent="0.3">
      <c r="A2294" s="45" t="s">
        <v>845</v>
      </c>
      <c r="B2294" s="45" t="s">
        <v>13</v>
      </c>
      <c r="D2294" s="45">
        <v>1</v>
      </c>
    </row>
    <row r="2295" spans="1:4" x14ac:dyDescent="0.3">
      <c r="A2295" s="45" t="s">
        <v>845</v>
      </c>
      <c r="B2295" s="45" t="s">
        <v>13</v>
      </c>
      <c r="D2295" s="45">
        <v>1</v>
      </c>
    </row>
    <row r="2296" spans="1:4" x14ac:dyDescent="0.3">
      <c r="A2296" s="45" t="s">
        <v>845</v>
      </c>
      <c r="B2296" s="45" t="s">
        <v>13</v>
      </c>
      <c r="D2296" s="45">
        <v>1</v>
      </c>
    </row>
    <row r="2297" spans="1:4" x14ac:dyDescent="0.3">
      <c r="A2297" s="45" t="s">
        <v>845</v>
      </c>
      <c r="B2297" s="45" t="s">
        <v>13</v>
      </c>
      <c r="D2297" s="45">
        <v>1</v>
      </c>
    </row>
    <row r="2298" spans="1:4" x14ac:dyDescent="0.3">
      <c r="A2298" s="45" t="s">
        <v>845</v>
      </c>
      <c r="B2298" s="45" t="s">
        <v>13</v>
      </c>
      <c r="D2298" s="45">
        <v>1</v>
      </c>
    </row>
    <row r="2299" spans="1:4" x14ac:dyDescent="0.3">
      <c r="A2299" s="45" t="s">
        <v>845</v>
      </c>
      <c r="B2299" s="45" t="s">
        <v>13</v>
      </c>
      <c r="D2299" s="45">
        <v>1</v>
      </c>
    </row>
    <row r="2300" spans="1:4" x14ac:dyDescent="0.3">
      <c r="A2300" s="45" t="s">
        <v>845</v>
      </c>
      <c r="B2300" s="45" t="s">
        <v>13</v>
      </c>
      <c r="D2300" s="45">
        <v>1</v>
      </c>
    </row>
    <row r="2301" spans="1:4" x14ac:dyDescent="0.3">
      <c r="A2301" s="45" t="s">
        <v>845</v>
      </c>
      <c r="B2301" s="45" t="s">
        <v>13</v>
      </c>
      <c r="D2301" s="45">
        <v>1</v>
      </c>
    </row>
    <row r="2302" spans="1:4" x14ac:dyDescent="0.3">
      <c r="A2302" s="45" t="s">
        <v>845</v>
      </c>
      <c r="B2302" s="45" t="s">
        <v>13</v>
      </c>
      <c r="D2302" s="45">
        <v>1</v>
      </c>
    </row>
    <row r="2303" spans="1:4" x14ac:dyDescent="0.3">
      <c r="A2303" s="45" t="s">
        <v>845</v>
      </c>
      <c r="B2303" s="45" t="s">
        <v>13</v>
      </c>
      <c r="D2303" s="45">
        <v>1</v>
      </c>
    </row>
    <row r="2304" spans="1:4" x14ac:dyDescent="0.3">
      <c r="A2304" s="45" t="s">
        <v>845</v>
      </c>
      <c r="B2304" s="45" t="s">
        <v>13</v>
      </c>
      <c r="D2304" s="45">
        <v>1</v>
      </c>
    </row>
    <row r="2305" spans="1:4" x14ac:dyDescent="0.3">
      <c r="A2305" s="45" t="s">
        <v>845</v>
      </c>
      <c r="B2305" s="45" t="s">
        <v>13</v>
      </c>
      <c r="D2305" s="45">
        <v>1</v>
      </c>
    </row>
    <row r="2306" spans="1:4" x14ac:dyDescent="0.3">
      <c r="A2306" s="45" t="s">
        <v>845</v>
      </c>
      <c r="B2306" s="45" t="s">
        <v>13</v>
      </c>
      <c r="D2306" s="45">
        <v>1</v>
      </c>
    </row>
    <row r="2307" spans="1:4" x14ac:dyDescent="0.3">
      <c r="A2307" s="45" t="s">
        <v>845</v>
      </c>
      <c r="B2307" s="45" t="s">
        <v>13</v>
      </c>
      <c r="D2307" s="45">
        <v>1</v>
      </c>
    </row>
    <row r="2308" spans="1:4" x14ac:dyDescent="0.3">
      <c r="A2308" s="45" t="s">
        <v>845</v>
      </c>
      <c r="B2308" s="45" t="s">
        <v>13</v>
      </c>
      <c r="D2308" s="45">
        <v>1</v>
      </c>
    </row>
    <row r="2309" spans="1:4" x14ac:dyDescent="0.3">
      <c r="A2309" s="45" t="s">
        <v>845</v>
      </c>
      <c r="B2309" s="45" t="s">
        <v>13</v>
      </c>
      <c r="D2309" s="45">
        <v>1</v>
      </c>
    </row>
    <row r="2310" spans="1:4" x14ac:dyDescent="0.3">
      <c r="A2310" s="45" t="s">
        <v>556</v>
      </c>
      <c r="B2310" s="45" t="s">
        <v>13</v>
      </c>
      <c r="C2310" s="45">
        <v>1</v>
      </c>
      <c r="D2310" s="45"/>
    </row>
    <row r="2311" spans="1:4" x14ac:dyDescent="0.3">
      <c r="A2311" s="45" t="s">
        <v>556</v>
      </c>
      <c r="B2311" s="45" t="s">
        <v>13</v>
      </c>
      <c r="C2311" s="45">
        <v>1</v>
      </c>
      <c r="D2311" s="45"/>
    </row>
    <row r="2312" spans="1:4" x14ac:dyDescent="0.3">
      <c r="A2312" s="45" t="s">
        <v>556</v>
      </c>
      <c r="B2312" s="45" t="s">
        <v>13</v>
      </c>
      <c r="C2312" s="45">
        <v>1</v>
      </c>
      <c r="D2312" s="45"/>
    </row>
    <row r="2313" spans="1:4" x14ac:dyDescent="0.3">
      <c r="A2313" s="45" t="s">
        <v>556</v>
      </c>
      <c r="B2313" s="45" t="s">
        <v>13</v>
      </c>
      <c r="C2313" s="45">
        <v>1</v>
      </c>
      <c r="D2313" s="45"/>
    </row>
    <row r="2314" spans="1:4" x14ac:dyDescent="0.3">
      <c r="A2314" s="45" t="s">
        <v>556</v>
      </c>
      <c r="B2314" s="45" t="s">
        <v>13</v>
      </c>
      <c r="C2314" s="45">
        <v>1</v>
      </c>
      <c r="D2314" s="45"/>
    </row>
    <row r="2315" spans="1:4" x14ac:dyDescent="0.3">
      <c r="A2315" s="45" t="s">
        <v>556</v>
      </c>
      <c r="B2315" s="45" t="s">
        <v>13</v>
      </c>
      <c r="C2315" s="45">
        <v>1</v>
      </c>
      <c r="D2315" s="45"/>
    </row>
    <row r="2316" spans="1:4" x14ac:dyDescent="0.3">
      <c r="A2316" s="45" t="s">
        <v>556</v>
      </c>
      <c r="B2316" s="45" t="s">
        <v>13</v>
      </c>
      <c r="C2316" s="45">
        <v>1</v>
      </c>
      <c r="D2316" s="45"/>
    </row>
    <row r="2317" spans="1:4" x14ac:dyDescent="0.3">
      <c r="A2317" s="45" t="s">
        <v>556</v>
      </c>
      <c r="B2317" s="45" t="s">
        <v>13</v>
      </c>
      <c r="C2317" s="45">
        <v>2</v>
      </c>
      <c r="D2317" s="45"/>
    </row>
    <row r="2318" spans="1:4" x14ac:dyDescent="0.3">
      <c r="A2318" s="45" t="s">
        <v>556</v>
      </c>
      <c r="B2318" s="45" t="s">
        <v>13</v>
      </c>
      <c r="C2318" s="45">
        <v>2</v>
      </c>
      <c r="D2318" s="45"/>
    </row>
    <row r="2319" spans="1:4" x14ac:dyDescent="0.3">
      <c r="A2319" s="45" t="s">
        <v>556</v>
      </c>
      <c r="B2319" s="45" t="s">
        <v>13</v>
      </c>
      <c r="C2319" s="45">
        <v>4</v>
      </c>
      <c r="D2319" s="45"/>
    </row>
    <row r="2320" spans="1:4" x14ac:dyDescent="0.3">
      <c r="A2320" s="45" t="s">
        <v>556</v>
      </c>
      <c r="B2320" s="45" t="s">
        <v>13</v>
      </c>
      <c r="D2320" s="45">
        <v>1</v>
      </c>
    </row>
    <row r="2321" spans="1:4" x14ac:dyDescent="0.3">
      <c r="A2321" s="45" t="s">
        <v>556</v>
      </c>
      <c r="B2321" s="45" t="s">
        <v>13</v>
      </c>
      <c r="D2321" s="45">
        <v>1</v>
      </c>
    </row>
    <row r="2322" spans="1:4" x14ac:dyDescent="0.3">
      <c r="A2322" s="45" t="s">
        <v>556</v>
      </c>
      <c r="B2322" s="45" t="s">
        <v>13</v>
      </c>
      <c r="D2322" s="45">
        <v>1</v>
      </c>
    </row>
    <row r="2323" spans="1:4" x14ac:dyDescent="0.3">
      <c r="A2323" s="45" t="s">
        <v>556</v>
      </c>
      <c r="B2323" s="45" t="s">
        <v>13</v>
      </c>
      <c r="D2323" s="45">
        <v>1</v>
      </c>
    </row>
    <row r="2324" spans="1:4" x14ac:dyDescent="0.3">
      <c r="A2324" s="45" t="s">
        <v>556</v>
      </c>
      <c r="B2324" s="45" t="s">
        <v>13</v>
      </c>
      <c r="D2324" s="45">
        <v>1</v>
      </c>
    </row>
    <row r="2325" spans="1:4" x14ac:dyDescent="0.3">
      <c r="A2325" s="45" t="s">
        <v>556</v>
      </c>
      <c r="B2325" s="45" t="s">
        <v>13</v>
      </c>
      <c r="D2325" s="45">
        <v>1</v>
      </c>
    </row>
    <row r="2326" spans="1:4" x14ac:dyDescent="0.3">
      <c r="A2326" s="45" t="s">
        <v>556</v>
      </c>
      <c r="B2326" s="45" t="s">
        <v>13</v>
      </c>
      <c r="D2326" s="45">
        <v>1</v>
      </c>
    </row>
    <row r="2327" spans="1:4" x14ac:dyDescent="0.3">
      <c r="A2327" s="45" t="s">
        <v>556</v>
      </c>
      <c r="B2327" s="45" t="s">
        <v>13</v>
      </c>
      <c r="D2327" s="45">
        <v>1</v>
      </c>
    </row>
    <row r="2328" spans="1:4" x14ac:dyDescent="0.3">
      <c r="A2328" s="45" t="s">
        <v>556</v>
      </c>
      <c r="B2328" s="45" t="s">
        <v>13</v>
      </c>
      <c r="D2328" s="45">
        <v>1</v>
      </c>
    </row>
    <row r="2329" spans="1:4" x14ac:dyDescent="0.3">
      <c r="A2329" s="45" t="s">
        <v>556</v>
      </c>
      <c r="B2329" s="45" t="s">
        <v>13</v>
      </c>
      <c r="D2329" s="45">
        <v>1</v>
      </c>
    </row>
    <row r="2330" spans="1:4" x14ac:dyDescent="0.3">
      <c r="A2330" s="45" t="s">
        <v>556</v>
      </c>
      <c r="B2330" s="45" t="s">
        <v>13</v>
      </c>
      <c r="D2330" s="45">
        <v>1</v>
      </c>
    </row>
    <row r="2331" spans="1:4" x14ac:dyDescent="0.3">
      <c r="A2331" s="45" t="s">
        <v>557</v>
      </c>
      <c r="B2331" s="45" t="s">
        <v>13</v>
      </c>
      <c r="C2331" s="45">
        <v>1</v>
      </c>
      <c r="D2331" s="45"/>
    </row>
    <row r="2332" spans="1:4" x14ac:dyDescent="0.3">
      <c r="A2332" s="45" t="s">
        <v>557</v>
      </c>
      <c r="B2332" s="45" t="s">
        <v>13</v>
      </c>
      <c r="C2332" s="45">
        <v>1</v>
      </c>
      <c r="D2332" s="45"/>
    </row>
    <row r="2333" spans="1:4" x14ac:dyDescent="0.3">
      <c r="A2333" s="45" t="s">
        <v>557</v>
      </c>
      <c r="B2333" s="45" t="s">
        <v>13</v>
      </c>
      <c r="C2333" s="45">
        <v>1</v>
      </c>
      <c r="D2333" s="45"/>
    </row>
    <row r="2334" spans="1:4" x14ac:dyDescent="0.3">
      <c r="A2334" s="45" t="s">
        <v>557</v>
      </c>
      <c r="B2334" s="45" t="s">
        <v>13</v>
      </c>
      <c r="C2334" s="45">
        <v>1</v>
      </c>
      <c r="D2334" s="45"/>
    </row>
    <row r="2335" spans="1:4" x14ac:dyDescent="0.3">
      <c r="A2335" s="45" t="s">
        <v>557</v>
      </c>
      <c r="B2335" s="45" t="s">
        <v>13</v>
      </c>
      <c r="C2335" s="45">
        <v>1</v>
      </c>
      <c r="D2335" s="45"/>
    </row>
    <row r="2336" spans="1:4" x14ac:dyDescent="0.3">
      <c r="A2336" s="45" t="s">
        <v>557</v>
      </c>
      <c r="B2336" s="45" t="s">
        <v>13</v>
      </c>
      <c r="C2336" s="45">
        <v>1</v>
      </c>
      <c r="D2336" s="45"/>
    </row>
    <row r="2337" spans="1:4" x14ac:dyDescent="0.3">
      <c r="A2337" s="45" t="s">
        <v>557</v>
      </c>
      <c r="B2337" s="45" t="s">
        <v>13</v>
      </c>
      <c r="D2337" s="45">
        <v>1</v>
      </c>
    </row>
    <row r="2338" spans="1:4" x14ac:dyDescent="0.3">
      <c r="A2338" s="45" t="s">
        <v>557</v>
      </c>
      <c r="B2338" s="45" t="s">
        <v>13</v>
      </c>
      <c r="D2338" s="45">
        <v>1</v>
      </c>
    </row>
    <row r="2339" spans="1:4" x14ac:dyDescent="0.3">
      <c r="A2339" s="45" t="s">
        <v>557</v>
      </c>
      <c r="B2339" s="45" t="s">
        <v>13</v>
      </c>
      <c r="D2339" s="45">
        <v>1</v>
      </c>
    </row>
    <row r="2340" spans="1:4" x14ac:dyDescent="0.3">
      <c r="A2340" s="45" t="s">
        <v>557</v>
      </c>
      <c r="B2340" s="45" t="s">
        <v>13</v>
      </c>
      <c r="D2340" s="45">
        <v>1</v>
      </c>
    </row>
    <row r="2341" spans="1:4" x14ac:dyDescent="0.3">
      <c r="A2341" s="45" t="s">
        <v>557</v>
      </c>
      <c r="B2341" s="45" t="s">
        <v>13</v>
      </c>
      <c r="D2341" s="45">
        <v>1</v>
      </c>
    </row>
    <row r="2342" spans="1:4" x14ac:dyDescent="0.3">
      <c r="A2342" s="45" t="s">
        <v>557</v>
      </c>
      <c r="B2342" s="45" t="s">
        <v>13</v>
      </c>
      <c r="D2342" s="45">
        <v>1</v>
      </c>
    </row>
    <row r="2343" spans="1:4" x14ac:dyDescent="0.3">
      <c r="A2343" s="45" t="s">
        <v>557</v>
      </c>
      <c r="B2343" s="45" t="s">
        <v>13</v>
      </c>
      <c r="D2343" s="45">
        <v>1</v>
      </c>
    </row>
    <row r="2344" spans="1:4" x14ac:dyDescent="0.3">
      <c r="A2344" s="45" t="s">
        <v>557</v>
      </c>
      <c r="B2344" s="45" t="s">
        <v>13</v>
      </c>
      <c r="D2344" s="45">
        <v>1</v>
      </c>
    </row>
    <row r="2345" spans="1:4" x14ac:dyDescent="0.3">
      <c r="A2345" s="45" t="s">
        <v>557</v>
      </c>
      <c r="B2345" s="45" t="s">
        <v>13</v>
      </c>
      <c r="D2345" s="45">
        <v>1</v>
      </c>
    </row>
    <row r="2346" spans="1:4" x14ac:dyDescent="0.3">
      <c r="A2346" s="45" t="s">
        <v>557</v>
      </c>
      <c r="B2346" s="45" t="s">
        <v>13</v>
      </c>
      <c r="D2346" s="45">
        <v>1</v>
      </c>
    </row>
    <row r="2347" spans="1:4" x14ac:dyDescent="0.3">
      <c r="A2347" s="45" t="s">
        <v>557</v>
      </c>
      <c r="B2347" s="45" t="s">
        <v>13</v>
      </c>
      <c r="D2347" s="45">
        <v>1</v>
      </c>
    </row>
    <row r="2348" spans="1:4" x14ac:dyDescent="0.3">
      <c r="A2348" s="45" t="s">
        <v>557</v>
      </c>
      <c r="B2348" s="45" t="s">
        <v>13</v>
      </c>
      <c r="D2348" s="45">
        <v>1</v>
      </c>
    </row>
    <row r="2349" spans="1:4" x14ac:dyDescent="0.3">
      <c r="A2349" s="45" t="s">
        <v>557</v>
      </c>
      <c r="B2349" s="45" t="s">
        <v>13</v>
      </c>
      <c r="D2349" s="45">
        <v>1</v>
      </c>
    </row>
    <row r="2350" spans="1:4" x14ac:dyDescent="0.3">
      <c r="A2350" s="45" t="s">
        <v>557</v>
      </c>
      <c r="B2350" s="45" t="s">
        <v>13</v>
      </c>
      <c r="D2350" s="45">
        <v>1</v>
      </c>
    </row>
    <row r="2351" spans="1:4" x14ac:dyDescent="0.3">
      <c r="A2351" s="45" t="s">
        <v>557</v>
      </c>
      <c r="B2351" s="45" t="s">
        <v>13</v>
      </c>
      <c r="D2351" s="45">
        <v>1</v>
      </c>
    </row>
    <row r="2352" spans="1:4" x14ac:dyDescent="0.3">
      <c r="A2352" s="45" t="s">
        <v>557</v>
      </c>
      <c r="B2352" s="45" t="s">
        <v>13</v>
      </c>
      <c r="D2352" s="45">
        <v>1</v>
      </c>
    </row>
    <row r="2353" spans="1:4" x14ac:dyDescent="0.3">
      <c r="A2353" s="45" t="s">
        <v>557</v>
      </c>
      <c r="B2353" s="45" t="s">
        <v>13</v>
      </c>
      <c r="D2353" s="45">
        <v>1</v>
      </c>
    </row>
    <row r="2354" spans="1:4" x14ac:dyDescent="0.3">
      <c r="A2354" s="45" t="s">
        <v>557</v>
      </c>
      <c r="B2354" s="45" t="s">
        <v>13</v>
      </c>
      <c r="D2354" s="45">
        <v>1</v>
      </c>
    </row>
    <row r="2355" spans="1:4" x14ac:dyDescent="0.3">
      <c r="A2355" s="45" t="s">
        <v>557</v>
      </c>
      <c r="B2355" s="45" t="s">
        <v>13</v>
      </c>
      <c r="D2355" s="45">
        <v>1</v>
      </c>
    </row>
    <row r="2356" spans="1:4" x14ac:dyDescent="0.3">
      <c r="A2356" s="45" t="s">
        <v>557</v>
      </c>
      <c r="B2356" s="45" t="s">
        <v>13</v>
      </c>
      <c r="D2356" s="45">
        <v>1</v>
      </c>
    </row>
    <row r="2357" spans="1:4" x14ac:dyDescent="0.3">
      <c r="A2357" s="45" t="s">
        <v>557</v>
      </c>
      <c r="B2357" s="45" t="s">
        <v>13</v>
      </c>
      <c r="D2357" s="45">
        <v>1</v>
      </c>
    </row>
    <row r="2358" spans="1:4" x14ac:dyDescent="0.3">
      <c r="A2358" s="45" t="s">
        <v>557</v>
      </c>
      <c r="B2358" s="45" t="s">
        <v>13</v>
      </c>
      <c r="D2358" s="45">
        <v>1</v>
      </c>
    </row>
    <row r="2359" spans="1:4" x14ac:dyDescent="0.3">
      <c r="A2359" s="45" t="s">
        <v>557</v>
      </c>
      <c r="B2359" s="45" t="s">
        <v>13</v>
      </c>
      <c r="D2359" s="45">
        <v>1</v>
      </c>
    </row>
    <row r="2360" spans="1:4" x14ac:dyDescent="0.3">
      <c r="A2360" s="45" t="s">
        <v>557</v>
      </c>
      <c r="B2360" s="45" t="s">
        <v>1972</v>
      </c>
      <c r="D2360" s="45">
        <v>1</v>
      </c>
    </row>
    <row r="2361" spans="1:4" x14ac:dyDescent="0.3">
      <c r="A2361" s="45" t="s">
        <v>557</v>
      </c>
      <c r="B2361" s="45" t="s">
        <v>13</v>
      </c>
      <c r="D2361" s="45">
        <v>1</v>
      </c>
    </row>
    <row r="2362" spans="1:4" x14ac:dyDescent="0.3">
      <c r="A2362" s="45" t="s">
        <v>557</v>
      </c>
      <c r="B2362" s="45" t="s">
        <v>13</v>
      </c>
      <c r="D2362" s="45">
        <v>1</v>
      </c>
    </row>
    <row r="2363" spans="1:4" x14ac:dyDescent="0.3">
      <c r="A2363" s="45" t="s">
        <v>557</v>
      </c>
      <c r="B2363" s="45" t="s">
        <v>13</v>
      </c>
      <c r="D2363" s="45">
        <v>1</v>
      </c>
    </row>
    <row r="2364" spans="1:4" x14ac:dyDescent="0.3">
      <c r="A2364" s="45" t="s">
        <v>557</v>
      </c>
      <c r="B2364" s="45" t="s">
        <v>13</v>
      </c>
      <c r="D2364" s="45">
        <v>1</v>
      </c>
    </row>
    <row r="2365" spans="1:4" x14ac:dyDescent="0.3">
      <c r="A2365" s="45" t="s">
        <v>557</v>
      </c>
      <c r="B2365" s="45" t="s">
        <v>13</v>
      </c>
      <c r="D2365" s="45">
        <v>1</v>
      </c>
    </row>
    <row r="2366" spans="1:4" x14ac:dyDescent="0.3">
      <c r="A2366" s="45" t="s">
        <v>557</v>
      </c>
      <c r="B2366" s="45" t="s">
        <v>13</v>
      </c>
      <c r="D2366" s="45">
        <v>1</v>
      </c>
    </row>
    <row r="2367" spans="1:4" x14ac:dyDescent="0.3">
      <c r="A2367" s="45" t="s">
        <v>557</v>
      </c>
      <c r="B2367" s="45" t="s">
        <v>13</v>
      </c>
      <c r="D2367" s="45">
        <v>1</v>
      </c>
    </row>
    <row r="2368" spans="1:4" x14ac:dyDescent="0.3">
      <c r="A2368" s="45" t="s">
        <v>557</v>
      </c>
      <c r="B2368" s="45" t="s">
        <v>13</v>
      </c>
      <c r="D2368" s="45">
        <v>1</v>
      </c>
    </row>
    <row r="2369" spans="1:4" x14ac:dyDescent="0.3">
      <c r="A2369" s="45" t="s">
        <v>557</v>
      </c>
      <c r="B2369" s="45" t="s">
        <v>13</v>
      </c>
      <c r="D2369" s="45">
        <v>1</v>
      </c>
    </row>
    <row r="2370" spans="1:4" x14ac:dyDescent="0.3">
      <c r="A2370" s="45" t="s">
        <v>557</v>
      </c>
      <c r="B2370" s="45" t="s">
        <v>13</v>
      </c>
      <c r="D2370" s="45">
        <v>1</v>
      </c>
    </row>
    <row r="2371" spans="1:4" x14ac:dyDescent="0.3">
      <c r="A2371" s="45" t="s">
        <v>557</v>
      </c>
      <c r="B2371" s="45" t="s">
        <v>13</v>
      </c>
      <c r="D2371" s="45">
        <v>1</v>
      </c>
    </row>
    <row r="2372" spans="1:4" x14ac:dyDescent="0.3">
      <c r="A2372" s="45" t="s">
        <v>557</v>
      </c>
      <c r="B2372" s="45" t="s">
        <v>13</v>
      </c>
      <c r="D2372" s="45">
        <v>1</v>
      </c>
    </row>
    <row r="2373" spans="1:4" x14ac:dyDescent="0.3">
      <c r="A2373" s="45" t="s">
        <v>557</v>
      </c>
      <c r="B2373" s="45" t="s">
        <v>13</v>
      </c>
      <c r="D2373" s="45">
        <v>1</v>
      </c>
    </row>
    <row r="2374" spans="1:4" x14ac:dyDescent="0.3">
      <c r="A2374" s="45" t="s">
        <v>557</v>
      </c>
      <c r="B2374" s="45" t="s">
        <v>13</v>
      </c>
      <c r="D2374" s="45">
        <v>1</v>
      </c>
    </row>
    <row r="2375" spans="1:4" x14ac:dyDescent="0.3">
      <c r="A2375" s="45" t="s">
        <v>557</v>
      </c>
      <c r="B2375" s="45" t="s">
        <v>13</v>
      </c>
      <c r="D2375" s="45">
        <v>1</v>
      </c>
    </row>
    <row r="2376" spans="1:4" x14ac:dyDescent="0.3">
      <c r="A2376" s="45" t="s">
        <v>547</v>
      </c>
      <c r="B2376" s="45" t="s">
        <v>13</v>
      </c>
      <c r="C2376" s="45">
        <v>1</v>
      </c>
      <c r="D2376" s="45"/>
    </row>
    <row r="2377" spans="1:4" x14ac:dyDescent="0.3">
      <c r="A2377" s="45" t="s">
        <v>547</v>
      </c>
      <c r="B2377" s="45" t="s">
        <v>13</v>
      </c>
      <c r="C2377" s="45">
        <v>1</v>
      </c>
      <c r="D2377" s="45"/>
    </row>
    <row r="2378" spans="1:4" x14ac:dyDescent="0.3">
      <c r="A2378" s="45" t="s">
        <v>547</v>
      </c>
      <c r="B2378" s="45" t="s">
        <v>13</v>
      </c>
      <c r="C2378" s="45">
        <v>1</v>
      </c>
      <c r="D2378" s="45"/>
    </row>
    <row r="2379" spans="1:4" x14ac:dyDescent="0.3">
      <c r="A2379" s="45" t="s">
        <v>547</v>
      </c>
      <c r="B2379" s="45" t="s">
        <v>13</v>
      </c>
      <c r="C2379" s="45">
        <v>1</v>
      </c>
      <c r="D2379" s="45"/>
    </row>
    <row r="2380" spans="1:4" x14ac:dyDescent="0.3">
      <c r="A2380" s="45" t="s">
        <v>547</v>
      </c>
      <c r="B2380" s="45" t="s">
        <v>13</v>
      </c>
      <c r="C2380" s="45">
        <v>1</v>
      </c>
      <c r="D2380" s="45"/>
    </row>
    <row r="2381" spans="1:4" x14ac:dyDescent="0.3">
      <c r="A2381" s="45" t="s">
        <v>547</v>
      </c>
      <c r="B2381" s="45" t="s">
        <v>13</v>
      </c>
      <c r="C2381" s="45">
        <v>1</v>
      </c>
      <c r="D2381" s="45"/>
    </row>
    <row r="2382" spans="1:4" x14ac:dyDescent="0.3">
      <c r="A2382" s="45" t="s">
        <v>547</v>
      </c>
      <c r="B2382" s="45" t="s">
        <v>13</v>
      </c>
      <c r="C2382" s="45">
        <v>1</v>
      </c>
      <c r="D2382" s="45"/>
    </row>
    <row r="2383" spans="1:4" x14ac:dyDescent="0.3">
      <c r="A2383" s="45" t="s">
        <v>547</v>
      </c>
      <c r="B2383" s="45" t="s">
        <v>13</v>
      </c>
      <c r="C2383" s="45">
        <v>1</v>
      </c>
      <c r="D2383" s="45"/>
    </row>
    <row r="2384" spans="1:4" x14ac:dyDescent="0.3">
      <c r="A2384" s="45" t="s">
        <v>547</v>
      </c>
      <c r="B2384" s="45" t="s">
        <v>13</v>
      </c>
      <c r="C2384" s="45">
        <v>1</v>
      </c>
      <c r="D2384" s="45"/>
    </row>
    <row r="2385" spans="1:4" x14ac:dyDescent="0.3">
      <c r="A2385" s="45" t="s">
        <v>547</v>
      </c>
      <c r="B2385" s="45" t="s">
        <v>13</v>
      </c>
      <c r="C2385" s="45">
        <v>1</v>
      </c>
      <c r="D2385" s="45"/>
    </row>
    <row r="2386" spans="1:4" x14ac:dyDescent="0.3">
      <c r="A2386" s="45" t="s">
        <v>547</v>
      </c>
      <c r="B2386" s="45" t="s">
        <v>13</v>
      </c>
      <c r="C2386" s="45">
        <v>1</v>
      </c>
      <c r="D2386" s="45"/>
    </row>
    <row r="2387" spans="1:4" x14ac:dyDescent="0.3">
      <c r="A2387" s="45" t="s">
        <v>547</v>
      </c>
      <c r="B2387" s="45" t="s">
        <v>13</v>
      </c>
      <c r="C2387" s="45">
        <v>1</v>
      </c>
      <c r="D2387" s="45"/>
    </row>
    <row r="2388" spans="1:4" x14ac:dyDescent="0.3">
      <c r="A2388" s="45" t="s">
        <v>547</v>
      </c>
      <c r="B2388" s="45" t="s">
        <v>13</v>
      </c>
      <c r="C2388" s="45">
        <v>1</v>
      </c>
      <c r="D2388" s="45"/>
    </row>
    <row r="2389" spans="1:4" x14ac:dyDescent="0.3">
      <c r="A2389" s="45" t="s">
        <v>547</v>
      </c>
      <c r="B2389" s="45" t="s">
        <v>13</v>
      </c>
      <c r="C2389" s="45">
        <v>2</v>
      </c>
      <c r="D2389" s="45"/>
    </row>
    <row r="2390" spans="1:4" x14ac:dyDescent="0.3">
      <c r="A2390" s="45" t="s">
        <v>547</v>
      </c>
      <c r="B2390" s="45" t="s">
        <v>13</v>
      </c>
      <c r="C2390" s="45">
        <v>3</v>
      </c>
      <c r="D2390" s="45"/>
    </row>
    <row r="2391" spans="1:4" x14ac:dyDescent="0.3">
      <c r="A2391" s="45" t="s">
        <v>547</v>
      </c>
      <c r="B2391" s="45" t="s">
        <v>13</v>
      </c>
      <c r="C2391" s="45">
        <v>3</v>
      </c>
      <c r="D2391" s="45"/>
    </row>
    <row r="2392" spans="1:4" x14ac:dyDescent="0.3">
      <c r="A2392" s="45" t="s">
        <v>547</v>
      </c>
      <c r="B2392" s="45" t="s">
        <v>13</v>
      </c>
      <c r="C2392" s="45">
        <v>3</v>
      </c>
      <c r="D2392" s="45"/>
    </row>
    <row r="2393" spans="1:4" x14ac:dyDescent="0.3">
      <c r="A2393" s="45" t="s">
        <v>547</v>
      </c>
      <c r="B2393" s="45" t="s">
        <v>13</v>
      </c>
      <c r="C2393" s="45">
        <v>3</v>
      </c>
      <c r="D2393" s="45"/>
    </row>
    <row r="2394" spans="1:4" x14ac:dyDescent="0.3">
      <c r="A2394" s="45" t="s">
        <v>547</v>
      </c>
      <c r="B2394" s="45" t="s">
        <v>13</v>
      </c>
      <c r="C2394" s="45">
        <v>3</v>
      </c>
      <c r="D2394" s="45"/>
    </row>
    <row r="2395" spans="1:4" x14ac:dyDescent="0.3">
      <c r="A2395" s="45" t="s">
        <v>547</v>
      </c>
      <c r="B2395" s="45" t="s">
        <v>13</v>
      </c>
      <c r="C2395" s="45">
        <v>4</v>
      </c>
      <c r="D2395" s="45"/>
    </row>
    <row r="2396" spans="1:4" x14ac:dyDescent="0.3">
      <c r="A2396" s="45" t="s">
        <v>547</v>
      </c>
      <c r="B2396" s="45" t="s">
        <v>13</v>
      </c>
      <c r="C2396" s="45">
        <v>4</v>
      </c>
      <c r="D2396" s="45"/>
    </row>
    <row r="2397" spans="1:4" x14ac:dyDescent="0.3">
      <c r="A2397" s="45" t="s">
        <v>547</v>
      </c>
      <c r="B2397" s="45" t="s">
        <v>13</v>
      </c>
      <c r="D2397" s="45">
        <v>1</v>
      </c>
    </row>
    <row r="2398" spans="1:4" x14ac:dyDescent="0.3">
      <c r="A2398" s="45" t="s">
        <v>547</v>
      </c>
      <c r="B2398" s="45" t="s">
        <v>13</v>
      </c>
      <c r="D2398" s="45">
        <v>1</v>
      </c>
    </row>
    <row r="2399" spans="1:4" x14ac:dyDescent="0.3">
      <c r="A2399" s="45" t="s">
        <v>547</v>
      </c>
      <c r="B2399" s="45" t="s">
        <v>13</v>
      </c>
      <c r="D2399" s="45">
        <v>1</v>
      </c>
    </row>
    <row r="2400" spans="1:4" x14ac:dyDescent="0.3">
      <c r="A2400" s="45" t="s">
        <v>547</v>
      </c>
      <c r="B2400" s="45" t="s">
        <v>13</v>
      </c>
      <c r="D2400" s="45">
        <v>1</v>
      </c>
    </row>
    <row r="2401" spans="1:4" x14ac:dyDescent="0.3">
      <c r="A2401" s="45" t="s">
        <v>547</v>
      </c>
      <c r="B2401" s="45" t="s">
        <v>13</v>
      </c>
      <c r="D2401" s="45">
        <v>1</v>
      </c>
    </row>
    <row r="2402" spans="1:4" x14ac:dyDescent="0.3">
      <c r="A2402" s="45" t="s">
        <v>547</v>
      </c>
      <c r="B2402" s="45" t="s">
        <v>13</v>
      </c>
      <c r="D2402" s="45">
        <v>1</v>
      </c>
    </row>
    <row r="2403" spans="1:4" x14ac:dyDescent="0.3">
      <c r="A2403" s="45" t="s">
        <v>547</v>
      </c>
      <c r="B2403" s="45" t="s">
        <v>13</v>
      </c>
      <c r="D2403" s="45">
        <v>1</v>
      </c>
    </row>
    <row r="2404" spans="1:4" x14ac:dyDescent="0.3">
      <c r="A2404" s="45" t="s">
        <v>547</v>
      </c>
      <c r="B2404" s="45" t="s">
        <v>13</v>
      </c>
      <c r="D2404" s="45">
        <v>1</v>
      </c>
    </row>
    <row r="2405" spans="1:4" x14ac:dyDescent="0.3">
      <c r="A2405" s="45" t="s">
        <v>547</v>
      </c>
      <c r="B2405" s="45" t="s">
        <v>13</v>
      </c>
      <c r="D2405" s="45">
        <v>1</v>
      </c>
    </row>
    <row r="2406" spans="1:4" x14ac:dyDescent="0.3">
      <c r="A2406" s="45" t="s">
        <v>547</v>
      </c>
      <c r="B2406" s="45" t="s">
        <v>13</v>
      </c>
      <c r="D2406" s="45">
        <v>1</v>
      </c>
    </row>
    <row r="2407" spans="1:4" x14ac:dyDescent="0.3">
      <c r="A2407" s="45" t="s">
        <v>547</v>
      </c>
      <c r="B2407" s="45" t="s">
        <v>13</v>
      </c>
      <c r="D2407" s="45">
        <v>1</v>
      </c>
    </row>
    <row r="2408" spans="1:4" x14ac:dyDescent="0.3">
      <c r="A2408" s="45" t="s">
        <v>547</v>
      </c>
      <c r="B2408" s="45" t="s">
        <v>13</v>
      </c>
      <c r="D2408" s="45">
        <v>1</v>
      </c>
    </row>
    <row r="2409" spans="1:4" x14ac:dyDescent="0.3">
      <c r="A2409" s="45" t="s">
        <v>547</v>
      </c>
      <c r="B2409" s="45" t="s">
        <v>13</v>
      </c>
      <c r="D2409" s="45">
        <v>1</v>
      </c>
    </row>
    <row r="2410" spans="1:4" x14ac:dyDescent="0.3">
      <c r="A2410" s="45" t="s">
        <v>547</v>
      </c>
      <c r="B2410" s="45" t="s">
        <v>13</v>
      </c>
      <c r="D2410" s="45">
        <v>1</v>
      </c>
    </row>
    <row r="2411" spans="1:4" x14ac:dyDescent="0.3">
      <c r="A2411" s="45" t="s">
        <v>547</v>
      </c>
      <c r="B2411" s="45" t="s">
        <v>13</v>
      </c>
      <c r="D2411" s="45">
        <v>1</v>
      </c>
    </row>
    <row r="2412" spans="1:4" x14ac:dyDescent="0.3">
      <c r="A2412" s="45" t="s">
        <v>547</v>
      </c>
      <c r="B2412" s="45" t="s">
        <v>13</v>
      </c>
      <c r="D2412" s="45">
        <v>1</v>
      </c>
    </row>
    <row r="2413" spans="1:4" x14ac:dyDescent="0.3">
      <c r="A2413" s="45" t="s">
        <v>547</v>
      </c>
      <c r="B2413" s="45" t="s">
        <v>13</v>
      </c>
      <c r="D2413" s="45">
        <v>1</v>
      </c>
    </row>
    <row r="2414" spans="1:4" x14ac:dyDescent="0.3">
      <c r="A2414" s="45" t="s">
        <v>547</v>
      </c>
      <c r="B2414" s="45" t="s">
        <v>13</v>
      </c>
      <c r="D2414" s="45">
        <v>1</v>
      </c>
    </row>
    <row r="2415" spans="1:4" x14ac:dyDescent="0.3">
      <c r="A2415" s="45" t="s">
        <v>547</v>
      </c>
      <c r="B2415" s="45" t="s">
        <v>13</v>
      </c>
      <c r="D2415" s="45">
        <v>1</v>
      </c>
    </row>
    <row r="2416" spans="1:4" x14ac:dyDescent="0.3">
      <c r="A2416" s="45" t="s">
        <v>547</v>
      </c>
      <c r="B2416" s="45" t="s">
        <v>13</v>
      </c>
      <c r="D2416" s="45">
        <v>1</v>
      </c>
    </row>
    <row r="2417" spans="1:4" x14ac:dyDescent="0.3">
      <c r="A2417" s="45" t="s">
        <v>547</v>
      </c>
      <c r="B2417" s="45" t="s">
        <v>13</v>
      </c>
      <c r="D2417" s="45">
        <v>1</v>
      </c>
    </row>
    <row r="2418" spans="1:4" x14ac:dyDescent="0.3">
      <c r="A2418" s="45" t="s">
        <v>547</v>
      </c>
      <c r="B2418" s="45" t="s">
        <v>13</v>
      </c>
      <c r="D2418" s="45">
        <v>1</v>
      </c>
    </row>
    <row r="2419" spans="1:4" x14ac:dyDescent="0.3">
      <c r="A2419" s="45" t="s">
        <v>547</v>
      </c>
      <c r="B2419" s="45" t="s">
        <v>13</v>
      </c>
      <c r="D2419" s="45">
        <v>1</v>
      </c>
    </row>
    <row r="2420" spans="1:4" x14ac:dyDescent="0.3">
      <c r="A2420" s="45" t="s">
        <v>547</v>
      </c>
      <c r="B2420" s="45" t="s">
        <v>13</v>
      </c>
      <c r="D2420" s="45">
        <v>1</v>
      </c>
    </row>
    <row r="2421" spans="1:4" x14ac:dyDescent="0.3">
      <c r="A2421" s="45" t="s">
        <v>547</v>
      </c>
      <c r="B2421" s="45" t="s">
        <v>13</v>
      </c>
      <c r="D2421" s="45">
        <v>1</v>
      </c>
    </row>
    <row r="2422" spans="1:4" x14ac:dyDescent="0.3">
      <c r="A2422" s="45" t="s">
        <v>547</v>
      </c>
      <c r="B2422" s="45" t="s">
        <v>13</v>
      </c>
      <c r="D2422" s="45">
        <v>1</v>
      </c>
    </row>
    <row r="2423" spans="1:4" x14ac:dyDescent="0.3">
      <c r="A2423" s="45" t="s">
        <v>547</v>
      </c>
      <c r="B2423" s="45" t="s">
        <v>13</v>
      </c>
      <c r="D2423" s="45">
        <v>1</v>
      </c>
    </row>
    <row r="2424" spans="1:4" x14ac:dyDescent="0.3">
      <c r="A2424" s="45" t="s">
        <v>547</v>
      </c>
      <c r="B2424" s="45" t="s">
        <v>13</v>
      </c>
      <c r="D2424" s="45">
        <v>1</v>
      </c>
    </row>
    <row r="2425" spans="1:4" x14ac:dyDescent="0.3">
      <c r="A2425" s="45" t="s">
        <v>547</v>
      </c>
      <c r="B2425" s="45" t="s">
        <v>13</v>
      </c>
      <c r="D2425" s="45">
        <v>1</v>
      </c>
    </row>
    <row r="2426" spans="1:4" x14ac:dyDescent="0.3">
      <c r="A2426" s="45" t="s">
        <v>547</v>
      </c>
      <c r="B2426" s="45" t="s">
        <v>13</v>
      </c>
      <c r="D2426" s="45">
        <v>1</v>
      </c>
    </row>
    <row r="2427" spans="1:4" x14ac:dyDescent="0.3">
      <c r="A2427" s="45" t="s">
        <v>547</v>
      </c>
      <c r="B2427" s="45" t="s">
        <v>13</v>
      </c>
      <c r="D2427" s="45">
        <v>1</v>
      </c>
    </row>
    <row r="2428" spans="1:4" x14ac:dyDescent="0.3">
      <c r="A2428" s="45" t="s">
        <v>547</v>
      </c>
      <c r="B2428" s="45" t="s">
        <v>13</v>
      </c>
      <c r="D2428" s="45">
        <v>1</v>
      </c>
    </row>
    <row r="2429" spans="1:4" x14ac:dyDescent="0.3">
      <c r="A2429" s="45" t="s">
        <v>547</v>
      </c>
      <c r="B2429" s="45" t="s">
        <v>13</v>
      </c>
      <c r="D2429" s="45">
        <v>1</v>
      </c>
    </row>
    <row r="2430" spans="1:4" x14ac:dyDescent="0.3">
      <c r="A2430" s="45" t="s">
        <v>547</v>
      </c>
      <c r="B2430" s="45" t="s">
        <v>13</v>
      </c>
      <c r="D2430" s="45">
        <v>1</v>
      </c>
    </row>
    <row r="2431" spans="1:4" x14ac:dyDescent="0.3">
      <c r="A2431" s="45" t="s">
        <v>547</v>
      </c>
      <c r="B2431" s="45" t="s">
        <v>13</v>
      </c>
      <c r="D2431" s="45">
        <v>1</v>
      </c>
    </row>
    <row r="2432" spans="1:4" x14ac:dyDescent="0.3">
      <c r="A2432" s="45" t="s">
        <v>547</v>
      </c>
      <c r="B2432" s="45" t="s">
        <v>13</v>
      </c>
      <c r="D2432" s="45">
        <v>1</v>
      </c>
    </row>
    <row r="2433" spans="1:4" x14ac:dyDescent="0.3">
      <c r="A2433" s="45" t="s">
        <v>547</v>
      </c>
      <c r="B2433" s="45" t="s">
        <v>13</v>
      </c>
      <c r="D2433" s="45">
        <v>1</v>
      </c>
    </row>
    <row r="2434" spans="1:4" x14ac:dyDescent="0.3">
      <c r="A2434" s="45" t="s">
        <v>547</v>
      </c>
      <c r="B2434" s="45" t="s">
        <v>13</v>
      </c>
      <c r="D2434" s="45">
        <v>1</v>
      </c>
    </row>
    <row r="2435" spans="1:4" x14ac:dyDescent="0.3">
      <c r="A2435" s="45" t="s">
        <v>547</v>
      </c>
      <c r="B2435" s="45" t="s">
        <v>13</v>
      </c>
      <c r="D2435" s="45">
        <v>1</v>
      </c>
    </row>
    <row r="2436" spans="1:4" x14ac:dyDescent="0.3">
      <c r="A2436" s="45" t="s">
        <v>547</v>
      </c>
      <c r="B2436" s="45" t="s">
        <v>13</v>
      </c>
      <c r="D2436" s="45">
        <v>1</v>
      </c>
    </row>
    <row r="2437" spans="1:4" x14ac:dyDescent="0.3">
      <c r="A2437" s="45" t="s">
        <v>547</v>
      </c>
      <c r="B2437" s="45" t="s">
        <v>13</v>
      </c>
      <c r="D2437" s="45">
        <v>1</v>
      </c>
    </row>
    <row r="2438" spans="1:4" x14ac:dyDescent="0.3">
      <c r="A2438" s="45" t="s">
        <v>547</v>
      </c>
      <c r="B2438" s="45" t="s">
        <v>13</v>
      </c>
      <c r="D2438" s="45">
        <v>1</v>
      </c>
    </row>
    <row r="2439" spans="1:4" x14ac:dyDescent="0.3">
      <c r="A2439" s="45" t="s">
        <v>547</v>
      </c>
      <c r="B2439" s="45" t="s">
        <v>13</v>
      </c>
      <c r="D2439" s="45">
        <v>1</v>
      </c>
    </row>
    <row r="2440" spans="1:4" x14ac:dyDescent="0.3">
      <c r="A2440" s="45" t="s">
        <v>547</v>
      </c>
      <c r="B2440" s="45" t="s">
        <v>13</v>
      </c>
      <c r="D2440" s="45">
        <v>1</v>
      </c>
    </row>
    <row r="2441" spans="1:4" x14ac:dyDescent="0.3">
      <c r="A2441" s="45" t="s">
        <v>547</v>
      </c>
      <c r="B2441" s="45" t="s">
        <v>13</v>
      </c>
      <c r="D2441" s="45">
        <v>1</v>
      </c>
    </row>
    <row r="2442" spans="1:4" x14ac:dyDescent="0.3">
      <c r="A2442" s="45" t="s">
        <v>547</v>
      </c>
      <c r="B2442" s="45" t="s">
        <v>13</v>
      </c>
      <c r="D2442" s="45">
        <v>1</v>
      </c>
    </row>
    <row r="2443" spans="1:4" x14ac:dyDescent="0.3">
      <c r="A2443" s="45" t="s">
        <v>547</v>
      </c>
      <c r="B2443" s="45" t="s">
        <v>13</v>
      </c>
      <c r="D2443" s="45">
        <v>1</v>
      </c>
    </row>
    <row r="2444" spans="1:4" x14ac:dyDescent="0.3">
      <c r="A2444" s="45" t="s">
        <v>547</v>
      </c>
      <c r="B2444" s="45" t="s">
        <v>13</v>
      </c>
      <c r="D2444" s="45">
        <v>1</v>
      </c>
    </row>
    <row r="2445" spans="1:4" x14ac:dyDescent="0.3">
      <c r="A2445" s="45" t="s">
        <v>547</v>
      </c>
      <c r="B2445" s="45" t="s">
        <v>13</v>
      </c>
      <c r="D2445" s="45">
        <v>1</v>
      </c>
    </row>
    <row r="2446" spans="1:4" x14ac:dyDescent="0.3">
      <c r="A2446" s="45" t="s">
        <v>547</v>
      </c>
      <c r="B2446" s="45" t="s">
        <v>13</v>
      </c>
      <c r="D2446" s="45">
        <v>1</v>
      </c>
    </row>
    <row r="2447" spans="1:4" x14ac:dyDescent="0.3">
      <c r="A2447" s="45" t="s">
        <v>547</v>
      </c>
      <c r="B2447" s="45" t="s">
        <v>13</v>
      </c>
      <c r="D2447" s="45">
        <v>1</v>
      </c>
    </row>
    <row r="2448" spans="1:4" x14ac:dyDescent="0.3">
      <c r="A2448" s="45" t="s">
        <v>547</v>
      </c>
      <c r="B2448" s="45" t="s">
        <v>13</v>
      </c>
      <c r="D2448" s="45">
        <v>1</v>
      </c>
    </row>
    <row r="2449" spans="1:4" x14ac:dyDescent="0.3">
      <c r="A2449" s="45" t="s">
        <v>547</v>
      </c>
      <c r="B2449" s="45" t="s">
        <v>13</v>
      </c>
      <c r="D2449" s="45">
        <v>1</v>
      </c>
    </row>
    <row r="2450" spans="1:4" x14ac:dyDescent="0.3">
      <c r="A2450" s="45" t="s">
        <v>547</v>
      </c>
      <c r="B2450" s="45" t="s">
        <v>13</v>
      </c>
      <c r="D2450" s="45">
        <v>1</v>
      </c>
    </row>
    <row r="2451" spans="1:4" x14ac:dyDescent="0.3">
      <c r="A2451" s="45" t="s">
        <v>547</v>
      </c>
      <c r="B2451" s="45" t="s">
        <v>13</v>
      </c>
      <c r="D2451" s="45">
        <v>1</v>
      </c>
    </row>
    <row r="2452" spans="1:4" x14ac:dyDescent="0.3">
      <c r="A2452" s="45" t="s">
        <v>547</v>
      </c>
      <c r="B2452" s="45" t="s">
        <v>13</v>
      </c>
      <c r="D2452" s="45">
        <v>1</v>
      </c>
    </row>
    <row r="2453" spans="1:4" x14ac:dyDescent="0.3">
      <c r="A2453" s="45" t="s">
        <v>547</v>
      </c>
      <c r="B2453" s="45" t="s">
        <v>13</v>
      </c>
      <c r="D2453" s="45">
        <v>1</v>
      </c>
    </row>
    <row r="2454" spans="1:4" x14ac:dyDescent="0.3">
      <c r="A2454" s="45" t="s">
        <v>547</v>
      </c>
      <c r="B2454" s="45" t="s">
        <v>13</v>
      </c>
      <c r="D2454" s="45">
        <v>1</v>
      </c>
    </row>
    <row r="2455" spans="1:4" x14ac:dyDescent="0.3">
      <c r="A2455" s="45" t="s">
        <v>367</v>
      </c>
      <c r="B2455" s="45" t="s">
        <v>13</v>
      </c>
      <c r="C2455" s="45">
        <v>1</v>
      </c>
      <c r="D2455" s="45"/>
    </row>
    <row r="2456" spans="1:4" x14ac:dyDescent="0.3">
      <c r="A2456" s="45" t="s">
        <v>367</v>
      </c>
      <c r="B2456" s="45" t="s">
        <v>13</v>
      </c>
      <c r="C2456" s="45">
        <v>1</v>
      </c>
      <c r="D2456" s="45"/>
    </row>
    <row r="2457" spans="1:4" x14ac:dyDescent="0.3">
      <c r="A2457" s="45" t="s">
        <v>367</v>
      </c>
      <c r="B2457" s="45" t="s">
        <v>13</v>
      </c>
      <c r="C2457" s="45">
        <v>1</v>
      </c>
      <c r="D2457" s="45"/>
    </row>
    <row r="2458" spans="1:4" x14ac:dyDescent="0.3">
      <c r="A2458" s="45" t="s">
        <v>367</v>
      </c>
      <c r="B2458" s="45" t="s">
        <v>13</v>
      </c>
      <c r="C2458" s="45">
        <v>1</v>
      </c>
      <c r="D2458" s="45"/>
    </row>
    <row r="2459" spans="1:4" x14ac:dyDescent="0.3">
      <c r="A2459" s="45" t="s">
        <v>367</v>
      </c>
      <c r="B2459" s="45" t="s">
        <v>13</v>
      </c>
      <c r="C2459" s="45">
        <v>1</v>
      </c>
      <c r="D2459" s="45"/>
    </row>
    <row r="2460" spans="1:4" x14ac:dyDescent="0.3">
      <c r="A2460" s="45" t="s">
        <v>367</v>
      </c>
      <c r="B2460" s="45" t="s">
        <v>13</v>
      </c>
      <c r="C2460" s="45">
        <v>1</v>
      </c>
      <c r="D2460" s="45"/>
    </row>
    <row r="2461" spans="1:4" x14ac:dyDescent="0.3">
      <c r="A2461" s="45" t="s">
        <v>367</v>
      </c>
      <c r="B2461" s="45" t="s">
        <v>13</v>
      </c>
      <c r="C2461" s="45">
        <v>1</v>
      </c>
      <c r="D2461" s="45"/>
    </row>
    <row r="2462" spans="1:4" x14ac:dyDescent="0.3">
      <c r="A2462" s="45" t="s">
        <v>367</v>
      </c>
      <c r="B2462" s="45" t="s">
        <v>13</v>
      </c>
      <c r="C2462" s="45">
        <v>1</v>
      </c>
      <c r="D2462" s="45"/>
    </row>
    <row r="2463" spans="1:4" x14ac:dyDescent="0.3">
      <c r="A2463" s="45" t="s">
        <v>367</v>
      </c>
      <c r="B2463" s="45" t="s">
        <v>13</v>
      </c>
      <c r="C2463" s="45">
        <v>1</v>
      </c>
      <c r="D2463" s="45"/>
    </row>
    <row r="2464" spans="1:4" x14ac:dyDescent="0.3">
      <c r="A2464" s="45" t="s">
        <v>367</v>
      </c>
      <c r="B2464" s="45" t="s">
        <v>13</v>
      </c>
      <c r="C2464" s="45">
        <v>1</v>
      </c>
      <c r="D2464" s="45"/>
    </row>
    <row r="2465" spans="1:4" x14ac:dyDescent="0.3">
      <c r="A2465" s="45" t="s">
        <v>367</v>
      </c>
      <c r="B2465" s="45" t="s">
        <v>13</v>
      </c>
      <c r="C2465" s="45">
        <v>1</v>
      </c>
      <c r="D2465" s="45"/>
    </row>
    <row r="2466" spans="1:4" x14ac:dyDescent="0.3">
      <c r="A2466" s="45" t="s">
        <v>367</v>
      </c>
      <c r="B2466" s="45" t="s">
        <v>13</v>
      </c>
      <c r="C2466" s="45">
        <v>1</v>
      </c>
      <c r="D2466" s="45"/>
    </row>
    <row r="2467" spans="1:4" x14ac:dyDescent="0.3">
      <c r="A2467" s="45" t="s">
        <v>367</v>
      </c>
      <c r="B2467" s="45" t="s">
        <v>13</v>
      </c>
      <c r="C2467" s="45">
        <v>1</v>
      </c>
      <c r="D2467" s="45"/>
    </row>
    <row r="2468" spans="1:4" x14ac:dyDescent="0.3">
      <c r="A2468" s="45" t="s">
        <v>367</v>
      </c>
      <c r="B2468" s="45" t="s">
        <v>13</v>
      </c>
      <c r="C2468" s="45">
        <v>1</v>
      </c>
      <c r="D2468" s="45"/>
    </row>
    <row r="2469" spans="1:4" x14ac:dyDescent="0.3">
      <c r="A2469" s="45" t="s">
        <v>367</v>
      </c>
      <c r="B2469" s="45" t="s">
        <v>13</v>
      </c>
      <c r="C2469" s="45">
        <v>1</v>
      </c>
      <c r="D2469" s="45"/>
    </row>
    <row r="2470" spans="1:4" x14ac:dyDescent="0.3">
      <c r="A2470" s="45" t="s">
        <v>367</v>
      </c>
      <c r="B2470" s="45" t="s">
        <v>13</v>
      </c>
      <c r="C2470" s="45">
        <v>1</v>
      </c>
      <c r="D2470" s="45"/>
    </row>
    <row r="2471" spans="1:4" x14ac:dyDescent="0.3">
      <c r="A2471" s="45" t="s">
        <v>367</v>
      </c>
      <c r="B2471" s="45" t="s">
        <v>13</v>
      </c>
      <c r="C2471" s="45">
        <v>1</v>
      </c>
      <c r="D2471" s="45"/>
    </row>
    <row r="2472" spans="1:4" x14ac:dyDescent="0.3">
      <c r="A2472" s="45" t="s">
        <v>367</v>
      </c>
      <c r="B2472" s="45" t="s">
        <v>13</v>
      </c>
      <c r="C2472" s="45">
        <v>1</v>
      </c>
      <c r="D2472" s="45"/>
    </row>
    <row r="2473" spans="1:4" x14ac:dyDescent="0.3">
      <c r="A2473" s="45" t="s">
        <v>367</v>
      </c>
      <c r="B2473" s="45" t="s">
        <v>13</v>
      </c>
      <c r="C2473" s="45">
        <v>1</v>
      </c>
      <c r="D2473" s="45"/>
    </row>
    <row r="2474" spans="1:4" x14ac:dyDescent="0.3">
      <c r="A2474" s="45" t="s">
        <v>367</v>
      </c>
      <c r="B2474" s="45" t="s">
        <v>13</v>
      </c>
      <c r="C2474" s="45">
        <v>1</v>
      </c>
      <c r="D2474" s="45"/>
    </row>
    <row r="2475" spans="1:4" x14ac:dyDescent="0.3">
      <c r="A2475" s="45" t="s">
        <v>367</v>
      </c>
      <c r="B2475" s="45" t="s">
        <v>13</v>
      </c>
      <c r="C2475" s="45">
        <v>1</v>
      </c>
      <c r="D2475" s="45"/>
    </row>
    <row r="2476" spans="1:4" x14ac:dyDescent="0.3">
      <c r="A2476" s="45" t="s">
        <v>367</v>
      </c>
      <c r="B2476" s="45" t="s">
        <v>13</v>
      </c>
      <c r="C2476" s="45">
        <v>2</v>
      </c>
      <c r="D2476" s="45"/>
    </row>
    <row r="2477" spans="1:4" x14ac:dyDescent="0.3">
      <c r="A2477" s="45" t="s">
        <v>367</v>
      </c>
      <c r="B2477" s="45" t="s">
        <v>13</v>
      </c>
      <c r="C2477" s="45">
        <v>2</v>
      </c>
      <c r="D2477" s="45"/>
    </row>
    <row r="2478" spans="1:4" x14ac:dyDescent="0.3">
      <c r="A2478" s="45" t="s">
        <v>367</v>
      </c>
      <c r="B2478" s="45" t="s">
        <v>13</v>
      </c>
      <c r="C2478" s="45">
        <v>2</v>
      </c>
      <c r="D2478" s="45"/>
    </row>
    <row r="2479" spans="1:4" x14ac:dyDescent="0.3">
      <c r="A2479" s="45" t="s">
        <v>367</v>
      </c>
      <c r="B2479" s="45" t="s">
        <v>13</v>
      </c>
      <c r="C2479" s="45">
        <v>2</v>
      </c>
      <c r="D2479" s="45"/>
    </row>
    <row r="2480" spans="1:4" x14ac:dyDescent="0.3">
      <c r="A2480" s="45" t="s">
        <v>367</v>
      </c>
      <c r="B2480" s="45" t="s">
        <v>13</v>
      </c>
      <c r="C2480" s="45">
        <v>2</v>
      </c>
      <c r="D2480" s="45"/>
    </row>
    <row r="2481" spans="1:4" x14ac:dyDescent="0.3">
      <c r="A2481" s="45" t="s">
        <v>367</v>
      </c>
      <c r="B2481" s="45" t="s">
        <v>13</v>
      </c>
      <c r="C2481" s="45">
        <v>2</v>
      </c>
      <c r="D2481" s="45"/>
    </row>
    <row r="2482" spans="1:4" x14ac:dyDescent="0.3">
      <c r="A2482" s="45" t="s">
        <v>367</v>
      </c>
      <c r="B2482" s="45" t="s">
        <v>13</v>
      </c>
      <c r="C2482" s="45">
        <v>2</v>
      </c>
      <c r="D2482" s="45"/>
    </row>
    <row r="2483" spans="1:4" x14ac:dyDescent="0.3">
      <c r="A2483" s="45" t="s">
        <v>367</v>
      </c>
      <c r="B2483" s="45" t="s">
        <v>13</v>
      </c>
      <c r="C2483" s="45">
        <v>2</v>
      </c>
      <c r="D2483" s="45"/>
    </row>
    <row r="2484" spans="1:4" x14ac:dyDescent="0.3">
      <c r="A2484" s="45" t="s">
        <v>367</v>
      </c>
      <c r="B2484" s="45" t="s">
        <v>13</v>
      </c>
      <c r="C2484" s="45">
        <v>2</v>
      </c>
      <c r="D2484" s="45"/>
    </row>
    <row r="2485" spans="1:4" x14ac:dyDescent="0.3">
      <c r="A2485" s="45" t="s">
        <v>367</v>
      </c>
      <c r="B2485" s="45" t="s">
        <v>13</v>
      </c>
      <c r="C2485" s="45">
        <v>2</v>
      </c>
      <c r="D2485" s="45"/>
    </row>
    <row r="2486" spans="1:4" x14ac:dyDescent="0.3">
      <c r="A2486" s="45" t="s">
        <v>367</v>
      </c>
      <c r="B2486" s="45" t="s">
        <v>13</v>
      </c>
      <c r="C2486" s="45">
        <v>2</v>
      </c>
      <c r="D2486" s="45"/>
    </row>
    <row r="2487" spans="1:4" x14ac:dyDescent="0.3">
      <c r="A2487" s="45" t="s">
        <v>367</v>
      </c>
      <c r="B2487" s="45" t="s">
        <v>13</v>
      </c>
      <c r="C2487" s="45">
        <v>2</v>
      </c>
      <c r="D2487" s="45"/>
    </row>
    <row r="2488" spans="1:4" x14ac:dyDescent="0.3">
      <c r="A2488" s="45" t="s">
        <v>367</v>
      </c>
      <c r="B2488" s="45" t="s">
        <v>13</v>
      </c>
      <c r="C2488" s="45">
        <v>2</v>
      </c>
      <c r="D2488" s="45"/>
    </row>
    <row r="2489" spans="1:4" x14ac:dyDescent="0.3">
      <c r="A2489" s="45" t="s">
        <v>367</v>
      </c>
      <c r="B2489" s="45" t="s">
        <v>13</v>
      </c>
      <c r="C2489" s="45">
        <v>2</v>
      </c>
      <c r="D2489" s="45"/>
    </row>
    <row r="2490" spans="1:4" x14ac:dyDescent="0.3">
      <c r="A2490" s="45" t="s">
        <v>367</v>
      </c>
      <c r="B2490" s="45" t="s">
        <v>13</v>
      </c>
      <c r="C2490" s="45">
        <v>2</v>
      </c>
      <c r="D2490" s="45"/>
    </row>
    <row r="2491" spans="1:4" x14ac:dyDescent="0.3">
      <c r="A2491" s="45" t="s">
        <v>367</v>
      </c>
      <c r="B2491" s="45" t="s">
        <v>13</v>
      </c>
      <c r="C2491" s="45">
        <v>2</v>
      </c>
      <c r="D2491" s="45"/>
    </row>
    <row r="2492" spans="1:4" x14ac:dyDescent="0.3">
      <c r="A2492" s="45" t="s">
        <v>367</v>
      </c>
      <c r="B2492" s="45" t="s">
        <v>13</v>
      </c>
      <c r="C2492" s="45">
        <v>2</v>
      </c>
      <c r="D2492" s="45"/>
    </row>
    <row r="2493" spans="1:4" x14ac:dyDescent="0.3">
      <c r="A2493" s="45" t="s">
        <v>367</v>
      </c>
      <c r="B2493" s="45" t="s">
        <v>13</v>
      </c>
      <c r="C2493" s="45">
        <v>3</v>
      </c>
      <c r="D2493" s="45"/>
    </row>
    <row r="2494" spans="1:4" x14ac:dyDescent="0.3">
      <c r="A2494" s="45" t="s">
        <v>367</v>
      </c>
      <c r="B2494" s="45" t="s">
        <v>13</v>
      </c>
      <c r="C2494" s="45">
        <v>3</v>
      </c>
      <c r="D2494" s="45"/>
    </row>
    <row r="2495" spans="1:4" x14ac:dyDescent="0.3">
      <c r="A2495" s="45" t="s">
        <v>367</v>
      </c>
      <c r="B2495" s="45" t="s">
        <v>13</v>
      </c>
      <c r="C2495" s="45">
        <v>3</v>
      </c>
      <c r="D2495" s="45"/>
    </row>
    <row r="2496" spans="1:4" x14ac:dyDescent="0.3">
      <c r="A2496" s="45" t="s">
        <v>367</v>
      </c>
      <c r="B2496" s="45" t="s">
        <v>13</v>
      </c>
      <c r="C2496" s="45">
        <v>3</v>
      </c>
      <c r="D2496" s="45"/>
    </row>
    <row r="2497" spans="1:4" x14ac:dyDescent="0.3">
      <c r="A2497" s="45" t="s">
        <v>367</v>
      </c>
      <c r="B2497" s="45" t="s">
        <v>13</v>
      </c>
      <c r="C2497" s="45">
        <v>4</v>
      </c>
      <c r="D2497" s="45"/>
    </row>
    <row r="2498" spans="1:4" x14ac:dyDescent="0.3">
      <c r="A2498" s="45" t="s">
        <v>367</v>
      </c>
      <c r="B2498" s="45" t="s">
        <v>13</v>
      </c>
      <c r="C2498" s="45">
        <v>5</v>
      </c>
      <c r="D2498" s="45"/>
    </row>
    <row r="2499" spans="1:4" x14ac:dyDescent="0.3">
      <c r="A2499" s="45" t="s">
        <v>367</v>
      </c>
      <c r="B2499" s="45" t="s">
        <v>13</v>
      </c>
      <c r="C2499" s="45">
        <v>5</v>
      </c>
      <c r="D2499" s="45"/>
    </row>
    <row r="2500" spans="1:4" x14ac:dyDescent="0.3">
      <c r="A2500" s="45" t="s">
        <v>367</v>
      </c>
      <c r="B2500" s="45" t="s">
        <v>13</v>
      </c>
      <c r="D2500" s="45">
        <v>1</v>
      </c>
    </row>
    <row r="2501" spans="1:4" x14ac:dyDescent="0.3">
      <c r="A2501" s="45" t="s">
        <v>367</v>
      </c>
      <c r="B2501" s="45" t="s">
        <v>13</v>
      </c>
      <c r="D2501" s="45">
        <v>1</v>
      </c>
    </row>
    <row r="2502" spans="1:4" x14ac:dyDescent="0.3">
      <c r="A2502" s="45" t="s">
        <v>367</v>
      </c>
      <c r="B2502" s="45" t="s">
        <v>13</v>
      </c>
      <c r="D2502" s="45">
        <v>1</v>
      </c>
    </row>
    <row r="2503" spans="1:4" x14ac:dyDescent="0.3">
      <c r="A2503" s="45" t="s">
        <v>367</v>
      </c>
      <c r="B2503" s="45" t="s">
        <v>13</v>
      </c>
      <c r="D2503" s="45">
        <v>1</v>
      </c>
    </row>
    <row r="2504" spans="1:4" x14ac:dyDescent="0.3">
      <c r="A2504" s="45" t="s">
        <v>367</v>
      </c>
      <c r="B2504" s="45" t="s">
        <v>13</v>
      </c>
      <c r="D2504" s="45">
        <v>1</v>
      </c>
    </row>
    <row r="2505" spans="1:4" x14ac:dyDescent="0.3">
      <c r="A2505" s="45" t="s">
        <v>367</v>
      </c>
      <c r="B2505" s="45" t="s">
        <v>13</v>
      </c>
      <c r="D2505" s="45">
        <v>1</v>
      </c>
    </row>
    <row r="2506" spans="1:4" x14ac:dyDescent="0.3">
      <c r="A2506" s="45" t="s">
        <v>367</v>
      </c>
      <c r="B2506" s="45" t="s">
        <v>13</v>
      </c>
      <c r="D2506" s="45">
        <v>1</v>
      </c>
    </row>
    <row r="2507" spans="1:4" x14ac:dyDescent="0.3">
      <c r="A2507" s="45" t="s">
        <v>367</v>
      </c>
      <c r="B2507" s="45" t="s">
        <v>13</v>
      </c>
      <c r="D2507" s="45">
        <v>1</v>
      </c>
    </row>
    <row r="2508" spans="1:4" x14ac:dyDescent="0.3">
      <c r="A2508" s="45" t="s">
        <v>367</v>
      </c>
      <c r="B2508" s="45" t="s">
        <v>13</v>
      </c>
      <c r="D2508" s="45">
        <v>1</v>
      </c>
    </row>
    <row r="2509" spans="1:4" x14ac:dyDescent="0.3">
      <c r="A2509" s="45" t="s">
        <v>367</v>
      </c>
      <c r="B2509" s="45" t="s">
        <v>13</v>
      </c>
      <c r="D2509" s="45">
        <v>1</v>
      </c>
    </row>
    <row r="2510" spans="1:4" x14ac:dyDescent="0.3">
      <c r="A2510" s="45" t="s">
        <v>367</v>
      </c>
      <c r="B2510" s="45" t="s">
        <v>13</v>
      </c>
      <c r="D2510" s="45">
        <v>1</v>
      </c>
    </row>
    <row r="2511" spans="1:4" x14ac:dyDescent="0.3">
      <c r="A2511" s="45" t="s">
        <v>367</v>
      </c>
      <c r="B2511" s="45" t="s">
        <v>13</v>
      </c>
      <c r="D2511" s="45">
        <v>1</v>
      </c>
    </row>
    <row r="2512" spans="1:4" x14ac:dyDescent="0.3">
      <c r="A2512" s="45" t="s">
        <v>367</v>
      </c>
      <c r="B2512" s="45" t="s">
        <v>13</v>
      </c>
      <c r="D2512" s="45">
        <v>1</v>
      </c>
    </row>
    <row r="2513" spans="1:4" x14ac:dyDescent="0.3">
      <c r="A2513" s="45" t="s">
        <v>367</v>
      </c>
      <c r="B2513" s="45" t="s">
        <v>13</v>
      </c>
      <c r="D2513" s="45">
        <v>1</v>
      </c>
    </row>
    <row r="2514" spans="1:4" x14ac:dyDescent="0.3">
      <c r="A2514" s="45" t="s">
        <v>367</v>
      </c>
      <c r="B2514" s="45" t="s">
        <v>13</v>
      </c>
      <c r="D2514" s="45">
        <v>1</v>
      </c>
    </row>
    <row r="2515" spans="1:4" x14ac:dyDescent="0.3">
      <c r="A2515" s="45" t="s">
        <v>367</v>
      </c>
      <c r="B2515" s="45" t="s">
        <v>13</v>
      </c>
      <c r="D2515" s="45">
        <v>1</v>
      </c>
    </row>
    <row r="2516" spans="1:4" x14ac:dyDescent="0.3">
      <c r="A2516" s="45" t="s">
        <v>367</v>
      </c>
      <c r="B2516" s="45" t="s">
        <v>13</v>
      </c>
      <c r="D2516" s="45">
        <v>1</v>
      </c>
    </row>
    <row r="2517" spans="1:4" x14ac:dyDescent="0.3">
      <c r="A2517" s="45" t="s">
        <v>367</v>
      </c>
      <c r="B2517" s="45" t="s">
        <v>13</v>
      </c>
      <c r="D2517" s="45">
        <v>1</v>
      </c>
    </row>
    <row r="2518" spans="1:4" x14ac:dyDescent="0.3">
      <c r="A2518" s="45" t="s">
        <v>367</v>
      </c>
      <c r="B2518" s="45" t="s">
        <v>13</v>
      </c>
      <c r="D2518" s="45">
        <v>1</v>
      </c>
    </row>
    <row r="2519" spans="1:4" x14ac:dyDescent="0.3">
      <c r="A2519" s="45" t="s">
        <v>367</v>
      </c>
      <c r="B2519" s="45" t="s">
        <v>13</v>
      </c>
      <c r="D2519" s="45">
        <v>1</v>
      </c>
    </row>
    <row r="2520" spans="1:4" x14ac:dyDescent="0.3">
      <c r="A2520" s="45" t="s">
        <v>367</v>
      </c>
      <c r="B2520" s="45" t="s">
        <v>13</v>
      </c>
      <c r="D2520" s="45">
        <v>1</v>
      </c>
    </row>
    <row r="2521" spans="1:4" x14ac:dyDescent="0.3">
      <c r="A2521" s="45" t="s">
        <v>367</v>
      </c>
      <c r="B2521" s="45" t="s">
        <v>13</v>
      </c>
      <c r="D2521" s="45">
        <v>1</v>
      </c>
    </row>
    <row r="2522" spans="1:4" x14ac:dyDescent="0.3">
      <c r="A2522" s="45" t="s">
        <v>367</v>
      </c>
      <c r="B2522" s="45" t="s">
        <v>13</v>
      </c>
      <c r="D2522" s="45">
        <v>1</v>
      </c>
    </row>
    <row r="2523" spans="1:4" x14ac:dyDescent="0.3">
      <c r="A2523" s="45" t="s">
        <v>367</v>
      </c>
      <c r="B2523" s="45" t="s">
        <v>13</v>
      </c>
      <c r="D2523" s="45">
        <v>1</v>
      </c>
    </row>
    <row r="2524" spans="1:4" x14ac:dyDescent="0.3">
      <c r="A2524" s="45" t="s">
        <v>367</v>
      </c>
      <c r="B2524" s="45" t="s">
        <v>13</v>
      </c>
      <c r="D2524" s="45">
        <v>1</v>
      </c>
    </row>
    <row r="2525" spans="1:4" x14ac:dyDescent="0.3">
      <c r="A2525" s="45" t="s">
        <v>367</v>
      </c>
      <c r="B2525" s="45" t="s">
        <v>13</v>
      </c>
      <c r="D2525" s="45">
        <v>1</v>
      </c>
    </row>
    <row r="2526" spans="1:4" x14ac:dyDescent="0.3">
      <c r="A2526" s="45" t="s">
        <v>367</v>
      </c>
      <c r="B2526" s="45" t="s">
        <v>13</v>
      </c>
      <c r="D2526" s="45">
        <v>1</v>
      </c>
    </row>
    <row r="2527" spans="1:4" x14ac:dyDescent="0.3">
      <c r="A2527" s="45" t="s">
        <v>367</v>
      </c>
      <c r="B2527" s="45" t="s">
        <v>13</v>
      </c>
      <c r="D2527" s="45">
        <v>1</v>
      </c>
    </row>
    <row r="2528" spans="1:4" x14ac:dyDescent="0.3">
      <c r="A2528" s="45" t="s">
        <v>367</v>
      </c>
      <c r="B2528" s="45" t="s">
        <v>13</v>
      </c>
      <c r="D2528" s="45">
        <v>1</v>
      </c>
    </row>
    <row r="2529" spans="1:4" x14ac:dyDescent="0.3">
      <c r="A2529" s="45" t="s">
        <v>367</v>
      </c>
      <c r="B2529" s="45" t="s">
        <v>13</v>
      </c>
      <c r="D2529" s="45">
        <v>1</v>
      </c>
    </row>
    <row r="2530" spans="1:4" x14ac:dyDescent="0.3">
      <c r="A2530" s="45" t="s">
        <v>367</v>
      </c>
      <c r="B2530" s="45" t="s">
        <v>13</v>
      </c>
      <c r="D2530" s="45">
        <v>1</v>
      </c>
    </row>
    <row r="2531" spans="1:4" x14ac:dyDescent="0.3">
      <c r="A2531" s="45" t="s">
        <v>367</v>
      </c>
      <c r="B2531" s="45" t="s">
        <v>13</v>
      </c>
      <c r="D2531" s="45">
        <v>1</v>
      </c>
    </row>
    <row r="2532" spans="1:4" x14ac:dyDescent="0.3">
      <c r="A2532" s="45" t="s">
        <v>367</v>
      </c>
      <c r="B2532" s="45" t="s">
        <v>13</v>
      </c>
      <c r="D2532" s="45">
        <v>1</v>
      </c>
    </row>
    <row r="2533" spans="1:4" x14ac:dyDescent="0.3">
      <c r="A2533" s="45" t="s">
        <v>367</v>
      </c>
      <c r="B2533" s="45" t="s">
        <v>13</v>
      </c>
      <c r="D2533" s="45">
        <v>1</v>
      </c>
    </row>
    <row r="2534" spans="1:4" x14ac:dyDescent="0.3">
      <c r="A2534" s="45" t="s">
        <v>367</v>
      </c>
      <c r="B2534" s="45" t="s">
        <v>13</v>
      </c>
      <c r="D2534" s="45">
        <v>1</v>
      </c>
    </row>
    <row r="2535" spans="1:4" x14ac:dyDescent="0.3">
      <c r="A2535" s="45" t="s">
        <v>367</v>
      </c>
      <c r="B2535" s="45" t="s">
        <v>13</v>
      </c>
      <c r="D2535" s="45">
        <v>1</v>
      </c>
    </row>
    <row r="2536" spans="1:4" x14ac:dyDescent="0.3">
      <c r="A2536" s="45" t="s">
        <v>172</v>
      </c>
      <c r="B2536" s="45" t="s">
        <v>13</v>
      </c>
      <c r="C2536" s="45">
        <v>1</v>
      </c>
      <c r="D2536" s="45"/>
    </row>
    <row r="2537" spans="1:4" x14ac:dyDescent="0.3">
      <c r="A2537" s="45" t="s">
        <v>172</v>
      </c>
      <c r="B2537" s="45" t="s">
        <v>13</v>
      </c>
      <c r="C2537" s="45">
        <v>1</v>
      </c>
      <c r="D2537" s="45"/>
    </row>
    <row r="2538" spans="1:4" x14ac:dyDescent="0.3">
      <c r="A2538" s="45" t="s">
        <v>172</v>
      </c>
      <c r="B2538" s="45" t="s">
        <v>13</v>
      </c>
      <c r="D2538" s="45">
        <v>1</v>
      </c>
    </row>
    <row r="2539" spans="1:4" x14ac:dyDescent="0.3">
      <c r="A2539" s="45" t="s">
        <v>172</v>
      </c>
      <c r="B2539" s="45" t="s">
        <v>13</v>
      </c>
      <c r="D2539" s="45">
        <v>1</v>
      </c>
    </row>
    <row r="2540" spans="1:4" x14ac:dyDescent="0.3">
      <c r="A2540" s="45" t="s">
        <v>172</v>
      </c>
      <c r="B2540" s="45" t="s">
        <v>13</v>
      </c>
      <c r="D2540" s="45">
        <v>1</v>
      </c>
    </row>
    <row r="2541" spans="1:4" x14ac:dyDescent="0.3">
      <c r="A2541" s="45" t="s">
        <v>172</v>
      </c>
      <c r="B2541" s="45" t="s">
        <v>13</v>
      </c>
      <c r="D2541" s="45">
        <v>1</v>
      </c>
    </row>
    <row r="2542" spans="1:4" x14ac:dyDescent="0.3">
      <c r="A2542" s="45" t="s">
        <v>172</v>
      </c>
      <c r="B2542" s="45" t="s">
        <v>13</v>
      </c>
      <c r="D2542" s="45">
        <v>1</v>
      </c>
    </row>
    <row r="2543" spans="1:4" x14ac:dyDescent="0.3">
      <c r="A2543" s="45" t="s">
        <v>172</v>
      </c>
      <c r="B2543" s="45" t="s">
        <v>13</v>
      </c>
      <c r="D2543" s="45">
        <v>1</v>
      </c>
    </row>
    <row r="2544" spans="1:4" x14ac:dyDescent="0.3">
      <c r="A2544" s="45" t="s">
        <v>172</v>
      </c>
      <c r="B2544" s="45" t="s">
        <v>13</v>
      </c>
      <c r="D2544" s="45">
        <v>1</v>
      </c>
    </row>
    <row r="2545" spans="1:4" x14ac:dyDescent="0.3">
      <c r="A2545" s="45" t="s">
        <v>172</v>
      </c>
      <c r="B2545" s="45" t="s">
        <v>13</v>
      </c>
      <c r="D2545" s="45">
        <v>1</v>
      </c>
    </row>
    <row r="2546" spans="1:4" x14ac:dyDescent="0.3">
      <c r="A2546" s="45" t="s">
        <v>172</v>
      </c>
      <c r="B2546" s="45" t="s">
        <v>13</v>
      </c>
      <c r="D2546" s="45">
        <v>1</v>
      </c>
    </row>
    <row r="2547" spans="1:4" x14ac:dyDescent="0.3">
      <c r="A2547" s="45" t="s">
        <v>172</v>
      </c>
      <c r="B2547" s="45" t="s">
        <v>13</v>
      </c>
      <c r="D2547" s="45">
        <v>1</v>
      </c>
    </row>
    <row r="2548" spans="1:4" x14ac:dyDescent="0.3">
      <c r="A2548" s="45" t="s">
        <v>172</v>
      </c>
      <c r="B2548" s="45" t="s">
        <v>13</v>
      </c>
      <c r="D2548" s="45">
        <v>1</v>
      </c>
    </row>
    <row r="2549" spans="1:4" x14ac:dyDescent="0.3">
      <c r="A2549" s="45" t="s">
        <v>172</v>
      </c>
      <c r="B2549" s="45" t="s">
        <v>13</v>
      </c>
      <c r="D2549" s="45">
        <v>1</v>
      </c>
    </row>
    <row r="2550" spans="1:4" x14ac:dyDescent="0.3">
      <c r="A2550" s="45" t="s">
        <v>172</v>
      </c>
      <c r="B2550" s="45" t="s">
        <v>13</v>
      </c>
      <c r="D2550" s="45">
        <v>1</v>
      </c>
    </row>
    <row r="2551" spans="1:4" x14ac:dyDescent="0.3">
      <c r="A2551" s="45" t="s">
        <v>172</v>
      </c>
      <c r="B2551" s="45" t="s">
        <v>13</v>
      </c>
      <c r="D2551" s="45">
        <v>1</v>
      </c>
    </row>
    <row r="2552" spans="1:4" x14ac:dyDescent="0.3">
      <c r="A2552" s="45" t="s">
        <v>172</v>
      </c>
      <c r="B2552" s="45" t="s">
        <v>13</v>
      </c>
      <c r="D2552" s="45">
        <v>1</v>
      </c>
    </row>
    <row r="2553" spans="1:4" x14ac:dyDescent="0.3">
      <c r="A2553" s="45" t="s">
        <v>172</v>
      </c>
      <c r="B2553" s="45" t="s">
        <v>13</v>
      </c>
      <c r="D2553" s="45">
        <v>1</v>
      </c>
    </row>
    <row r="2554" spans="1:4" x14ac:dyDescent="0.3">
      <c r="A2554" s="45" t="s">
        <v>172</v>
      </c>
      <c r="B2554" s="45" t="s">
        <v>13</v>
      </c>
      <c r="D2554" s="45">
        <v>1</v>
      </c>
    </row>
    <row r="2555" spans="1:4" x14ac:dyDescent="0.3">
      <c r="A2555" s="45" t="s">
        <v>172</v>
      </c>
      <c r="B2555" s="45" t="s">
        <v>13</v>
      </c>
      <c r="D2555" s="45">
        <v>1</v>
      </c>
    </row>
    <row r="2556" spans="1:4" x14ac:dyDescent="0.3">
      <c r="A2556" s="45" t="s">
        <v>172</v>
      </c>
      <c r="B2556" s="45" t="s">
        <v>13</v>
      </c>
      <c r="D2556" s="45">
        <v>1</v>
      </c>
    </row>
    <row r="2557" spans="1:4" x14ac:dyDescent="0.3">
      <c r="A2557" s="45" t="s">
        <v>172</v>
      </c>
      <c r="B2557" s="45" t="s">
        <v>13</v>
      </c>
      <c r="D2557" s="45">
        <v>1</v>
      </c>
    </row>
    <row r="2558" spans="1:4" x14ac:dyDescent="0.3">
      <c r="A2558" s="45" t="s">
        <v>172</v>
      </c>
      <c r="B2558" s="45" t="s">
        <v>13</v>
      </c>
      <c r="D2558" s="45">
        <v>1</v>
      </c>
    </row>
    <row r="2559" spans="1:4" x14ac:dyDescent="0.3">
      <c r="A2559" s="45" t="s">
        <v>172</v>
      </c>
      <c r="B2559" s="45" t="s">
        <v>13</v>
      </c>
      <c r="D2559" s="45">
        <v>1</v>
      </c>
    </row>
    <row r="2560" spans="1:4" x14ac:dyDescent="0.3">
      <c r="A2560" s="45" t="s">
        <v>172</v>
      </c>
      <c r="B2560" s="45" t="s">
        <v>13</v>
      </c>
      <c r="D2560" s="45">
        <v>1</v>
      </c>
    </row>
    <row r="2561" spans="1:4" x14ac:dyDescent="0.3">
      <c r="A2561" s="45" t="s">
        <v>172</v>
      </c>
      <c r="B2561" s="45" t="s">
        <v>13</v>
      </c>
      <c r="D2561" s="45">
        <v>1</v>
      </c>
    </row>
    <row r="2562" spans="1:4" x14ac:dyDescent="0.3">
      <c r="A2562" s="45" t="s">
        <v>172</v>
      </c>
      <c r="B2562" s="45" t="s">
        <v>13</v>
      </c>
      <c r="D2562" s="45">
        <v>1</v>
      </c>
    </row>
    <row r="2563" spans="1:4" x14ac:dyDescent="0.3">
      <c r="A2563" s="45" t="s">
        <v>172</v>
      </c>
      <c r="B2563" s="45" t="s">
        <v>13</v>
      </c>
      <c r="D2563" s="45">
        <v>1</v>
      </c>
    </row>
    <row r="2564" spans="1:4" x14ac:dyDescent="0.3">
      <c r="A2564" s="45" t="s">
        <v>172</v>
      </c>
      <c r="B2564" s="45" t="s">
        <v>13</v>
      </c>
      <c r="D2564" s="45">
        <v>1</v>
      </c>
    </row>
    <row r="2565" spans="1:4" x14ac:dyDescent="0.3">
      <c r="A2565" s="45" t="s">
        <v>172</v>
      </c>
      <c r="B2565" s="45" t="s">
        <v>13</v>
      </c>
      <c r="D2565" s="45">
        <v>1</v>
      </c>
    </row>
    <row r="2566" spans="1:4" x14ac:dyDescent="0.3">
      <c r="A2566" s="45" t="s">
        <v>323</v>
      </c>
      <c r="B2566" s="45" t="s">
        <v>13</v>
      </c>
      <c r="C2566" s="45">
        <v>1</v>
      </c>
      <c r="D2566" s="45"/>
    </row>
    <row r="2567" spans="1:4" x14ac:dyDescent="0.3">
      <c r="A2567" s="45" t="s">
        <v>323</v>
      </c>
      <c r="B2567" s="45" t="s">
        <v>13</v>
      </c>
      <c r="C2567" s="45">
        <v>1</v>
      </c>
      <c r="D2567" s="45"/>
    </row>
    <row r="2568" spans="1:4" x14ac:dyDescent="0.3">
      <c r="A2568" s="45" t="s">
        <v>323</v>
      </c>
      <c r="B2568" s="45" t="s">
        <v>13</v>
      </c>
      <c r="C2568" s="45">
        <v>2</v>
      </c>
      <c r="D2568" s="45"/>
    </row>
    <row r="2569" spans="1:4" x14ac:dyDescent="0.3">
      <c r="A2569" s="45" t="s">
        <v>323</v>
      </c>
      <c r="B2569" s="45" t="s">
        <v>13</v>
      </c>
      <c r="D2569" s="45">
        <v>1</v>
      </c>
    </row>
    <row r="2570" spans="1:4" x14ac:dyDescent="0.3">
      <c r="A2570" s="45" t="s">
        <v>323</v>
      </c>
      <c r="B2570" s="45" t="s">
        <v>13</v>
      </c>
      <c r="D2570" s="45">
        <v>1</v>
      </c>
    </row>
    <row r="2571" spans="1:4" x14ac:dyDescent="0.3">
      <c r="A2571" s="45" t="s">
        <v>323</v>
      </c>
      <c r="B2571" s="45" t="s">
        <v>13</v>
      </c>
      <c r="D2571" s="45">
        <v>1</v>
      </c>
    </row>
    <row r="2572" spans="1:4" x14ac:dyDescent="0.3">
      <c r="A2572" s="45" t="s">
        <v>323</v>
      </c>
      <c r="B2572" s="45" t="s">
        <v>13</v>
      </c>
      <c r="D2572" s="45">
        <v>1</v>
      </c>
    </row>
    <row r="2573" spans="1:4" x14ac:dyDescent="0.3">
      <c r="A2573" s="45" t="s">
        <v>323</v>
      </c>
      <c r="B2573" s="45" t="s">
        <v>13</v>
      </c>
      <c r="D2573" s="45">
        <v>1</v>
      </c>
    </row>
    <row r="2574" spans="1:4" x14ac:dyDescent="0.3">
      <c r="A2574" s="45" t="s">
        <v>323</v>
      </c>
      <c r="B2574" s="45" t="s">
        <v>13</v>
      </c>
      <c r="D2574" s="45">
        <v>1</v>
      </c>
    </row>
    <row r="2575" spans="1:4" x14ac:dyDescent="0.3">
      <c r="A2575" s="45" t="s">
        <v>323</v>
      </c>
      <c r="B2575" s="45" t="s">
        <v>13</v>
      </c>
      <c r="D2575" s="45">
        <v>1</v>
      </c>
    </row>
    <row r="2576" spans="1:4" x14ac:dyDescent="0.3">
      <c r="A2576" s="45" t="s">
        <v>323</v>
      </c>
      <c r="B2576" s="45" t="s">
        <v>13</v>
      </c>
      <c r="D2576" s="45">
        <v>1</v>
      </c>
    </row>
    <row r="2577" spans="1:4" x14ac:dyDescent="0.3">
      <c r="A2577" s="45" t="s">
        <v>323</v>
      </c>
      <c r="B2577" s="45" t="s">
        <v>13</v>
      </c>
      <c r="D2577" s="45">
        <v>1</v>
      </c>
    </row>
    <row r="2578" spans="1:4" x14ac:dyDescent="0.3">
      <c r="A2578" s="45" t="s">
        <v>323</v>
      </c>
      <c r="B2578" s="45" t="s">
        <v>13</v>
      </c>
      <c r="D2578" s="45">
        <v>1</v>
      </c>
    </row>
    <row r="2579" spans="1:4" x14ac:dyDescent="0.3">
      <c r="A2579" s="45" t="s">
        <v>323</v>
      </c>
      <c r="B2579" s="45" t="s">
        <v>13</v>
      </c>
      <c r="D2579" s="45">
        <v>1</v>
      </c>
    </row>
    <row r="2580" spans="1:4" x14ac:dyDescent="0.3">
      <c r="A2580" s="45" t="s">
        <v>323</v>
      </c>
      <c r="B2580" s="45" t="s">
        <v>13</v>
      </c>
      <c r="D2580" s="45">
        <v>1</v>
      </c>
    </row>
    <row r="2581" spans="1:4" x14ac:dyDescent="0.3">
      <c r="A2581" s="45" t="s">
        <v>323</v>
      </c>
      <c r="B2581" s="45" t="s">
        <v>13</v>
      </c>
      <c r="D2581" s="45">
        <v>1</v>
      </c>
    </row>
    <row r="2582" spans="1:4" x14ac:dyDescent="0.3">
      <c r="A2582" s="45" t="s">
        <v>323</v>
      </c>
      <c r="B2582" s="45" t="s">
        <v>13</v>
      </c>
      <c r="D2582" s="45">
        <v>1</v>
      </c>
    </row>
    <row r="2583" spans="1:4" x14ac:dyDescent="0.3">
      <c r="A2583" s="45" t="s">
        <v>323</v>
      </c>
      <c r="B2583" s="45" t="s">
        <v>13</v>
      </c>
      <c r="D2583" s="45">
        <v>1</v>
      </c>
    </row>
    <row r="2584" spans="1:4" x14ac:dyDescent="0.3">
      <c r="A2584" s="45" t="s">
        <v>323</v>
      </c>
      <c r="B2584" s="45" t="s">
        <v>13</v>
      </c>
      <c r="D2584" s="45">
        <v>1</v>
      </c>
    </row>
    <row r="2585" spans="1:4" x14ac:dyDescent="0.3">
      <c r="A2585" s="45" t="s">
        <v>323</v>
      </c>
      <c r="B2585" s="45" t="s">
        <v>13</v>
      </c>
      <c r="D2585" s="45">
        <v>1</v>
      </c>
    </row>
    <row r="2586" spans="1:4" x14ac:dyDescent="0.3">
      <c r="A2586" s="45" t="s">
        <v>323</v>
      </c>
      <c r="B2586" s="45" t="s">
        <v>13</v>
      </c>
      <c r="D2586" s="45">
        <v>1</v>
      </c>
    </row>
    <row r="2587" spans="1:4" x14ac:dyDescent="0.3">
      <c r="A2587" s="45" t="s">
        <v>323</v>
      </c>
      <c r="B2587" s="45" t="s">
        <v>13</v>
      </c>
      <c r="D2587" s="45">
        <v>1</v>
      </c>
    </row>
    <row r="2588" spans="1:4" x14ac:dyDescent="0.3">
      <c r="A2588" s="45" t="s">
        <v>323</v>
      </c>
      <c r="B2588" s="45" t="s">
        <v>13</v>
      </c>
      <c r="D2588" s="45">
        <v>1</v>
      </c>
    </row>
    <row r="2589" spans="1:4" x14ac:dyDescent="0.3">
      <c r="A2589" s="45" t="s">
        <v>323</v>
      </c>
      <c r="B2589" s="45" t="s">
        <v>13</v>
      </c>
      <c r="D2589" s="45">
        <v>1</v>
      </c>
    </row>
    <row r="2590" spans="1:4" x14ac:dyDescent="0.3">
      <c r="A2590" s="45" t="s">
        <v>323</v>
      </c>
      <c r="B2590" s="45" t="s">
        <v>13</v>
      </c>
      <c r="D2590" s="45">
        <v>1</v>
      </c>
    </row>
    <row r="2591" spans="1:4" x14ac:dyDescent="0.3">
      <c r="A2591" s="45" t="s">
        <v>323</v>
      </c>
      <c r="B2591" s="45" t="s">
        <v>13</v>
      </c>
      <c r="D2591" s="45">
        <v>1</v>
      </c>
    </row>
    <row r="2592" spans="1:4" x14ac:dyDescent="0.3">
      <c r="A2592" s="45" t="s">
        <v>323</v>
      </c>
      <c r="B2592" s="45" t="s">
        <v>13</v>
      </c>
      <c r="D2592" s="45">
        <v>1</v>
      </c>
    </row>
    <row r="2593" spans="1:4" x14ac:dyDescent="0.3">
      <c r="A2593" s="45" t="s">
        <v>323</v>
      </c>
      <c r="B2593" s="45" t="s">
        <v>13</v>
      </c>
      <c r="D2593" s="45">
        <v>1</v>
      </c>
    </row>
    <row r="2594" spans="1:4" x14ac:dyDescent="0.3">
      <c r="A2594" s="45" t="s">
        <v>323</v>
      </c>
      <c r="B2594" s="45" t="s">
        <v>13</v>
      </c>
      <c r="D2594" s="45">
        <v>1</v>
      </c>
    </row>
    <row r="2595" spans="1:4" x14ac:dyDescent="0.3">
      <c r="A2595" s="45" t="s">
        <v>323</v>
      </c>
      <c r="B2595" s="45" t="s">
        <v>13</v>
      </c>
      <c r="D2595" s="45">
        <v>1</v>
      </c>
    </row>
    <row r="2596" spans="1:4" x14ac:dyDescent="0.3">
      <c r="A2596" s="45" t="s">
        <v>323</v>
      </c>
      <c r="B2596" s="45" t="s">
        <v>13</v>
      </c>
      <c r="D2596" s="45">
        <v>1</v>
      </c>
    </row>
    <row r="2597" spans="1:4" x14ac:dyDescent="0.3">
      <c r="A2597" s="45" t="s">
        <v>381</v>
      </c>
      <c r="B2597" s="45" t="s">
        <v>13</v>
      </c>
      <c r="C2597" s="45">
        <v>1</v>
      </c>
      <c r="D2597" s="45"/>
    </row>
    <row r="2598" spans="1:4" x14ac:dyDescent="0.3">
      <c r="A2598" s="45" t="s">
        <v>381</v>
      </c>
      <c r="B2598" s="45" t="s">
        <v>13</v>
      </c>
      <c r="D2598" s="45">
        <v>1</v>
      </c>
    </row>
    <row r="2599" spans="1:4" x14ac:dyDescent="0.3">
      <c r="A2599" s="45" t="s">
        <v>381</v>
      </c>
      <c r="B2599" s="45" t="s">
        <v>13</v>
      </c>
      <c r="D2599" s="45">
        <v>1</v>
      </c>
    </row>
    <row r="2600" spans="1:4" x14ac:dyDescent="0.3">
      <c r="A2600" s="45" t="s">
        <v>381</v>
      </c>
      <c r="B2600" s="45" t="s">
        <v>13</v>
      </c>
      <c r="D2600" s="45">
        <v>1</v>
      </c>
    </row>
    <row r="2601" spans="1:4" x14ac:dyDescent="0.3">
      <c r="A2601" s="45" t="s">
        <v>381</v>
      </c>
      <c r="B2601" s="45" t="s">
        <v>13</v>
      </c>
      <c r="D2601" s="45">
        <v>1</v>
      </c>
    </row>
    <row r="2602" spans="1:4" x14ac:dyDescent="0.3">
      <c r="A2602" s="45" t="s">
        <v>381</v>
      </c>
      <c r="B2602" s="45" t="s">
        <v>13</v>
      </c>
      <c r="D2602" s="45">
        <v>1</v>
      </c>
    </row>
    <row r="2603" spans="1:4" x14ac:dyDescent="0.3">
      <c r="A2603" s="45" t="s">
        <v>381</v>
      </c>
      <c r="B2603" s="45" t="s">
        <v>13</v>
      </c>
      <c r="D2603" s="45">
        <v>1</v>
      </c>
    </row>
    <row r="2604" spans="1:4" x14ac:dyDescent="0.3">
      <c r="A2604" s="45" t="s">
        <v>381</v>
      </c>
      <c r="B2604" s="45" t="s">
        <v>13</v>
      </c>
      <c r="D2604" s="45">
        <v>1</v>
      </c>
    </row>
    <row r="2605" spans="1:4" x14ac:dyDescent="0.3">
      <c r="A2605" s="45" t="s">
        <v>381</v>
      </c>
      <c r="B2605" s="45" t="s">
        <v>13</v>
      </c>
      <c r="D2605" s="45">
        <v>1</v>
      </c>
    </row>
    <row r="2606" spans="1:4" x14ac:dyDescent="0.3">
      <c r="A2606" s="45" t="s">
        <v>206</v>
      </c>
      <c r="B2606" s="45" t="s">
        <v>13</v>
      </c>
      <c r="C2606" s="45">
        <v>1</v>
      </c>
      <c r="D2606" s="45"/>
    </row>
    <row r="2607" spans="1:4" x14ac:dyDescent="0.3">
      <c r="A2607" s="45" t="s">
        <v>206</v>
      </c>
      <c r="B2607" s="45" t="s">
        <v>13</v>
      </c>
      <c r="C2607" s="45">
        <v>1</v>
      </c>
      <c r="D2607" s="45"/>
    </row>
    <row r="2608" spans="1:4" x14ac:dyDescent="0.3">
      <c r="A2608" s="45" t="s">
        <v>206</v>
      </c>
      <c r="B2608" s="45" t="s">
        <v>13</v>
      </c>
      <c r="C2608" s="45">
        <v>1</v>
      </c>
      <c r="D2608" s="45"/>
    </row>
    <row r="2609" spans="1:4" x14ac:dyDescent="0.3">
      <c r="A2609" s="45" t="s">
        <v>206</v>
      </c>
      <c r="B2609" s="45" t="s">
        <v>13</v>
      </c>
      <c r="C2609" s="45">
        <v>2</v>
      </c>
      <c r="D2609" s="45"/>
    </row>
    <row r="2610" spans="1:4" x14ac:dyDescent="0.3">
      <c r="A2610" s="45" t="s">
        <v>206</v>
      </c>
      <c r="B2610" s="45" t="s">
        <v>13</v>
      </c>
      <c r="C2610" s="45">
        <v>2</v>
      </c>
      <c r="D2610" s="45"/>
    </row>
    <row r="2611" spans="1:4" x14ac:dyDescent="0.3">
      <c r="A2611" s="45" t="s">
        <v>206</v>
      </c>
      <c r="B2611" s="45" t="s">
        <v>13</v>
      </c>
      <c r="D2611" s="45">
        <v>1</v>
      </c>
    </row>
    <row r="2612" spans="1:4" x14ac:dyDescent="0.3">
      <c r="A2612" s="45" t="s">
        <v>206</v>
      </c>
      <c r="B2612" s="45" t="s">
        <v>13</v>
      </c>
      <c r="D2612" s="45">
        <v>1</v>
      </c>
    </row>
    <row r="2613" spans="1:4" x14ac:dyDescent="0.3">
      <c r="A2613" s="45" t="s">
        <v>206</v>
      </c>
      <c r="B2613" s="45" t="s">
        <v>13</v>
      </c>
      <c r="D2613" s="45">
        <v>1</v>
      </c>
    </row>
    <row r="2614" spans="1:4" x14ac:dyDescent="0.3">
      <c r="A2614" s="45" t="s">
        <v>206</v>
      </c>
      <c r="B2614" s="45" t="s">
        <v>13</v>
      </c>
      <c r="D2614" s="45">
        <v>1</v>
      </c>
    </row>
    <row r="2615" spans="1:4" x14ac:dyDescent="0.3">
      <c r="A2615" s="45" t="s">
        <v>206</v>
      </c>
      <c r="B2615" s="45" t="s">
        <v>13</v>
      </c>
      <c r="D2615" s="45">
        <v>1</v>
      </c>
    </row>
    <row r="2616" spans="1:4" x14ac:dyDescent="0.3">
      <c r="A2616" s="45" t="s">
        <v>206</v>
      </c>
      <c r="B2616" s="45" t="s">
        <v>13</v>
      </c>
      <c r="D2616" s="45">
        <v>1</v>
      </c>
    </row>
    <row r="2617" spans="1:4" x14ac:dyDescent="0.3">
      <c r="A2617" s="45" t="s">
        <v>206</v>
      </c>
      <c r="B2617" s="45" t="s">
        <v>13</v>
      </c>
      <c r="D2617" s="45">
        <v>1</v>
      </c>
    </row>
    <row r="2618" spans="1:4" x14ac:dyDescent="0.3">
      <c r="A2618" s="45" t="s">
        <v>206</v>
      </c>
      <c r="B2618" s="45" t="s">
        <v>13</v>
      </c>
      <c r="D2618" s="45">
        <v>1</v>
      </c>
    </row>
    <row r="2619" spans="1:4" x14ac:dyDescent="0.3">
      <c r="A2619" s="45" t="s">
        <v>206</v>
      </c>
      <c r="B2619" s="45" t="s">
        <v>13</v>
      </c>
      <c r="D2619" s="45">
        <v>1</v>
      </c>
    </row>
    <row r="2620" spans="1:4" x14ac:dyDescent="0.3">
      <c r="A2620" s="45" t="s">
        <v>206</v>
      </c>
      <c r="B2620" s="45" t="s">
        <v>13</v>
      </c>
      <c r="D2620" s="45">
        <v>1</v>
      </c>
    </row>
    <row r="2621" spans="1:4" x14ac:dyDescent="0.3">
      <c r="A2621" s="45" t="s">
        <v>206</v>
      </c>
      <c r="B2621" s="45" t="s">
        <v>13</v>
      </c>
      <c r="D2621" s="45">
        <v>1</v>
      </c>
    </row>
    <row r="2622" spans="1:4" x14ac:dyDescent="0.3">
      <c r="A2622" s="45" t="s">
        <v>206</v>
      </c>
      <c r="B2622" s="45" t="s">
        <v>13</v>
      </c>
      <c r="D2622" s="45">
        <v>1</v>
      </c>
    </row>
    <row r="2623" spans="1:4" x14ac:dyDescent="0.3">
      <c r="A2623" s="45" t="s">
        <v>206</v>
      </c>
      <c r="B2623" s="45" t="s">
        <v>13</v>
      </c>
      <c r="D2623" s="45">
        <v>1</v>
      </c>
    </row>
    <row r="2624" spans="1:4" x14ac:dyDescent="0.3">
      <c r="A2624" s="45" t="s">
        <v>206</v>
      </c>
      <c r="B2624" s="45" t="s">
        <v>13</v>
      </c>
      <c r="D2624" s="45">
        <v>1</v>
      </c>
    </row>
    <row r="2625" spans="1:4" x14ac:dyDescent="0.3">
      <c r="A2625" s="45" t="s">
        <v>206</v>
      </c>
      <c r="B2625" s="45" t="s">
        <v>13</v>
      </c>
      <c r="D2625" s="45">
        <v>1</v>
      </c>
    </row>
    <row r="2626" spans="1:4" x14ac:dyDescent="0.3">
      <c r="A2626" s="45" t="s">
        <v>206</v>
      </c>
      <c r="B2626" s="45" t="s">
        <v>13</v>
      </c>
      <c r="D2626" s="45">
        <v>1</v>
      </c>
    </row>
    <row r="2627" spans="1:4" x14ac:dyDescent="0.3">
      <c r="A2627" s="45" t="s">
        <v>206</v>
      </c>
      <c r="B2627" s="45" t="s">
        <v>13</v>
      </c>
      <c r="D2627" s="45">
        <v>1</v>
      </c>
    </row>
    <row r="2628" spans="1:4" x14ac:dyDescent="0.3">
      <c r="A2628" s="45" t="s">
        <v>206</v>
      </c>
      <c r="B2628" s="45" t="s">
        <v>13</v>
      </c>
      <c r="D2628" s="45">
        <v>1</v>
      </c>
    </row>
    <row r="2629" spans="1:4" x14ac:dyDescent="0.3">
      <c r="A2629" s="45" t="s">
        <v>206</v>
      </c>
      <c r="B2629" s="45" t="s">
        <v>13</v>
      </c>
      <c r="D2629" s="45">
        <v>1</v>
      </c>
    </row>
    <row r="2630" spans="1:4" x14ac:dyDescent="0.3">
      <c r="A2630" s="45" t="s">
        <v>206</v>
      </c>
      <c r="B2630" s="45" t="s">
        <v>13</v>
      </c>
      <c r="D2630" s="45">
        <v>1</v>
      </c>
    </row>
    <row r="2631" spans="1:4" x14ac:dyDescent="0.3">
      <c r="A2631" s="45" t="s">
        <v>206</v>
      </c>
      <c r="B2631" s="45" t="s">
        <v>13</v>
      </c>
      <c r="D2631" s="45">
        <v>1</v>
      </c>
    </row>
    <row r="2632" spans="1:4" x14ac:dyDescent="0.3">
      <c r="A2632" s="45" t="s">
        <v>206</v>
      </c>
      <c r="B2632" s="45" t="s">
        <v>13</v>
      </c>
      <c r="D2632" s="45">
        <v>1</v>
      </c>
    </row>
    <row r="2633" spans="1:4" x14ac:dyDescent="0.3">
      <c r="A2633" s="45" t="s">
        <v>206</v>
      </c>
      <c r="B2633" s="45" t="s">
        <v>13</v>
      </c>
      <c r="D2633" s="45">
        <v>1</v>
      </c>
    </row>
    <row r="2634" spans="1:4" x14ac:dyDescent="0.3">
      <c r="A2634" s="45" t="s">
        <v>206</v>
      </c>
      <c r="B2634" s="45" t="s">
        <v>13</v>
      </c>
      <c r="D2634" s="45">
        <v>1</v>
      </c>
    </row>
    <row r="2635" spans="1:4" x14ac:dyDescent="0.3">
      <c r="A2635" s="45" t="s">
        <v>206</v>
      </c>
      <c r="B2635" s="45" t="s">
        <v>13</v>
      </c>
      <c r="D2635" s="45">
        <v>1</v>
      </c>
    </row>
    <row r="2636" spans="1:4" x14ac:dyDescent="0.3">
      <c r="A2636" s="45" t="s">
        <v>206</v>
      </c>
      <c r="B2636" s="45" t="s">
        <v>13</v>
      </c>
      <c r="D2636" s="45">
        <v>1</v>
      </c>
    </row>
    <row r="2637" spans="1:4" x14ac:dyDescent="0.3">
      <c r="A2637" s="45" t="s">
        <v>206</v>
      </c>
      <c r="B2637" s="45" t="s">
        <v>13</v>
      </c>
      <c r="D2637" s="45">
        <v>1</v>
      </c>
    </row>
    <row r="2638" spans="1:4" x14ac:dyDescent="0.3">
      <c r="A2638" s="45" t="s">
        <v>206</v>
      </c>
      <c r="B2638" s="45" t="s">
        <v>13</v>
      </c>
      <c r="D2638" s="45">
        <v>1</v>
      </c>
    </row>
    <row r="2639" spans="1:4" x14ac:dyDescent="0.3">
      <c r="A2639" s="45" t="s">
        <v>206</v>
      </c>
      <c r="B2639" s="45" t="s">
        <v>13</v>
      </c>
      <c r="D2639" s="45">
        <v>1</v>
      </c>
    </row>
    <row r="2640" spans="1:4" x14ac:dyDescent="0.3">
      <c r="A2640" s="45" t="s">
        <v>206</v>
      </c>
      <c r="B2640" s="45" t="s">
        <v>13</v>
      </c>
      <c r="D2640" s="45">
        <v>1</v>
      </c>
    </row>
    <row r="2641" spans="1:4" x14ac:dyDescent="0.3">
      <c r="A2641" s="45" t="s">
        <v>206</v>
      </c>
      <c r="B2641" s="45" t="s">
        <v>13</v>
      </c>
      <c r="D2641" s="45">
        <v>1</v>
      </c>
    </row>
    <row r="2642" spans="1:4" x14ac:dyDescent="0.3">
      <c r="A2642" s="45" t="s">
        <v>206</v>
      </c>
      <c r="B2642" s="45" t="s">
        <v>13</v>
      </c>
      <c r="D2642" s="45">
        <v>1</v>
      </c>
    </row>
    <row r="2643" spans="1:4" x14ac:dyDescent="0.3">
      <c r="A2643" s="45" t="s">
        <v>206</v>
      </c>
      <c r="B2643" s="45" t="s">
        <v>13</v>
      </c>
      <c r="D2643" s="45">
        <v>1</v>
      </c>
    </row>
    <row r="2644" spans="1:4" x14ac:dyDescent="0.3">
      <c r="A2644" s="45" t="s">
        <v>206</v>
      </c>
      <c r="B2644" s="45" t="s">
        <v>13</v>
      </c>
      <c r="D2644" s="45">
        <v>1</v>
      </c>
    </row>
    <row r="2645" spans="1:4" x14ac:dyDescent="0.3">
      <c r="A2645" s="45" t="s">
        <v>206</v>
      </c>
      <c r="B2645" s="45" t="s">
        <v>13</v>
      </c>
      <c r="D2645" s="45">
        <v>1</v>
      </c>
    </row>
    <row r="2646" spans="1:4" x14ac:dyDescent="0.3">
      <c r="A2646" s="45" t="s">
        <v>206</v>
      </c>
      <c r="B2646" s="45" t="s">
        <v>13</v>
      </c>
      <c r="D2646" s="45">
        <v>1</v>
      </c>
    </row>
    <row r="2647" spans="1:4" x14ac:dyDescent="0.3">
      <c r="A2647" s="45" t="s">
        <v>206</v>
      </c>
      <c r="B2647" s="45" t="s">
        <v>13</v>
      </c>
      <c r="D2647" s="45">
        <v>1</v>
      </c>
    </row>
    <row r="2648" spans="1:4" x14ac:dyDescent="0.3">
      <c r="A2648" s="45" t="s">
        <v>206</v>
      </c>
      <c r="B2648" s="45" t="s">
        <v>13</v>
      </c>
      <c r="D2648" s="45">
        <v>1</v>
      </c>
    </row>
    <row r="2649" spans="1:4" x14ac:dyDescent="0.3">
      <c r="A2649" s="45" t="s">
        <v>206</v>
      </c>
      <c r="B2649" s="45" t="s">
        <v>13</v>
      </c>
      <c r="D2649" s="45">
        <v>1</v>
      </c>
    </row>
    <row r="2650" spans="1:4" x14ac:dyDescent="0.3">
      <c r="A2650" s="45" t="s">
        <v>206</v>
      </c>
      <c r="B2650" s="45" t="s">
        <v>13</v>
      </c>
      <c r="D2650" s="45">
        <v>1</v>
      </c>
    </row>
    <row r="2651" spans="1:4" x14ac:dyDescent="0.3">
      <c r="A2651" s="45" t="s">
        <v>206</v>
      </c>
      <c r="B2651" s="45" t="s">
        <v>13</v>
      </c>
      <c r="D2651" s="45">
        <v>1</v>
      </c>
    </row>
    <row r="2652" spans="1:4" x14ac:dyDescent="0.3">
      <c r="A2652" s="45" t="s">
        <v>206</v>
      </c>
      <c r="B2652" s="45" t="s">
        <v>13</v>
      </c>
      <c r="D2652" s="45">
        <v>1</v>
      </c>
    </row>
    <row r="2653" spans="1:4" x14ac:dyDescent="0.3">
      <c r="A2653" s="45" t="s">
        <v>206</v>
      </c>
      <c r="B2653" s="45" t="s">
        <v>13</v>
      </c>
      <c r="D2653" s="45">
        <v>1</v>
      </c>
    </row>
    <row r="2654" spans="1:4" x14ac:dyDescent="0.3">
      <c r="A2654" s="45" t="s">
        <v>206</v>
      </c>
      <c r="B2654" s="45" t="s">
        <v>13</v>
      </c>
      <c r="D2654" s="45">
        <v>1</v>
      </c>
    </row>
    <row r="2655" spans="1:4" x14ac:dyDescent="0.3">
      <c r="A2655" s="45" t="s">
        <v>206</v>
      </c>
      <c r="B2655" s="45" t="s">
        <v>13</v>
      </c>
      <c r="D2655" s="45">
        <v>1</v>
      </c>
    </row>
    <row r="2656" spans="1:4" x14ac:dyDescent="0.3">
      <c r="A2656" s="45" t="s">
        <v>206</v>
      </c>
      <c r="B2656" s="45" t="s">
        <v>13</v>
      </c>
      <c r="D2656" s="45">
        <v>1</v>
      </c>
    </row>
    <row r="2657" spans="1:4" x14ac:dyDescent="0.3">
      <c r="A2657" s="45" t="s">
        <v>206</v>
      </c>
      <c r="B2657" s="45" t="s">
        <v>13</v>
      </c>
      <c r="D2657" s="45">
        <v>1</v>
      </c>
    </row>
    <row r="2658" spans="1:4" x14ac:dyDescent="0.3">
      <c r="A2658" s="45" t="s">
        <v>206</v>
      </c>
      <c r="B2658" s="45" t="s">
        <v>13</v>
      </c>
      <c r="D2658" s="45">
        <v>1</v>
      </c>
    </row>
    <row r="2659" spans="1:4" x14ac:dyDescent="0.3">
      <c r="A2659" s="45" t="s">
        <v>206</v>
      </c>
      <c r="B2659" s="45" t="s">
        <v>13</v>
      </c>
      <c r="D2659" s="45">
        <v>1</v>
      </c>
    </row>
    <row r="2660" spans="1:4" x14ac:dyDescent="0.3">
      <c r="A2660" s="45" t="s">
        <v>206</v>
      </c>
      <c r="B2660" s="45" t="s">
        <v>13</v>
      </c>
      <c r="D2660" s="45">
        <v>1</v>
      </c>
    </row>
    <row r="2661" spans="1:4" x14ac:dyDescent="0.3">
      <c r="A2661" s="45" t="s">
        <v>206</v>
      </c>
      <c r="B2661" s="45" t="s">
        <v>13</v>
      </c>
      <c r="D2661" s="45">
        <v>1</v>
      </c>
    </row>
    <row r="2662" spans="1:4" x14ac:dyDescent="0.3">
      <c r="A2662" s="45" t="s">
        <v>206</v>
      </c>
      <c r="B2662" s="45" t="s">
        <v>13</v>
      </c>
      <c r="D2662" s="45">
        <v>1</v>
      </c>
    </row>
    <row r="2663" spans="1:4" x14ac:dyDescent="0.3">
      <c r="A2663" s="45" t="s">
        <v>206</v>
      </c>
      <c r="B2663" s="45" t="s">
        <v>13</v>
      </c>
      <c r="D2663" s="45">
        <v>1</v>
      </c>
    </row>
    <row r="2664" spans="1:4" x14ac:dyDescent="0.3">
      <c r="A2664" s="45" t="s">
        <v>206</v>
      </c>
      <c r="B2664" s="45" t="s">
        <v>13</v>
      </c>
      <c r="D2664" s="45">
        <v>1</v>
      </c>
    </row>
    <row r="2665" spans="1:4" x14ac:dyDescent="0.3">
      <c r="A2665" s="45" t="s">
        <v>206</v>
      </c>
      <c r="B2665" s="45" t="s">
        <v>13</v>
      </c>
      <c r="D2665" s="45">
        <v>1</v>
      </c>
    </row>
    <row r="2666" spans="1:4" x14ac:dyDescent="0.3">
      <c r="A2666" s="45" t="s">
        <v>206</v>
      </c>
      <c r="B2666" s="45" t="s">
        <v>13</v>
      </c>
      <c r="D2666" s="45">
        <v>1</v>
      </c>
    </row>
    <row r="2667" spans="1:4" x14ac:dyDescent="0.3">
      <c r="A2667" s="45" t="s">
        <v>206</v>
      </c>
      <c r="B2667" s="45" t="s">
        <v>13</v>
      </c>
      <c r="D2667" s="45">
        <v>1</v>
      </c>
    </row>
    <row r="2668" spans="1:4" x14ac:dyDescent="0.3">
      <c r="A2668" s="45" t="s">
        <v>206</v>
      </c>
      <c r="B2668" s="45" t="s">
        <v>13</v>
      </c>
      <c r="D2668" s="45">
        <v>1</v>
      </c>
    </row>
    <row r="2669" spans="1:4" x14ac:dyDescent="0.3">
      <c r="A2669" s="45" t="s">
        <v>206</v>
      </c>
      <c r="B2669" s="45" t="s">
        <v>13</v>
      </c>
      <c r="D2669" s="45">
        <v>1</v>
      </c>
    </row>
    <row r="2670" spans="1:4" x14ac:dyDescent="0.3">
      <c r="A2670" s="45" t="s">
        <v>206</v>
      </c>
      <c r="B2670" s="45" t="s">
        <v>13</v>
      </c>
      <c r="D2670" s="45">
        <v>1</v>
      </c>
    </row>
    <row r="2671" spans="1:4" x14ac:dyDescent="0.3">
      <c r="A2671" s="45" t="s">
        <v>206</v>
      </c>
      <c r="B2671" s="45" t="s">
        <v>13</v>
      </c>
      <c r="D2671" s="45">
        <v>1</v>
      </c>
    </row>
    <row r="2672" spans="1:4" x14ac:dyDescent="0.3">
      <c r="A2672" s="45" t="s">
        <v>206</v>
      </c>
      <c r="B2672" s="45" t="s">
        <v>13</v>
      </c>
      <c r="D2672" s="45">
        <v>1</v>
      </c>
    </row>
    <row r="2673" spans="1:4" x14ac:dyDescent="0.3">
      <c r="A2673" s="45" t="s">
        <v>206</v>
      </c>
      <c r="B2673" s="45" t="s">
        <v>13</v>
      </c>
      <c r="D2673" s="45">
        <v>1</v>
      </c>
    </row>
    <row r="2674" spans="1:4" x14ac:dyDescent="0.3">
      <c r="A2674" s="45" t="s">
        <v>206</v>
      </c>
      <c r="B2674" s="45" t="s">
        <v>13</v>
      </c>
      <c r="D2674" s="45">
        <v>1</v>
      </c>
    </row>
    <row r="2675" spans="1:4" x14ac:dyDescent="0.3">
      <c r="A2675" s="45" t="s">
        <v>206</v>
      </c>
      <c r="B2675" s="45" t="s">
        <v>13</v>
      </c>
      <c r="D2675" s="45">
        <v>1</v>
      </c>
    </row>
    <row r="2676" spans="1:4" x14ac:dyDescent="0.3">
      <c r="A2676" s="45" t="s">
        <v>382</v>
      </c>
      <c r="B2676" s="45" t="s">
        <v>13</v>
      </c>
      <c r="C2676" s="45">
        <v>1</v>
      </c>
      <c r="D2676" s="45"/>
    </row>
    <row r="2677" spans="1:4" x14ac:dyDescent="0.3">
      <c r="A2677" s="45" t="s">
        <v>382</v>
      </c>
      <c r="B2677" s="45" t="s">
        <v>13</v>
      </c>
      <c r="C2677" s="45">
        <v>1</v>
      </c>
      <c r="D2677" s="45"/>
    </row>
    <row r="2678" spans="1:4" x14ac:dyDescent="0.3">
      <c r="A2678" s="45" t="s">
        <v>382</v>
      </c>
      <c r="B2678" s="45" t="s">
        <v>13</v>
      </c>
      <c r="C2678" s="45">
        <v>1</v>
      </c>
      <c r="D2678" s="45"/>
    </row>
    <row r="2679" spans="1:4" x14ac:dyDescent="0.3">
      <c r="A2679" s="45" t="s">
        <v>382</v>
      </c>
      <c r="B2679" s="45" t="s">
        <v>13</v>
      </c>
      <c r="C2679" s="45">
        <v>1</v>
      </c>
      <c r="D2679" s="45"/>
    </row>
    <row r="2680" spans="1:4" x14ac:dyDescent="0.3">
      <c r="A2680" s="45" t="s">
        <v>382</v>
      </c>
      <c r="B2680" s="45" t="s">
        <v>13</v>
      </c>
      <c r="C2680" s="45">
        <v>1</v>
      </c>
      <c r="D2680" s="45"/>
    </row>
    <row r="2681" spans="1:4" x14ac:dyDescent="0.3">
      <c r="A2681" s="45" t="s">
        <v>382</v>
      </c>
      <c r="B2681" s="45" t="s">
        <v>13</v>
      </c>
      <c r="C2681" s="45">
        <v>1</v>
      </c>
      <c r="D2681" s="45"/>
    </row>
    <row r="2682" spans="1:4" x14ac:dyDescent="0.3">
      <c r="A2682" s="45" t="s">
        <v>382</v>
      </c>
      <c r="B2682" s="45" t="s">
        <v>13</v>
      </c>
      <c r="C2682" s="45">
        <v>1</v>
      </c>
      <c r="D2682" s="45"/>
    </row>
    <row r="2683" spans="1:4" x14ac:dyDescent="0.3">
      <c r="A2683" s="45" t="s">
        <v>382</v>
      </c>
      <c r="B2683" s="45" t="s">
        <v>13</v>
      </c>
      <c r="C2683" s="45">
        <v>1</v>
      </c>
      <c r="D2683" s="45"/>
    </row>
    <row r="2684" spans="1:4" x14ac:dyDescent="0.3">
      <c r="A2684" s="45" t="s">
        <v>382</v>
      </c>
      <c r="B2684" s="45" t="s">
        <v>13</v>
      </c>
      <c r="C2684" s="45">
        <v>1</v>
      </c>
      <c r="D2684" s="45"/>
    </row>
    <row r="2685" spans="1:4" x14ac:dyDescent="0.3">
      <c r="A2685" s="45" t="s">
        <v>382</v>
      </c>
      <c r="B2685" s="45" t="s">
        <v>13</v>
      </c>
      <c r="C2685" s="45">
        <v>2</v>
      </c>
      <c r="D2685" s="45"/>
    </row>
    <row r="2686" spans="1:4" x14ac:dyDescent="0.3">
      <c r="A2686" s="45" t="s">
        <v>382</v>
      </c>
      <c r="B2686" s="45" t="s">
        <v>13</v>
      </c>
      <c r="C2686" s="45">
        <v>2</v>
      </c>
      <c r="D2686" s="45"/>
    </row>
    <row r="2687" spans="1:4" x14ac:dyDescent="0.3">
      <c r="A2687" s="45" t="s">
        <v>382</v>
      </c>
      <c r="B2687" s="45" t="s">
        <v>13</v>
      </c>
      <c r="C2687" s="45">
        <v>2</v>
      </c>
      <c r="D2687" s="45"/>
    </row>
    <row r="2688" spans="1:4" x14ac:dyDescent="0.3">
      <c r="A2688" s="45" t="s">
        <v>382</v>
      </c>
      <c r="B2688" s="45" t="s">
        <v>13</v>
      </c>
      <c r="C2688" s="45">
        <v>2</v>
      </c>
      <c r="D2688" s="45"/>
    </row>
    <row r="2689" spans="1:4" x14ac:dyDescent="0.3">
      <c r="A2689" s="45" t="s">
        <v>382</v>
      </c>
      <c r="B2689" s="45" t="s">
        <v>13</v>
      </c>
      <c r="C2689" s="45">
        <v>2</v>
      </c>
      <c r="D2689" s="45"/>
    </row>
    <row r="2690" spans="1:4" x14ac:dyDescent="0.3">
      <c r="A2690" s="45" t="s">
        <v>382</v>
      </c>
      <c r="B2690" s="45" t="s">
        <v>13</v>
      </c>
      <c r="C2690" s="45">
        <v>4</v>
      </c>
      <c r="D2690" s="45"/>
    </row>
    <row r="2691" spans="1:4" x14ac:dyDescent="0.3">
      <c r="A2691" s="45" t="s">
        <v>382</v>
      </c>
      <c r="B2691" s="45" t="s">
        <v>13</v>
      </c>
      <c r="C2691" s="45">
        <v>4</v>
      </c>
      <c r="D2691" s="45"/>
    </row>
    <row r="2692" spans="1:4" x14ac:dyDescent="0.3">
      <c r="A2692" s="45" t="s">
        <v>382</v>
      </c>
      <c r="B2692" s="45" t="s">
        <v>13</v>
      </c>
      <c r="D2692" s="45">
        <v>1</v>
      </c>
    </row>
    <row r="2693" spans="1:4" x14ac:dyDescent="0.3">
      <c r="A2693" s="45" t="s">
        <v>382</v>
      </c>
      <c r="B2693" s="45" t="s">
        <v>13</v>
      </c>
      <c r="D2693" s="45">
        <v>1</v>
      </c>
    </row>
    <row r="2694" spans="1:4" x14ac:dyDescent="0.3">
      <c r="A2694" s="45" t="s">
        <v>382</v>
      </c>
      <c r="B2694" s="45" t="s">
        <v>13</v>
      </c>
      <c r="D2694" s="45">
        <v>1</v>
      </c>
    </row>
    <row r="2695" spans="1:4" x14ac:dyDescent="0.3">
      <c r="A2695" s="45" t="s">
        <v>382</v>
      </c>
      <c r="B2695" s="45" t="s">
        <v>13</v>
      </c>
      <c r="D2695" s="45">
        <v>1</v>
      </c>
    </row>
    <row r="2696" spans="1:4" x14ac:dyDescent="0.3">
      <c r="A2696" s="45" t="s">
        <v>382</v>
      </c>
      <c r="B2696" s="45" t="s">
        <v>13</v>
      </c>
      <c r="D2696" s="45">
        <v>1</v>
      </c>
    </row>
    <row r="2697" spans="1:4" x14ac:dyDescent="0.3">
      <c r="A2697" s="45" t="s">
        <v>382</v>
      </c>
      <c r="B2697" s="45" t="s">
        <v>13</v>
      </c>
      <c r="D2697" s="45">
        <v>1</v>
      </c>
    </row>
    <row r="2698" spans="1:4" x14ac:dyDescent="0.3">
      <c r="A2698" s="45" t="s">
        <v>382</v>
      </c>
      <c r="B2698" s="45" t="s">
        <v>13</v>
      </c>
      <c r="D2698" s="45">
        <v>1</v>
      </c>
    </row>
    <row r="2699" spans="1:4" x14ac:dyDescent="0.3">
      <c r="A2699" s="45" t="s">
        <v>382</v>
      </c>
      <c r="B2699" s="45" t="s">
        <v>13</v>
      </c>
      <c r="D2699" s="45">
        <v>1</v>
      </c>
    </row>
    <row r="2700" spans="1:4" x14ac:dyDescent="0.3">
      <c r="A2700" s="45" t="s">
        <v>382</v>
      </c>
      <c r="B2700" s="45" t="s">
        <v>13</v>
      </c>
      <c r="D2700" s="45">
        <v>1</v>
      </c>
    </row>
    <row r="2701" spans="1:4" x14ac:dyDescent="0.3">
      <c r="A2701" s="45" t="s">
        <v>382</v>
      </c>
      <c r="B2701" s="45" t="s">
        <v>13</v>
      </c>
      <c r="D2701" s="45">
        <v>1</v>
      </c>
    </row>
    <row r="2702" spans="1:4" x14ac:dyDescent="0.3">
      <c r="A2702" s="45" t="s">
        <v>382</v>
      </c>
      <c r="B2702" s="45" t="s">
        <v>13</v>
      </c>
      <c r="D2702" s="45">
        <v>1</v>
      </c>
    </row>
    <row r="2703" spans="1:4" x14ac:dyDescent="0.3">
      <c r="A2703" s="45" t="s">
        <v>382</v>
      </c>
      <c r="B2703" s="45" t="s">
        <v>13</v>
      </c>
      <c r="D2703" s="45">
        <v>1</v>
      </c>
    </row>
    <row r="2704" spans="1:4" x14ac:dyDescent="0.3">
      <c r="A2704" s="45" t="s">
        <v>382</v>
      </c>
      <c r="B2704" s="45" t="s">
        <v>13</v>
      </c>
      <c r="D2704" s="45">
        <v>1</v>
      </c>
    </row>
    <row r="2705" spans="1:4" x14ac:dyDescent="0.3">
      <c r="A2705" s="45" t="s">
        <v>382</v>
      </c>
      <c r="B2705" s="45" t="s">
        <v>13</v>
      </c>
      <c r="D2705" s="45">
        <v>1</v>
      </c>
    </row>
    <row r="2706" spans="1:4" x14ac:dyDescent="0.3">
      <c r="A2706" s="45" t="s">
        <v>382</v>
      </c>
      <c r="B2706" s="45" t="s">
        <v>13</v>
      </c>
      <c r="D2706" s="45">
        <v>1</v>
      </c>
    </row>
    <row r="2707" spans="1:4" x14ac:dyDescent="0.3">
      <c r="A2707" s="45" t="s">
        <v>382</v>
      </c>
      <c r="B2707" s="45" t="s">
        <v>13</v>
      </c>
      <c r="D2707" s="45">
        <v>1</v>
      </c>
    </row>
    <row r="2708" spans="1:4" x14ac:dyDescent="0.3">
      <c r="A2708" s="45" t="s">
        <v>382</v>
      </c>
      <c r="B2708" s="45" t="s">
        <v>13</v>
      </c>
      <c r="D2708" s="45">
        <v>1</v>
      </c>
    </row>
    <row r="2709" spans="1:4" x14ac:dyDescent="0.3">
      <c r="A2709" s="45" t="s">
        <v>382</v>
      </c>
      <c r="B2709" s="45" t="s">
        <v>13</v>
      </c>
      <c r="D2709" s="45">
        <v>1</v>
      </c>
    </row>
    <row r="2710" spans="1:4" x14ac:dyDescent="0.3">
      <c r="A2710" s="45" t="s">
        <v>382</v>
      </c>
      <c r="B2710" s="45" t="s">
        <v>13</v>
      </c>
      <c r="D2710" s="45">
        <v>1</v>
      </c>
    </row>
    <row r="2711" spans="1:4" x14ac:dyDescent="0.3">
      <c r="A2711" s="45" t="s">
        <v>382</v>
      </c>
      <c r="B2711" s="45" t="s">
        <v>13</v>
      </c>
      <c r="D2711" s="45">
        <v>1</v>
      </c>
    </row>
    <row r="2712" spans="1:4" x14ac:dyDescent="0.3">
      <c r="A2712" s="45" t="s">
        <v>382</v>
      </c>
      <c r="B2712" s="45" t="s">
        <v>13</v>
      </c>
      <c r="D2712" s="45">
        <v>1</v>
      </c>
    </row>
    <row r="2713" spans="1:4" x14ac:dyDescent="0.3">
      <c r="A2713" s="45" t="s">
        <v>382</v>
      </c>
      <c r="B2713" s="45" t="s">
        <v>13</v>
      </c>
      <c r="D2713" s="45">
        <v>1</v>
      </c>
    </row>
    <row r="2714" spans="1:4" x14ac:dyDescent="0.3">
      <c r="A2714" s="45" t="s">
        <v>382</v>
      </c>
      <c r="B2714" s="45" t="s">
        <v>13</v>
      </c>
      <c r="D2714" s="45">
        <v>1</v>
      </c>
    </row>
    <row r="2715" spans="1:4" x14ac:dyDescent="0.3">
      <c r="A2715" s="45" t="s">
        <v>382</v>
      </c>
      <c r="B2715" s="45" t="s">
        <v>13</v>
      </c>
      <c r="D2715" s="45">
        <v>1</v>
      </c>
    </row>
    <row r="2716" spans="1:4" x14ac:dyDescent="0.3">
      <c r="A2716" s="45" t="s">
        <v>382</v>
      </c>
      <c r="B2716" s="45" t="s">
        <v>13</v>
      </c>
      <c r="D2716" s="45">
        <v>1</v>
      </c>
    </row>
    <row r="2717" spans="1:4" x14ac:dyDescent="0.3">
      <c r="A2717" s="45" t="s">
        <v>382</v>
      </c>
      <c r="B2717" s="45" t="s">
        <v>13</v>
      </c>
      <c r="D2717" s="45">
        <v>1</v>
      </c>
    </row>
    <row r="2718" spans="1:4" x14ac:dyDescent="0.3">
      <c r="A2718" s="45" t="s">
        <v>382</v>
      </c>
      <c r="B2718" s="45" t="s">
        <v>13</v>
      </c>
      <c r="D2718" s="45">
        <v>1</v>
      </c>
    </row>
    <row r="2719" spans="1:4" x14ac:dyDescent="0.3">
      <c r="A2719" s="45" t="s">
        <v>382</v>
      </c>
      <c r="B2719" s="45" t="s">
        <v>13</v>
      </c>
      <c r="D2719" s="45">
        <v>1</v>
      </c>
    </row>
    <row r="2720" spans="1:4" x14ac:dyDescent="0.3">
      <c r="A2720" s="45" t="s">
        <v>382</v>
      </c>
      <c r="B2720" s="45" t="s">
        <v>13</v>
      </c>
      <c r="D2720" s="45">
        <v>1</v>
      </c>
    </row>
    <row r="2721" spans="1:4" x14ac:dyDescent="0.3">
      <c r="A2721" s="45" t="s">
        <v>382</v>
      </c>
      <c r="B2721" s="45" t="s">
        <v>13</v>
      </c>
      <c r="D2721" s="45">
        <v>1</v>
      </c>
    </row>
    <row r="2722" spans="1:4" x14ac:dyDescent="0.3">
      <c r="A2722" s="45" t="s">
        <v>382</v>
      </c>
      <c r="B2722" s="45" t="s">
        <v>13</v>
      </c>
      <c r="D2722" s="45">
        <v>1</v>
      </c>
    </row>
    <row r="2723" spans="1:4" x14ac:dyDescent="0.3">
      <c r="A2723" s="45" t="s">
        <v>382</v>
      </c>
      <c r="B2723" s="45" t="s">
        <v>13</v>
      </c>
      <c r="D2723" s="45">
        <v>1</v>
      </c>
    </row>
    <row r="2724" spans="1:4" x14ac:dyDescent="0.3">
      <c r="A2724" s="45" t="s">
        <v>368</v>
      </c>
      <c r="B2724" s="45" t="s">
        <v>13</v>
      </c>
      <c r="C2724" s="45">
        <v>1</v>
      </c>
      <c r="D2724" s="45"/>
    </row>
    <row r="2725" spans="1:4" x14ac:dyDescent="0.3">
      <c r="A2725" s="45" t="s">
        <v>368</v>
      </c>
      <c r="B2725" s="45" t="s">
        <v>13</v>
      </c>
      <c r="D2725" s="45">
        <v>1</v>
      </c>
    </row>
    <row r="2726" spans="1:4" x14ac:dyDescent="0.3">
      <c r="A2726" s="45" t="s">
        <v>368</v>
      </c>
      <c r="B2726" s="45" t="s">
        <v>13</v>
      </c>
      <c r="D2726" s="45">
        <v>1</v>
      </c>
    </row>
    <row r="2727" spans="1:4" x14ac:dyDescent="0.3">
      <c r="A2727" s="45" t="s">
        <v>368</v>
      </c>
      <c r="B2727" s="45" t="s">
        <v>13</v>
      </c>
      <c r="D2727" s="45">
        <v>1</v>
      </c>
    </row>
    <row r="2728" spans="1:4" x14ac:dyDescent="0.3">
      <c r="A2728" s="45" t="s">
        <v>368</v>
      </c>
      <c r="B2728" s="45" t="s">
        <v>13</v>
      </c>
      <c r="D2728" s="45">
        <v>1</v>
      </c>
    </row>
    <row r="2729" spans="1:4" x14ac:dyDescent="0.3">
      <c r="A2729" s="45" t="s">
        <v>368</v>
      </c>
      <c r="B2729" s="45" t="s">
        <v>13</v>
      </c>
      <c r="D2729" s="45">
        <v>1</v>
      </c>
    </row>
    <row r="2730" spans="1:4" x14ac:dyDescent="0.3">
      <c r="A2730" s="45" t="s">
        <v>368</v>
      </c>
      <c r="B2730" s="45" t="s">
        <v>13</v>
      </c>
      <c r="D2730" s="45">
        <v>1</v>
      </c>
    </row>
    <row r="2731" spans="1:4" x14ac:dyDescent="0.3">
      <c r="A2731" s="45" t="s">
        <v>368</v>
      </c>
      <c r="B2731" s="45" t="s">
        <v>13</v>
      </c>
      <c r="D2731" s="45">
        <v>1</v>
      </c>
    </row>
    <row r="2732" spans="1:4" x14ac:dyDescent="0.3">
      <c r="A2732" s="45" t="s">
        <v>368</v>
      </c>
      <c r="B2732" s="45" t="s">
        <v>13</v>
      </c>
      <c r="D2732" s="45">
        <v>1</v>
      </c>
    </row>
    <row r="2733" spans="1:4" x14ac:dyDescent="0.3">
      <c r="A2733" s="45" t="s">
        <v>368</v>
      </c>
      <c r="B2733" s="45" t="s">
        <v>13</v>
      </c>
      <c r="D2733" s="45">
        <v>1</v>
      </c>
    </row>
    <row r="2734" spans="1:4" x14ac:dyDescent="0.3">
      <c r="A2734" s="45" t="s">
        <v>368</v>
      </c>
      <c r="B2734" s="45" t="s">
        <v>13</v>
      </c>
      <c r="D2734" s="45">
        <v>1</v>
      </c>
    </row>
    <row r="2735" spans="1:4" x14ac:dyDescent="0.3">
      <c r="A2735" s="45" t="s">
        <v>368</v>
      </c>
      <c r="B2735" s="45" t="s">
        <v>13</v>
      </c>
      <c r="D2735" s="45">
        <v>1</v>
      </c>
    </row>
    <row r="2736" spans="1:4" x14ac:dyDescent="0.3">
      <c r="A2736" s="45" t="s">
        <v>368</v>
      </c>
      <c r="B2736" s="45" t="s">
        <v>13</v>
      </c>
      <c r="D2736" s="45">
        <v>1</v>
      </c>
    </row>
    <row r="2737" spans="1:4" x14ac:dyDescent="0.3">
      <c r="A2737" s="45" t="s">
        <v>368</v>
      </c>
      <c r="B2737" s="45" t="s">
        <v>13</v>
      </c>
      <c r="D2737" s="45">
        <v>1</v>
      </c>
    </row>
    <row r="2738" spans="1:4" x14ac:dyDescent="0.3">
      <c r="A2738" s="45" t="s">
        <v>383</v>
      </c>
      <c r="B2738" s="45" t="s">
        <v>13</v>
      </c>
      <c r="C2738" s="45">
        <v>1</v>
      </c>
      <c r="D2738" s="45"/>
    </row>
    <row r="2739" spans="1:4" x14ac:dyDescent="0.3">
      <c r="A2739" s="45" t="s">
        <v>383</v>
      </c>
      <c r="B2739" s="45" t="s">
        <v>13</v>
      </c>
      <c r="D2739" s="45">
        <v>1</v>
      </c>
    </row>
    <row r="2740" spans="1:4" x14ac:dyDescent="0.3">
      <c r="A2740" s="45" t="s">
        <v>383</v>
      </c>
      <c r="B2740" s="45" t="s">
        <v>13</v>
      </c>
      <c r="D2740" s="45">
        <v>1</v>
      </c>
    </row>
    <row r="2741" spans="1:4" x14ac:dyDescent="0.3">
      <c r="A2741" s="45" t="s">
        <v>383</v>
      </c>
      <c r="B2741" s="45" t="s">
        <v>13</v>
      </c>
      <c r="D2741" s="45">
        <v>1</v>
      </c>
    </row>
    <row r="2742" spans="1:4" x14ac:dyDescent="0.3">
      <c r="A2742" s="45" t="s">
        <v>383</v>
      </c>
      <c r="B2742" s="45" t="s">
        <v>13</v>
      </c>
      <c r="D2742" s="45">
        <v>1</v>
      </c>
    </row>
    <row r="2743" spans="1:4" x14ac:dyDescent="0.3">
      <c r="A2743" s="45" t="s">
        <v>383</v>
      </c>
      <c r="B2743" s="45" t="s">
        <v>13</v>
      </c>
      <c r="D2743" s="45">
        <v>1</v>
      </c>
    </row>
    <row r="2744" spans="1:4" x14ac:dyDescent="0.3">
      <c r="A2744" s="45" t="s">
        <v>383</v>
      </c>
      <c r="B2744" s="45" t="s">
        <v>13</v>
      </c>
      <c r="D2744" s="45">
        <v>1</v>
      </c>
    </row>
    <row r="2745" spans="1:4" x14ac:dyDescent="0.3">
      <c r="A2745" s="45" t="s">
        <v>383</v>
      </c>
      <c r="B2745" s="45" t="s">
        <v>13</v>
      </c>
      <c r="D2745" s="45">
        <v>1</v>
      </c>
    </row>
    <row r="2746" spans="1:4" x14ac:dyDescent="0.3">
      <c r="A2746" s="45" t="s">
        <v>383</v>
      </c>
      <c r="B2746" s="45" t="s">
        <v>13</v>
      </c>
      <c r="D2746" s="45">
        <v>1</v>
      </c>
    </row>
    <row r="2747" spans="1:4" x14ac:dyDescent="0.3">
      <c r="A2747" s="45" t="s">
        <v>383</v>
      </c>
      <c r="B2747" s="45" t="s">
        <v>13</v>
      </c>
      <c r="D2747" s="45">
        <v>1</v>
      </c>
    </row>
    <row r="2748" spans="1:4" x14ac:dyDescent="0.3">
      <c r="A2748" s="45" t="s">
        <v>383</v>
      </c>
      <c r="B2748" s="45" t="s">
        <v>13</v>
      </c>
      <c r="D2748" s="45">
        <v>1</v>
      </c>
    </row>
    <row r="2749" spans="1:4" x14ac:dyDescent="0.3">
      <c r="A2749" s="45" t="s">
        <v>384</v>
      </c>
      <c r="B2749" s="45" t="s">
        <v>13</v>
      </c>
      <c r="C2749" s="45">
        <v>1</v>
      </c>
      <c r="D2749" s="45"/>
    </row>
    <row r="2750" spans="1:4" x14ac:dyDescent="0.3">
      <c r="A2750" s="45" t="s">
        <v>384</v>
      </c>
      <c r="B2750" s="45" t="s">
        <v>13</v>
      </c>
      <c r="C2750" s="45">
        <v>1</v>
      </c>
      <c r="D2750" s="45"/>
    </row>
    <row r="2751" spans="1:4" x14ac:dyDescent="0.3">
      <c r="A2751" s="45" t="s">
        <v>384</v>
      </c>
      <c r="B2751" s="45" t="s">
        <v>13</v>
      </c>
      <c r="C2751" s="45">
        <v>1</v>
      </c>
      <c r="D2751" s="45"/>
    </row>
    <row r="2752" spans="1:4" x14ac:dyDescent="0.3">
      <c r="A2752" s="45" t="s">
        <v>384</v>
      </c>
      <c r="B2752" s="45" t="s">
        <v>13</v>
      </c>
      <c r="C2752" s="45">
        <v>1</v>
      </c>
      <c r="D2752" s="45"/>
    </row>
    <row r="2753" spans="1:4" x14ac:dyDescent="0.3">
      <c r="A2753" s="45" t="s">
        <v>384</v>
      </c>
      <c r="B2753" s="45" t="s">
        <v>13</v>
      </c>
      <c r="C2753" s="45">
        <v>1</v>
      </c>
      <c r="D2753" s="45"/>
    </row>
    <row r="2754" spans="1:4" x14ac:dyDescent="0.3">
      <c r="A2754" s="45" t="s">
        <v>384</v>
      </c>
      <c r="B2754" s="45" t="s">
        <v>13</v>
      </c>
      <c r="C2754" s="45">
        <v>1</v>
      </c>
      <c r="D2754" s="45"/>
    </row>
    <row r="2755" spans="1:4" x14ac:dyDescent="0.3">
      <c r="A2755" s="45" t="s">
        <v>384</v>
      </c>
      <c r="B2755" s="45" t="s">
        <v>13</v>
      </c>
      <c r="C2755" s="45">
        <v>1</v>
      </c>
      <c r="D2755" s="45"/>
    </row>
    <row r="2756" spans="1:4" x14ac:dyDescent="0.3">
      <c r="A2756" s="45" t="s">
        <v>384</v>
      </c>
      <c r="B2756" s="45" t="s">
        <v>13</v>
      </c>
      <c r="C2756" s="45">
        <v>1</v>
      </c>
      <c r="D2756" s="45"/>
    </row>
    <row r="2757" spans="1:4" x14ac:dyDescent="0.3">
      <c r="A2757" s="45" t="s">
        <v>384</v>
      </c>
      <c r="B2757" s="45" t="s">
        <v>13</v>
      </c>
      <c r="C2757" s="45">
        <v>1</v>
      </c>
      <c r="D2757" s="45"/>
    </row>
    <row r="2758" spans="1:4" x14ac:dyDescent="0.3">
      <c r="A2758" s="45" t="s">
        <v>384</v>
      </c>
      <c r="B2758" s="45" t="s">
        <v>13</v>
      </c>
      <c r="C2758" s="45">
        <v>1</v>
      </c>
      <c r="D2758" s="45"/>
    </row>
    <row r="2759" spans="1:4" x14ac:dyDescent="0.3">
      <c r="A2759" s="45" t="s">
        <v>384</v>
      </c>
      <c r="B2759" s="45" t="s">
        <v>13</v>
      </c>
      <c r="C2759" s="45">
        <v>1</v>
      </c>
      <c r="D2759" s="45"/>
    </row>
    <row r="2760" spans="1:4" x14ac:dyDescent="0.3">
      <c r="A2760" s="45" t="s">
        <v>384</v>
      </c>
      <c r="B2760" s="45" t="s">
        <v>13</v>
      </c>
      <c r="C2760" s="45">
        <v>1</v>
      </c>
      <c r="D2760" s="45"/>
    </row>
    <row r="2761" spans="1:4" x14ac:dyDescent="0.3">
      <c r="A2761" s="45" t="s">
        <v>384</v>
      </c>
      <c r="B2761" s="45" t="s">
        <v>13</v>
      </c>
      <c r="C2761" s="45">
        <v>1</v>
      </c>
      <c r="D2761" s="45"/>
    </row>
    <row r="2762" spans="1:4" x14ac:dyDescent="0.3">
      <c r="A2762" s="45" t="s">
        <v>384</v>
      </c>
      <c r="B2762" s="45" t="s">
        <v>13</v>
      </c>
      <c r="C2762" s="45">
        <v>1</v>
      </c>
      <c r="D2762" s="45"/>
    </row>
    <row r="2763" spans="1:4" x14ac:dyDescent="0.3">
      <c r="A2763" s="45" t="s">
        <v>384</v>
      </c>
      <c r="B2763" s="45" t="s">
        <v>13</v>
      </c>
      <c r="C2763" s="45">
        <v>1</v>
      </c>
      <c r="D2763" s="45"/>
    </row>
    <row r="2764" spans="1:4" x14ac:dyDescent="0.3">
      <c r="A2764" s="45" t="s">
        <v>384</v>
      </c>
      <c r="B2764" s="45" t="s">
        <v>13</v>
      </c>
      <c r="C2764" s="45">
        <v>1</v>
      </c>
      <c r="D2764" s="45"/>
    </row>
    <row r="2765" spans="1:4" x14ac:dyDescent="0.3">
      <c r="A2765" s="45" t="s">
        <v>384</v>
      </c>
      <c r="B2765" s="45" t="s">
        <v>13</v>
      </c>
      <c r="C2765" s="45">
        <v>1</v>
      </c>
      <c r="D2765" s="45"/>
    </row>
    <row r="2766" spans="1:4" x14ac:dyDescent="0.3">
      <c r="A2766" s="45" t="s">
        <v>384</v>
      </c>
      <c r="B2766" s="45" t="s">
        <v>13</v>
      </c>
      <c r="C2766" s="45">
        <v>2</v>
      </c>
      <c r="D2766" s="45"/>
    </row>
    <row r="2767" spans="1:4" x14ac:dyDescent="0.3">
      <c r="A2767" s="45" t="s">
        <v>384</v>
      </c>
      <c r="B2767" s="45" t="s">
        <v>13</v>
      </c>
      <c r="C2767" s="45">
        <v>2</v>
      </c>
      <c r="D2767" s="45"/>
    </row>
    <row r="2768" spans="1:4" x14ac:dyDescent="0.3">
      <c r="A2768" s="45" t="s">
        <v>384</v>
      </c>
      <c r="B2768" s="45" t="s">
        <v>13</v>
      </c>
      <c r="C2768" s="45">
        <v>2</v>
      </c>
      <c r="D2768" s="45"/>
    </row>
    <row r="2769" spans="1:4" x14ac:dyDescent="0.3">
      <c r="A2769" s="45" t="s">
        <v>384</v>
      </c>
      <c r="B2769" s="45" t="s">
        <v>13</v>
      </c>
      <c r="C2769" s="45">
        <v>2</v>
      </c>
      <c r="D2769" s="45"/>
    </row>
    <row r="2770" spans="1:4" x14ac:dyDescent="0.3">
      <c r="A2770" s="45" t="s">
        <v>384</v>
      </c>
      <c r="B2770" s="45" t="s">
        <v>13</v>
      </c>
      <c r="C2770" s="45">
        <v>3</v>
      </c>
      <c r="D2770" s="45"/>
    </row>
    <row r="2771" spans="1:4" x14ac:dyDescent="0.3">
      <c r="A2771" s="45" t="s">
        <v>384</v>
      </c>
      <c r="B2771" s="45" t="s">
        <v>13</v>
      </c>
      <c r="C2771" s="45">
        <v>3</v>
      </c>
      <c r="D2771" s="45"/>
    </row>
    <row r="2772" spans="1:4" x14ac:dyDescent="0.3">
      <c r="A2772" s="45" t="s">
        <v>384</v>
      </c>
      <c r="B2772" s="45" t="s">
        <v>13</v>
      </c>
      <c r="C2772" s="45">
        <v>4</v>
      </c>
      <c r="D2772" s="45"/>
    </row>
    <row r="2773" spans="1:4" x14ac:dyDescent="0.3">
      <c r="A2773" s="45" t="s">
        <v>384</v>
      </c>
      <c r="B2773" s="45" t="s">
        <v>13</v>
      </c>
      <c r="D2773" s="45">
        <v>1</v>
      </c>
    </row>
    <row r="2774" spans="1:4" x14ac:dyDescent="0.3">
      <c r="A2774" s="45" t="s">
        <v>384</v>
      </c>
      <c r="B2774" s="45" t="s">
        <v>13</v>
      </c>
      <c r="D2774" s="45">
        <v>1</v>
      </c>
    </row>
    <row r="2775" spans="1:4" x14ac:dyDescent="0.3">
      <c r="A2775" s="45" t="s">
        <v>384</v>
      </c>
      <c r="B2775" s="45" t="s">
        <v>13</v>
      </c>
      <c r="D2775" s="45">
        <v>1</v>
      </c>
    </row>
    <row r="2776" spans="1:4" x14ac:dyDescent="0.3">
      <c r="A2776" s="45" t="s">
        <v>384</v>
      </c>
      <c r="B2776" s="45" t="s">
        <v>13</v>
      </c>
      <c r="D2776" s="45">
        <v>1</v>
      </c>
    </row>
    <row r="2777" spans="1:4" x14ac:dyDescent="0.3">
      <c r="A2777" s="45" t="s">
        <v>384</v>
      </c>
      <c r="B2777" s="45" t="s">
        <v>13</v>
      </c>
      <c r="D2777" s="45">
        <v>1</v>
      </c>
    </row>
    <row r="2778" spans="1:4" x14ac:dyDescent="0.3">
      <c r="A2778" s="45" t="s">
        <v>384</v>
      </c>
      <c r="B2778" s="45" t="s">
        <v>13</v>
      </c>
      <c r="D2778" s="45">
        <v>1</v>
      </c>
    </row>
    <row r="2779" spans="1:4" x14ac:dyDescent="0.3">
      <c r="A2779" s="45" t="s">
        <v>384</v>
      </c>
      <c r="B2779" s="45" t="s">
        <v>13</v>
      </c>
      <c r="D2779" s="45">
        <v>1</v>
      </c>
    </row>
    <row r="2780" spans="1:4" x14ac:dyDescent="0.3">
      <c r="A2780" s="45" t="s">
        <v>384</v>
      </c>
      <c r="B2780" s="45" t="s">
        <v>13</v>
      </c>
      <c r="D2780" s="45">
        <v>1</v>
      </c>
    </row>
    <row r="2781" spans="1:4" x14ac:dyDescent="0.3">
      <c r="A2781" s="45" t="s">
        <v>384</v>
      </c>
      <c r="B2781" s="45" t="s">
        <v>13</v>
      </c>
      <c r="D2781" s="45">
        <v>1</v>
      </c>
    </row>
    <row r="2782" spans="1:4" x14ac:dyDescent="0.3">
      <c r="A2782" s="45" t="s">
        <v>384</v>
      </c>
      <c r="B2782" s="45" t="s">
        <v>13</v>
      </c>
      <c r="D2782" s="45">
        <v>1</v>
      </c>
    </row>
    <row r="2783" spans="1:4" x14ac:dyDescent="0.3">
      <c r="A2783" s="45" t="s">
        <v>384</v>
      </c>
      <c r="B2783" s="45" t="s">
        <v>13</v>
      </c>
      <c r="D2783" s="45">
        <v>1</v>
      </c>
    </row>
    <row r="2784" spans="1:4" x14ac:dyDescent="0.3">
      <c r="A2784" s="45" t="s">
        <v>384</v>
      </c>
      <c r="B2784" s="45" t="s">
        <v>13</v>
      </c>
      <c r="D2784" s="45">
        <v>1</v>
      </c>
    </row>
    <row r="2785" spans="1:4" x14ac:dyDescent="0.3">
      <c r="A2785" s="45" t="s">
        <v>384</v>
      </c>
      <c r="B2785" s="45" t="s">
        <v>13</v>
      </c>
      <c r="D2785" s="45">
        <v>1</v>
      </c>
    </row>
    <row r="2786" spans="1:4" x14ac:dyDescent="0.3">
      <c r="A2786" s="45" t="s">
        <v>384</v>
      </c>
      <c r="B2786" s="45" t="s">
        <v>13</v>
      </c>
      <c r="D2786" s="45">
        <v>1</v>
      </c>
    </row>
    <row r="2787" spans="1:4" x14ac:dyDescent="0.3">
      <c r="A2787" s="45" t="s">
        <v>384</v>
      </c>
      <c r="B2787" s="45" t="s">
        <v>13</v>
      </c>
      <c r="D2787" s="45">
        <v>1</v>
      </c>
    </row>
    <row r="2788" spans="1:4" x14ac:dyDescent="0.3">
      <c r="A2788" s="45" t="s">
        <v>384</v>
      </c>
      <c r="B2788" s="45" t="s">
        <v>13</v>
      </c>
      <c r="D2788" s="45">
        <v>1</v>
      </c>
    </row>
    <row r="2789" spans="1:4" x14ac:dyDescent="0.3">
      <c r="A2789" s="45" t="s">
        <v>384</v>
      </c>
      <c r="B2789" s="45" t="s">
        <v>13</v>
      </c>
      <c r="D2789" s="45">
        <v>1</v>
      </c>
    </row>
    <row r="2790" spans="1:4" x14ac:dyDescent="0.3">
      <c r="A2790" s="45" t="s">
        <v>384</v>
      </c>
      <c r="B2790" s="45" t="s">
        <v>13</v>
      </c>
      <c r="D2790" s="45">
        <v>1</v>
      </c>
    </row>
    <row r="2791" spans="1:4" x14ac:dyDescent="0.3">
      <c r="A2791" s="45" t="s">
        <v>384</v>
      </c>
      <c r="B2791" s="45" t="s">
        <v>13</v>
      </c>
      <c r="D2791" s="45">
        <v>1</v>
      </c>
    </row>
    <row r="2792" spans="1:4" x14ac:dyDescent="0.3">
      <c r="A2792" s="45" t="s">
        <v>384</v>
      </c>
      <c r="B2792" s="45" t="s">
        <v>13</v>
      </c>
      <c r="D2792" s="45">
        <v>1</v>
      </c>
    </row>
    <row r="2793" spans="1:4" x14ac:dyDescent="0.3">
      <c r="A2793" s="45" t="s">
        <v>384</v>
      </c>
      <c r="B2793" s="45" t="s">
        <v>13</v>
      </c>
      <c r="D2793" s="45">
        <v>1</v>
      </c>
    </row>
    <row r="2794" spans="1:4" x14ac:dyDescent="0.3">
      <c r="A2794" s="45" t="s">
        <v>384</v>
      </c>
      <c r="B2794" s="45" t="s">
        <v>13</v>
      </c>
      <c r="D2794" s="45">
        <v>1</v>
      </c>
    </row>
    <row r="2795" spans="1:4" x14ac:dyDescent="0.3">
      <c r="A2795" s="45" t="s">
        <v>384</v>
      </c>
      <c r="B2795" s="45" t="s">
        <v>13</v>
      </c>
      <c r="D2795" s="45">
        <v>1</v>
      </c>
    </row>
    <row r="2796" spans="1:4" x14ac:dyDescent="0.3">
      <c r="A2796" s="45" t="s">
        <v>384</v>
      </c>
      <c r="B2796" s="45" t="s">
        <v>13</v>
      </c>
      <c r="D2796" s="45">
        <v>1</v>
      </c>
    </row>
    <row r="2797" spans="1:4" x14ac:dyDescent="0.3">
      <c r="A2797" s="45" t="s">
        <v>384</v>
      </c>
      <c r="B2797" s="45" t="s">
        <v>13</v>
      </c>
      <c r="D2797" s="45">
        <v>1</v>
      </c>
    </row>
    <row r="2798" spans="1:4" x14ac:dyDescent="0.3">
      <c r="A2798" s="45" t="s">
        <v>384</v>
      </c>
      <c r="B2798" s="45" t="s">
        <v>13</v>
      </c>
      <c r="D2798" s="45">
        <v>1</v>
      </c>
    </row>
    <row r="2799" spans="1:4" x14ac:dyDescent="0.3">
      <c r="A2799" s="45" t="s">
        <v>384</v>
      </c>
      <c r="B2799" s="45" t="s">
        <v>13</v>
      </c>
      <c r="D2799" s="45">
        <v>1</v>
      </c>
    </row>
    <row r="2800" spans="1:4" x14ac:dyDescent="0.3">
      <c r="A2800" s="45" t="s">
        <v>384</v>
      </c>
      <c r="B2800" s="45" t="s">
        <v>13</v>
      </c>
      <c r="D2800" s="45">
        <v>1</v>
      </c>
    </row>
    <row r="2801" spans="1:4" x14ac:dyDescent="0.3">
      <c r="A2801" s="45" t="s">
        <v>384</v>
      </c>
      <c r="B2801" s="45" t="s">
        <v>13</v>
      </c>
      <c r="D2801" s="45">
        <v>1</v>
      </c>
    </row>
    <row r="2802" spans="1:4" x14ac:dyDescent="0.3">
      <c r="A2802" s="45" t="s">
        <v>384</v>
      </c>
      <c r="B2802" s="45" t="s">
        <v>13</v>
      </c>
      <c r="D2802" s="45">
        <v>1</v>
      </c>
    </row>
    <row r="2803" spans="1:4" x14ac:dyDescent="0.3">
      <c r="A2803" s="45" t="s">
        <v>384</v>
      </c>
      <c r="B2803" s="45" t="s">
        <v>13</v>
      </c>
      <c r="D2803" s="45">
        <v>1</v>
      </c>
    </row>
    <row r="2804" spans="1:4" x14ac:dyDescent="0.3">
      <c r="A2804" s="45" t="s">
        <v>384</v>
      </c>
      <c r="B2804" s="45" t="s">
        <v>13</v>
      </c>
      <c r="D2804" s="45">
        <v>1</v>
      </c>
    </row>
    <row r="2805" spans="1:4" x14ac:dyDescent="0.3">
      <c r="A2805" s="45" t="s">
        <v>384</v>
      </c>
      <c r="B2805" s="45" t="s">
        <v>13</v>
      </c>
      <c r="D2805" s="45">
        <v>1</v>
      </c>
    </row>
    <row r="2806" spans="1:4" x14ac:dyDescent="0.3">
      <c r="A2806" s="45" t="s">
        <v>384</v>
      </c>
      <c r="B2806" s="45" t="s">
        <v>13</v>
      </c>
      <c r="D2806" s="45">
        <v>1</v>
      </c>
    </row>
    <row r="2807" spans="1:4" x14ac:dyDescent="0.3">
      <c r="A2807" s="45" t="s">
        <v>384</v>
      </c>
      <c r="B2807" s="45" t="s">
        <v>13</v>
      </c>
      <c r="D2807" s="45">
        <v>1</v>
      </c>
    </row>
    <row r="2808" spans="1:4" x14ac:dyDescent="0.3">
      <c r="A2808" s="45" t="s">
        <v>384</v>
      </c>
      <c r="B2808" s="45" t="s">
        <v>13</v>
      </c>
      <c r="D2808" s="45">
        <v>1</v>
      </c>
    </row>
    <row r="2809" spans="1:4" x14ac:dyDescent="0.3">
      <c r="A2809" s="45" t="s">
        <v>384</v>
      </c>
      <c r="B2809" s="45" t="s">
        <v>13</v>
      </c>
      <c r="D2809" s="45">
        <v>1</v>
      </c>
    </row>
    <row r="2810" spans="1:4" x14ac:dyDescent="0.3">
      <c r="A2810" s="45" t="s">
        <v>384</v>
      </c>
      <c r="B2810" s="45" t="s">
        <v>13</v>
      </c>
      <c r="D2810" s="45">
        <v>1</v>
      </c>
    </row>
    <row r="2811" spans="1:4" x14ac:dyDescent="0.3">
      <c r="A2811" s="45" t="s">
        <v>384</v>
      </c>
      <c r="B2811" s="45" t="s">
        <v>13</v>
      </c>
      <c r="D2811" s="45">
        <v>1</v>
      </c>
    </row>
    <row r="2812" spans="1:4" x14ac:dyDescent="0.3">
      <c r="A2812" s="45" t="s">
        <v>384</v>
      </c>
      <c r="B2812" s="45" t="s">
        <v>13</v>
      </c>
      <c r="D2812" s="45">
        <v>1</v>
      </c>
    </row>
    <row r="2813" spans="1:4" x14ac:dyDescent="0.3">
      <c r="A2813" s="45" t="s">
        <v>384</v>
      </c>
      <c r="B2813" s="45" t="s">
        <v>13</v>
      </c>
      <c r="D2813" s="45">
        <v>1</v>
      </c>
    </row>
    <row r="2814" spans="1:4" x14ac:dyDescent="0.3">
      <c r="A2814" s="45" t="s">
        <v>384</v>
      </c>
      <c r="B2814" s="45" t="s">
        <v>13</v>
      </c>
      <c r="D2814" s="45">
        <v>1</v>
      </c>
    </row>
    <row r="2815" spans="1:4" x14ac:dyDescent="0.3">
      <c r="A2815" s="45" t="s">
        <v>384</v>
      </c>
      <c r="B2815" s="45" t="s">
        <v>13</v>
      </c>
      <c r="D2815" s="45">
        <v>1</v>
      </c>
    </row>
    <row r="2816" spans="1:4" x14ac:dyDescent="0.3">
      <c r="A2816" s="45" t="s">
        <v>384</v>
      </c>
      <c r="B2816" s="45" t="s">
        <v>13</v>
      </c>
      <c r="D2816" s="45">
        <v>1</v>
      </c>
    </row>
    <row r="2817" spans="1:4" x14ac:dyDescent="0.3">
      <c r="A2817" s="45" t="s">
        <v>384</v>
      </c>
      <c r="B2817" s="45" t="s">
        <v>13</v>
      </c>
      <c r="D2817" s="45">
        <v>1</v>
      </c>
    </row>
    <row r="2818" spans="1:4" x14ac:dyDescent="0.3">
      <c r="A2818" s="45" t="s">
        <v>384</v>
      </c>
      <c r="B2818" s="45" t="s">
        <v>13</v>
      </c>
      <c r="D2818" s="45">
        <v>1</v>
      </c>
    </row>
    <row r="2819" spans="1:4" x14ac:dyDescent="0.3">
      <c r="A2819" s="45" t="s">
        <v>384</v>
      </c>
      <c r="B2819" s="45" t="s">
        <v>13</v>
      </c>
      <c r="D2819" s="45">
        <v>1</v>
      </c>
    </row>
    <row r="2820" spans="1:4" x14ac:dyDescent="0.3">
      <c r="A2820" s="45" t="s">
        <v>384</v>
      </c>
      <c r="B2820" s="45" t="s">
        <v>13</v>
      </c>
      <c r="D2820" s="45">
        <v>1</v>
      </c>
    </row>
    <row r="2821" spans="1:4" x14ac:dyDescent="0.3">
      <c r="A2821" s="45" t="s">
        <v>384</v>
      </c>
      <c r="B2821" s="45" t="s">
        <v>13</v>
      </c>
      <c r="D2821" s="45">
        <v>1</v>
      </c>
    </row>
    <row r="2822" spans="1:4" x14ac:dyDescent="0.3">
      <c r="A2822" s="45" t="s">
        <v>384</v>
      </c>
      <c r="B2822" s="45" t="s">
        <v>13</v>
      </c>
      <c r="D2822" s="45">
        <v>1</v>
      </c>
    </row>
    <row r="2823" spans="1:4" x14ac:dyDescent="0.3">
      <c r="A2823" s="45" t="s">
        <v>384</v>
      </c>
      <c r="B2823" s="45" t="s">
        <v>13</v>
      </c>
      <c r="D2823" s="45">
        <v>1</v>
      </c>
    </row>
    <row r="2824" spans="1:4" x14ac:dyDescent="0.3">
      <c r="A2824" s="45" t="s">
        <v>384</v>
      </c>
      <c r="B2824" s="45" t="s">
        <v>13</v>
      </c>
      <c r="D2824" s="45">
        <v>1</v>
      </c>
    </row>
    <row r="2825" spans="1:4" x14ac:dyDescent="0.3">
      <c r="A2825" s="45" t="s">
        <v>384</v>
      </c>
      <c r="B2825" s="45" t="s">
        <v>13</v>
      </c>
      <c r="D2825" s="45">
        <v>1</v>
      </c>
    </row>
    <row r="2826" spans="1:4" x14ac:dyDescent="0.3">
      <c r="A2826" s="45" t="s">
        <v>384</v>
      </c>
      <c r="B2826" s="45" t="s">
        <v>13</v>
      </c>
      <c r="D2826" s="45">
        <v>1</v>
      </c>
    </row>
    <row r="2827" spans="1:4" x14ac:dyDescent="0.3">
      <c r="A2827" s="45" t="s">
        <v>384</v>
      </c>
      <c r="B2827" s="45" t="s">
        <v>13</v>
      </c>
      <c r="D2827" s="45">
        <v>1</v>
      </c>
    </row>
    <row r="2828" spans="1:4" x14ac:dyDescent="0.3">
      <c r="A2828" s="45" t="s">
        <v>384</v>
      </c>
      <c r="B2828" s="45" t="s">
        <v>13</v>
      </c>
      <c r="D2828" s="45">
        <v>1</v>
      </c>
    </row>
    <row r="2829" spans="1:4" x14ac:dyDescent="0.3">
      <c r="A2829" s="45" t="s">
        <v>384</v>
      </c>
      <c r="B2829" s="45" t="s">
        <v>13</v>
      </c>
      <c r="D2829" s="45">
        <v>1</v>
      </c>
    </row>
    <row r="2830" spans="1:4" x14ac:dyDescent="0.3">
      <c r="A2830" s="45" t="s">
        <v>384</v>
      </c>
      <c r="B2830" s="45" t="s">
        <v>13</v>
      </c>
      <c r="D2830" s="45">
        <v>1</v>
      </c>
    </row>
    <row r="2831" spans="1:4" x14ac:dyDescent="0.3">
      <c r="A2831" s="45" t="s">
        <v>384</v>
      </c>
      <c r="B2831" s="45" t="s">
        <v>13</v>
      </c>
      <c r="D2831" s="45">
        <v>1</v>
      </c>
    </row>
    <row r="2832" spans="1:4" x14ac:dyDescent="0.3">
      <c r="A2832" s="45" t="s">
        <v>384</v>
      </c>
      <c r="B2832" s="45" t="s">
        <v>13</v>
      </c>
      <c r="D2832" s="45">
        <v>1</v>
      </c>
    </row>
    <row r="2833" spans="1:4" x14ac:dyDescent="0.3">
      <c r="A2833" s="45" t="s">
        <v>384</v>
      </c>
      <c r="B2833" s="45" t="s">
        <v>13</v>
      </c>
      <c r="D2833" s="45">
        <v>1</v>
      </c>
    </row>
    <row r="2834" spans="1:4" x14ac:dyDescent="0.3">
      <c r="A2834" s="45" t="s">
        <v>384</v>
      </c>
      <c r="B2834" s="45" t="s">
        <v>13</v>
      </c>
      <c r="D2834" s="45">
        <v>1</v>
      </c>
    </row>
    <row r="2835" spans="1:4" x14ac:dyDescent="0.3">
      <c r="A2835" s="45" t="s">
        <v>384</v>
      </c>
      <c r="B2835" s="45" t="s">
        <v>13</v>
      </c>
      <c r="D2835" s="45">
        <v>1</v>
      </c>
    </row>
    <row r="2836" spans="1:4" x14ac:dyDescent="0.3">
      <c r="A2836" s="45" t="s">
        <v>384</v>
      </c>
      <c r="B2836" s="45" t="s">
        <v>13</v>
      </c>
      <c r="D2836" s="45">
        <v>1</v>
      </c>
    </row>
    <row r="2837" spans="1:4" x14ac:dyDescent="0.3">
      <c r="A2837" s="45" t="s">
        <v>384</v>
      </c>
      <c r="B2837" s="45" t="s">
        <v>13</v>
      </c>
      <c r="D2837" s="45">
        <v>1</v>
      </c>
    </row>
    <row r="2838" spans="1:4" x14ac:dyDescent="0.3">
      <c r="A2838" s="45" t="s">
        <v>384</v>
      </c>
      <c r="B2838" s="45" t="s">
        <v>13</v>
      </c>
      <c r="D2838" s="45">
        <v>1</v>
      </c>
    </row>
    <row r="2839" spans="1:4" x14ac:dyDescent="0.3">
      <c r="A2839" s="45" t="s">
        <v>384</v>
      </c>
      <c r="B2839" s="45" t="s">
        <v>13</v>
      </c>
      <c r="D2839" s="45">
        <v>1</v>
      </c>
    </row>
    <row r="2840" spans="1:4" x14ac:dyDescent="0.3">
      <c r="A2840" s="45" t="s">
        <v>384</v>
      </c>
      <c r="B2840" s="45" t="s">
        <v>13</v>
      </c>
      <c r="D2840" s="45">
        <v>1</v>
      </c>
    </row>
    <row r="2841" spans="1:4" x14ac:dyDescent="0.3">
      <c r="A2841" s="45" t="s">
        <v>384</v>
      </c>
      <c r="B2841" s="45" t="s">
        <v>13</v>
      </c>
      <c r="D2841" s="45">
        <v>1</v>
      </c>
    </row>
    <row r="2842" spans="1:4" x14ac:dyDescent="0.3">
      <c r="A2842" s="45" t="s">
        <v>384</v>
      </c>
      <c r="B2842" s="45" t="s">
        <v>13</v>
      </c>
      <c r="D2842" s="45">
        <v>1</v>
      </c>
    </row>
    <row r="2843" spans="1:4" x14ac:dyDescent="0.3">
      <c r="A2843" s="45" t="s">
        <v>384</v>
      </c>
      <c r="B2843" s="45" t="s">
        <v>13</v>
      </c>
      <c r="D2843" s="45">
        <v>1</v>
      </c>
    </row>
    <row r="2844" spans="1:4" x14ac:dyDescent="0.3">
      <c r="A2844" s="45" t="s">
        <v>384</v>
      </c>
      <c r="B2844" s="45" t="s">
        <v>13</v>
      </c>
      <c r="D2844" s="45">
        <v>1</v>
      </c>
    </row>
    <row r="2845" spans="1:4" x14ac:dyDescent="0.3">
      <c r="A2845" s="45" t="s">
        <v>384</v>
      </c>
      <c r="B2845" s="45" t="s">
        <v>13</v>
      </c>
      <c r="D2845" s="45">
        <v>1</v>
      </c>
    </row>
    <row r="2846" spans="1:4" x14ac:dyDescent="0.3">
      <c r="A2846" s="45" t="s">
        <v>384</v>
      </c>
      <c r="B2846" s="45" t="s">
        <v>13</v>
      </c>
      <c r="D2846" s="45">
        <v>1</v>
      </c>
    </row>
    <row r="2847" spans="1:4" x14ac:dyDescent="0.3">
      <c r="A2847" s="45" t="s">
        <v>384</v>
      </c>
      <c r="B2847" s="45" t="s">
        <v>13</v>
      </c>
      <c r="D2847" s="45">
        <v>1</v>
      </c>
    </row>
    <row r="2848" spans="1:4" x14ac:dyDescent="0.3">
      <c r="A2848" s="45" t="s">
        <v>384</v>
      </c>
      <c r="B2848" s="45" t="s">
        <v>13</v>
      </c>
      <c r="D2848" s="45">
        <v>1</v>
      </c>
    </row>
    <row r="2849" spans="1:4" x14ac:dyDescent="0.3">
      <c r="A2849" s="45" t="s">
        <v>384</v>
      </c>
      <c r="B2849" s="45" t="s">
        <v>13</v>
      </c>
      <c r="D2849" s="45">
        <v>1</v>
      </c>
    </row>
    <row r="2850" spans="1:4" x14ac:dyDescent="0.3">
      <c r="A2850" s="45" t="s">
        <v>384</v>
      </c>
      <c r="B2850" s="45" t="s">
        <v>13</v>
      </c>
      <c r="D2850" s="45">
        <v>1</v>
      </c>
    </row>
    <row r="2851" spans="1:4" x14ac:dyDescent="0.3">
      <c r="A2851" s="45" t="s">
        <v>384</v>
      </c>
      <c r="B2851" s="45" t="s">
        <v>13</v>
      </c>
      <c r="D2851" s="45">
        <v>1</v>
      </c>
    </row>
    <row r="2852" spans="1:4" x14ac:dyDescent="0.3">
      <c r="A2852" s="45" t="s">
        <v>384</v>
      </c>
      <c r="B2852" s="45" t="s">
        <v>13</v>
      </c>
      <c r="D2852" s="45">
        <v>1</v>
      </c>
    </row>
    <row r="2853" spans="1:4" x14ac:dyDescent="0.3">
      <c r="A2853" s="45" t="s">
        <v>384</v>
      </c>
      <c r="B2853" s="45" t="s">
        <v>13</v>
      </c>
      <c r="D2853" s="45">
        <v>1</v>
      </c>
    </row>
    <row r="2854" spans="1:4" x14ac:dyDescent="0.3">
      <c r="A2854" s="45" t="s">
        <v>384</v>
      </c>
      <c r="B2854" s="45" t="s">
        <v>13</v>
      </c>
      <c r="D2854" s="45">
        <v>1</v>
      </c>
    </row>
    <row r="2855" spans="1:4" x14ac:dyDescent="0.3">
      <c r="A2855" s="45" t="s">
        <v>384</v>
      </c>
      <c r="B2855" s="45" t="s">
        <v>13</v>
      </c>
      <c r="D2855" s="45">
        <v>1</v>
      </c>
    </row>
    <row r="2856" spans="1:4" x14ac:dyDescent="0.3">
      <c r="A2856" s="45" t="s">
        <v>206</v>
      </c>
      <c r="B2856" s="45" t="s">
        <v>1734</v>
      </c>
      <c r="D2856" s="45">
        <v>1</v>
      </c>
    </row>
    <row r="2857" spans="1:4" x14ac:dyDescent="0.3">
      <c r="A2857" s="45" t="s">
        <v>206</v>
      </c>
      <c r="B2857" s="45" t="s">
        <v>1734</v>
      </c>
      <c r="D2857" s="45">
        <v>1</v>
      </c>
    </row>
    <row r="2858" spans="1:4" x14ac:dyDescent="0.3">
      <c r="A2858" s="45" t="s">
        <v>382</v>
      </c>
      <c r="B2858" s="45" t="s">
        <v>825</v>
      </c>
      <c r="D2858" s="45">
        <v>1</v>
      </c>
    </row>
    <row r="2859" spans="1:4" x14ac:dyDescent="0.3">
      <c r="A2859" s="45" t="s">
        <v>383</v>
      </c>
      <c r="B2859" s="45" t="s">
        <v>1239</v>
      </c>
      <c r="D2859" s="45">
        <v>1</v>
      </c>
    </row>
    <row r="2860" spans="1:4" x14ac:dyDescent="0.3">
      <c r="A2860" s="45" t="s">
        <v>383</v>
      </c>
      <c r="B2860" s="45" t="s">
        <v>1239</v>
      </c>
      <c r="D2860" s="45">
        <v>1</v>
      </c>
    </row>
    <row r="2861" spans="1:4" x14ac:dyDescent="0.3">
      <c r="A2861" s="45" t="s">
        <v>383</v>
      </c>
      <c r="B2861" s="45" t="s">
        <v>1239</v>
      </c>
      <c r="D2861" s="45">
        <v>1</v>
      </c>
    </row>
    <row r="2862" spans="1:4" x14ac:dyDescent="0.3">
      <c r="A2862" s="45" t="s">
        <v>171</v>
      </c>
      <c r="B2862" s="45" t="s">
        <v>533</v>
      </c>
      <c r="D2862" s="45">
        <v>1</v>
      </c>
    </row>
    <row r="2863" spans="1:4" x14ac:dyDescent="0.3">
      <c r="A2863" s="45" t="s">
        <v>171</v>
      </c>
      <c r="B2863" s="45" t="s">
        <v>533</v>
      </c>
      <c r="D2863" s="45">
        <v>1</v>
      </c>
    </row>
    <row r="2864" spans="1:4" x14ac:dyDescent="0.3">
      <c r="A2864" s="45" t="s">
        <v>556</v>
      </c>
      <c r="B2864" s="45" t="s">
        <v>533</v>
      </c>
      <c r="D2864" s="45">
        <v>1</v>
      </c>
    </row>
    <row r="2865" spans="1:4" x14ac:dyDescent="0.3">
      <c r="A2865" s="45" t="s">
        <v>547</v>
      </c>
      <c r="B2865" s="45" t="s">
        <v>533</v>
      </c>
      <c r="C2865" s="45">
        <v>1</v>
      </c>
      <c r="D2865" s="45"/>
    </row>
    <row r="2866" spans="1:4" x14ac:dyDescent="0.3">
      <c r="A2866" s="45" t="s">
        <v>547</v>
      </c>
      <c r="B2866" s="45" t="s">
        <v>533</v>
      </c>
      <c r="D2866" s="45">
        <v>1</v>
      </c>
    </row>
    <row r="2867" spans="1:4" x14ac:dyDescent="0.3">
      <c r="A2867" s="45" t="s">
        <v>547</v>
      </c>
      <c r="B2867" s="45" t="s">
        <v>533</v>
      </c>
      <c r="D2867" s="45">
        <v>1</v>
      </c>
    </row>
    <row r="2868" spans="1:4" x14ac:dyDescent="0.3">
      <c r="A2868" s="45" t="s">
        <v>547</v>
      </c>
      <c r="B2868" s="45" t="s">
        <v>533</v>
      </c>
      <c r="D2868" s="45">
        <v>1</v>
      </c>
    </row>
    <row r="2869" spans="1:4" x14ac:dyDescent="0.3">
      <c r="A2869" s="45" t="s">
        <v>547</v>
      </c>
      <c r="B2869" s="45" t="s">
        <v>533</v>
      </c>
      <c r="D2869" s="45">
        <v>1</v>
      </c>
    </row>
    <row r="2870" spans="1:4" x14ac:dyDescent="0.3">
      <c r="A2870" s="45" t="s">
        <v>547</v>
      </c>
      <c r="B2870" s="45" t="s">
        <v>533</v>
      </c>
      <c r="D2870" s="45">
        <v>1</v>
      </c>
    </row>
    <row r="2871" spans="1:4" x14ac:dyDescent="0.3">
      <c r="A2871" s="45" t="s">
        <v>547</v>
      </c>
      <c r="B2871" s="45" t="s">
        <v>533</v>
      </c>
      <c r="D2871" s="45">
        <v>1</v>
      </c>
    </row>
    <row r="2872" spans="1:4" x14ac:dyDescent="0.3">
      <c r="A2872" s="45" t="s">
        <v>382</v>
      </c>
      <c r="B2872" s="45" t="s">
        <v>533</v>
      </c>
      <c r="D2872" s="45">
        <v>1</v>
      </c>
    </row>
    <row r="2873" spans="1:4" x14ac:dyDescent="0.3">
      <c r="A2873" s="45" t="s">
        <v>382</v>
      </c>
      <c r="B2873" s="45" t="s">
        <v>533</v>
      </c>
      <c r="D2873" s="45">
        <v>1</v>
      </c>
    </row>
    <row r="2874" spans="1:4" x14ac:dyDescent="0.3">
      <c r="A2874" s="45" t="s">
        <v>547</v>
      </c>
      <c r="B2874" s="45" t="s">
        <v>2177</v>
      </c>
      <c r="C2874" s="45">
        <v>1</v>
      </c>
      <c r="D2874" s="45"/>
    </row>
    <row r="2875" spans="1:4" x14ac:dyDescent="0.3">
      <c r="A2875" s="45" t="s">
        <v>547</v>
      </c>
      <c r="B2875" s="45" t="s">
        <v>2177</v>
      </c>
      <c r="C2875" s="45">
        <v>1</v>
      </c>
      <c r="D2875" s="45"/>
    </row>
    <row r="2876" spans="1:4" x14ac:dyDescent="0.3">
      <c r="A2876" s="45" t="s">
        <v>547</v>
      </c>
      <c r="B2876" s="45" t="s">
        <v>2177</v>
      </c>
      <c r="C2876" s="45">
        <v>1</v>
      </c>
      <c r="D2876" s="45"/>
    </row>
    <row r="2877" spans="1:4" x14ac:dyDescent="0.3">
      <c r="A2877" s="45" t="s">
        <v>547</v>
      </c>
      <c r="B2877" s="45" t="s">
        <v>2177</v>
      </c>
      <c r="C2877" s="45">
        <v>3</v>
      </c>
      <c r="D2877" s="45"/>
    </row>
    <row r="2878" spans="1:4" x14ac:dyDescent="0.3">
      <c r="A2878" s="45" t="s">
        <v>381</v>
      </c>
      <c r="B2878" s="45" t="s">
        <v>2177</v>
      </c>
      <c r="C2878" s="45">
        <v>1</v>
      </c>
      <c r="D2878" s="45"/>
    </row>
    <row r="2879" spans="1:4" x14ac:dyDescent="0.3">
      <c r="A2879" s="45" t="s">
        <v>381</v>
      </c>
      <c r="B2879" s="45" t="s">
        <v>2177</v>
      </c>
      <c r="C2879" s="45">
        <v>1</v>
      </c>
      <c r="D2879" s="45"/>
    </row>
    <row r="2880" spans="1:4" x14ac:dyDescent="0.3">
      <c r="A2880" s="45" t="s">
        <v>381</v>
      </c>
      <c r="B2880" s="45" t="s">
        <v>2177</v>
      </c>
      <c r="C2880" s="45">
        <v>2</v>
      </c>
      <c r="D2880" s="45"/>
    </row>
    <row r="2881" spans="1:4" x14ac:dyDescent="0.3">
      <c r="A2881" s="45" t="s">
        <v>381</v>
      </c>
      <c r="B2881" s="45" t="s">
        <v>2177</v>
      </c>
      <c r="C2881" s="45">
        <v>2</v>
      </c>
      <c r="D2881" s="45"/>
    </row>
    <row r="2882" spans="1:4" x14ac:dyDescent="0.3">
      <c r="A2882" s="45" t="s">
        <v>171</v>
      </c>
      <c r="B2882" s="45" t="s">
        <v>221</v>
      </c>
      <c r="C2882" s="45">
        <v>1</v>
      </c>
      <c r="D2882" s="45"/>
    </row>
    <row r="2883" spans="1:4" x14ac:dyDescent="0.3">
      <c r="A2883" s="45" t="s">
        <v>845</v>
      </c>
      <c r="B2883" s="45" t="s">
        <v>221</v>
      </c>
      <c r="C2883" s="45">
        <v>1</v>
      </c>
      <c r="D2883" s="45"/>
    </row>
    <row r="2884" spans="1:4" x14ac:dyDescent="0.3">
      <c r="A2884" s="45" t="s">
        <v>845</v>
      </c>
      <c r="B2884" s="45" t="s">
        <v>221</v>
      </c>
      <c r="C2884" s="45">
        <v>1</v>
      </c>
      <c r="D2884" s="45"/>
    </row>
    <row r="2885" spans="1:4" x14ac:dyDescent="0.3">
      <c r="A2885" s="45" t="s">
        <v>845</v>
      </c>
      <c r="B2885" s="45" t="s">
        <v>221</v>
      </c>
      <c r="C2885" s="45">
        <v>1</v>
      </c>
      <c r="D2885" s="45"/>
    </row>
    <row r="2886" spans="1:4" x14ac:dyDescent="0.3">
      <c r="A2886" s="45" t="s">
        <v>845</v>
      </c>
      <c r="B2886" s="45" t="s">
        <v>221</v>
      </c>
      <c r="C2886" s="45">
        <v>1</v>
      </c>
      <c r="D2886" s="45"/>
    </row>
    <row r="2887" spans="1:4" x14ac:dyDescent="0.3">
      <c r="A2887" s="45" t="s">
        <v>845</v>
      </c>
      <c r="B2887" s="45" t="s">
        <v>221</v>
      </c>
      <c r="C2887" s="45">
        <v>2</v>
      </c>
      <c r="D2887" s="45"/>
    </row>
    <row r="2888" spans="1:4" x14ac:dyDescent="0.3">
      <c r="A2888" s="45" t="s">
        <v>557</v>
      </c>
      <c r="B2888" s="45" t="s">
        <v>221</v>
      </c>
      <c r="C2888" s="45">
        <v>1</v>
      </c>
      <c r="D2888" s="45"/>
    </row>
    <row r="2889" spans="1:4" x14ac:dyDescent="0.3">
      <c r="A2889" s="45" t="s">
        <v>557</v>
      </c>
      <c r="B2889" s="45" t="s">
        <v>221</v>
      </c>
      <c r="C2889" s="45">
        <v>1</v>
      </c>
      <c r="D2889" s="45"/>
    </row>
    <row r="2890" spans="1:4" x14ac:dyDescent="0.3">
      <c r="A2890" s="45" t="s">
        <v>557</v>
      </c>
      <c r="B2890" s="45" t="s">
        <v>221</v>
      </c>
      <c r="C2890" s="45">
        <v>1</v>
      </c>
      <c r="D2890" s="45"/>
    </row>
    <row r="2891" spans="1:4" x14ac:dyDescent="0.3">
      <c r="A2891" s="45" t="s">
        <v>557</v>
      </c>
      <c r="B2891" s="45" t="s">
        <v>221</v>
      </c>
      <c r="C2891" s="45">
        <v>1</v>
      </c>
      <c r="D2891" s="45"/>
    </row>
    <row r="2892" spans="1:4" x14ac:dyDescent="0.3">
      <c r="A2892" s="45" t="s">
        <v>557</v>
      </c>
      <c r="B2892" s="45" t="s">
        <v>221</v>
      </c>
      <c r="C2892" s="45">
        <v>1</v>
      </c>
      <c r="D2892" s="45"/>
    </row>
    <row r="2893" spans="1:4" x14ac:dyDescent="0.3">
      <c r="A2893" s="45" t="s">
        <v>557</v>
      </c>
      <c r="B2893" s="45" t="s">
        <v>221</v>
      </c>
      <c r="C2893" s="45">
        <v>1</v>
      </c>
      <c r="D2893" s="45"/>
    </row>
    <row r="2894" spans="1:4" x14ac:dyDescent="0.3">
      <c r="A2894" s="45" t="s">
        <v>557</v>
      </c>
      <c r="B2894" s="45" t="s">
        <v>221</v>
      </c>
      <c r="C2894" s="45">
        <v>1</v>
      </c>
      <c r="D2894" s="45"/>
    </row>
    <row r="2895" spans="1:4" x14ac:dyDescent="0.3">
      <c r="A2895" s="45" t="s">
        <v>557</v>
      </c>
      <c r="B2895" s="45" t="s">
        <v>221</v>
      </c>
      <c r="C2895" s="45">
        <v>1</v>
      </c>
      <c r="D2895" s="45"/>
    </row>
    <row r="2896" spans="1:4" x14ac:dyDescent="0.3">
      <c r="A2896" s="45" t="s">
        <v>557</v>
      </c>
      <c r="B2896" s="45" t="s">
        <v>221</v>
      </c>
      <c r="C2896" s="45">
        <v>1</v>
      </c>
      <c r="D2896" s="45"/>
    </row>
    <row r="2897" spans="1:4" x14ac:dyDescent="0.3">
      <c r="A2897" s="45" t="s">
        <v>557</v>
      </c>
      <c r="B2897" s="45" t="s">
        <v>221</v>
      </c>
      <c r="C2897" s="45">
        <v>1</v>
      </c>
      <c r="D2897" s="45"/>
    </row>
    <row r="2898" spans="1:4" x14ac:dyDescent="0.3">
      <c r="A2898" s="45" t="s">
        <v>557</v>
      </c>
      <c r="B2898" s="45" t="s">
        <v>221</v>
      </c>
      <c r="C2898" s="45">
        <v>1</v>
      </c>
      <c r="D2898" s="45"/>
    </row>
    <row r="2899" spans="1:4" x14ac:dyDescent="0.3">
      <c r="A2899" s="45" t="s">
        <v>557</v>
      </c>
      <c r="B2899" s="45" t="s">
        <v>221</v>
      </c>
      <c r="C2899" s="45">
        <v>1</v>
      </c>
      <c r="D2899" s="45"/>
    </row>
    <row r="2900" spans="1:4" x14ac:dyDescent="0.3">
      <c r="A2900" s="45" t="s">
        <v>557</v>
      </c>
      <c r="B2900" s="45" t="s">
        <v>221</v>
      </c>
      <c r="C2900" s="45">
        <v>1</v>
      </c>
      <c r="D2900" s="45"/>
    </row>
    <row r="2901" spans="1:4" x14ac:dyDescent="0.3">
      <c r="A2901" s="45" t="s">
        <v>557</v>
      </c>
      <c r="B2901" s="45" t="s">
        <v>221</v>
      </c>
      <c r="C2901" s="45">
        <v>1</v>
      </c>
      <c r="D2901" s="45"/>
    </row>
    <row r="2902" spans="1:4" x14ac:dyDescent="0.3">
      <c r="A2902" s="45" t="s">
        <v>557</v>
      </c>
      <c r="B2902" s="45" t="s">
        <v>221</v>
      </c>
      <c r="C2902" s="45">
        <v>1</v>
      </c>
      <c r="D2902" s="45"/>
    </row>
    <row r="2903" spans="1:4" x14ac:dyDescent="0.3">
      <c r="A2903" s="45" t="s">
        <v>557</v>
      </c>
      <c r="B2903" s="45" t="s">
        <v>221</v>
      </c>
      <c r="C2903" s="45">
        <v>1</v>
      </c>
      <c r="D2903" s="45"/>
    </row>
    <row r="2904" spans="1:4" x14ac:dyDescent="0.3">
      <c r="A2904" s="45" t="s">
        <v>557</v>
      </c>
      <c r="B2904" s="45" t="s">
        <v>221</v>
      </c>
      <c r="C2904" s="45">
        <v>1</v>
      </c>
      <c r="D2904" s="45"/>
    </row>
    <row r="2905" spans="1:4" x14ac:dyDescent="0.3">
      <c r="A2905" s="45" t="s">
        <v>557</v>
      </c>
      <c r="B2905" s="45" t="s">
        <v>221</v>
      </c>
      <c r="C2905" s="45">
        <v>1</v>
      </c>
      <c r="D2905" s="45"/>
    </row>
    <row r="2906" spans="1:4" x14ac:dyDescent="0.3">
      <c r="A2906" s="45" t="s">
        <v>557</v>
      </c>
      <c r="B2906" s="45" t="s">
        <v>221</v>
      </c>
      <c r="C2906" s="45">
        <v>1</v>
      </c>
      <c r="D2906" s="45"/>
    </row>
    <row r="2907" spans="1:4" x14ac:dyDescent="0.3">
      <c r="A2907" s="45" t="s">
        <v>557</v>
      </c>
      <c r="B2907" s="45" t="s">
        <v>221</v>
      </c>
      <c r="C2907" s="45">
        <v>1</v>
      </c>
      <c r="D2907" s="45"/>
    </row>
    <row r="2908" spans="1:4" x14ac:dyDescent="0.3">
      <c r="A2908" s="45" t="s">
        <v>557</v>
      </c>
      <c r="B2908" s="45" t="s">
        <v>221</v>
      </c>
      <c r="C2908" s="45">
        <v>1</v>
      </c>
      <c r="D2908" s="45"/>
    </row>
    <row r="2909" spans="1:4" x14ac:dyDescent="0.3">
      <c r="A2909" s="45" t="s">
        <v>557</v>
      </c>
      <c r="B2909" s="45" t="s">
        <v>221</v>
      </c>
      <c r="C2909" s="45">
        <v>3</v>
      </c>
      <c r="D2909" s="45"/>
    </row>
    <row r="2910" spans="1:4" x14ac:dyDescent="0.3">
      <c r="A2910" s="45" t="s">
        <v>557</v>
      </c>
      <c r="B2910" s="45" t="s">
        <v>221</v>
      </c>
      <c r="D2910" s="45">
        <v>1</v>
      </c>
    </row>
    <row r="2911" spans="1:4" x14ac:dyDescent="0.3">
      <c r="A2911" s="45" t="s">
        <v>557</v>
      </c>
      <c r="B2911" s="45" t="s">
        <v>221</v>
      </c>
      <c r="D2911" s="45">
        <v>1</v>
      </c>
    </row>
    <row r="2912" spans="1:4" x14ac:dyDescent="0.3">
      <c r="A2912" s="45" t="s">
        <v>557</v>
      </c>
      <c r="B2912" s="45" t="s">
        <v>221</v>
      </c>
      <c r="D2912" s="45">
        <v>1</v>
      </c>
    </row>
    <row r="2913" spans="1:4" x14ac:dyDescent="0.3">
      <c r="A2913" s="45" t="s">
        <v>557</v>
      </c>
      <c r="B2913" s="45" t="s">
        <v>221</v>
      </c>
      <c r="D2913" s="45">
        <v>1</v>
      </c>
    </row>
    <row r="2914" spans="1:4" x14ac:dyDescent="0.3">
      <c r="A2914" s="45" t="s">
        <v>557</v>
      </c>
      <c r="B2914" s="45" t="s">
        <v>221</v>
      </c>
      <c r="D2914" s="45">
        <v>1</v>
      </c>
    </row>
    <row r="2915" spans="1:4" x14ac:dyDescent="0.3">
      <c r="A2915" s="45" t="s">
        <v>557</v>
      </c>
      <c r="B2915" s="45" t="s">
        <v>221</v>
      </c>
      <c r="D2915" s="45">
        <v>1</v>
      </c>
    </row>
    <row r="2916" spans="1:4" x14ac:dyDescent="0.3">
      <c r="A2916" s="45" t="s">
        <v>557</v>
      </c>
      <c r="B2916" s="45" t="s">
        <v>221</v>
      </c>
      <c r="D2916" s="45">
        <v>1</v>
      </c>
    </row>
    <row r="2917" spans="1:4" x14ac:dyDescent="0.3">
      <c r="A2917" s="45" t="s">
        <v>557</v>
      </c>
      <c r="B2917" s="45" t="s">
        <v>221</v>
      </c>
      <c r="D2917" s="45">
        <v>1</v>
      </c>
    </row>
    <row r="2918" spans="1:4" x14ac:dyDescent="0.3">
      <c r="A2918" s="45" t="s">
        <v>557</v>
      </c>
      <c r="B2918" s="45" t="s">
        <v>221</v>
      </c>
      <c r="D2918" s="45">
        <v>1</v>
      </c>
    </row>
    <row r="2919" spans="1:4" x14ac:dyDescent="0.3">
      <c r="A2919" s="45" t="s">
        <v>557</v>
      </c>
      <c r="B2919" s="45" t="s">
        <v>221</v>
      </c>
      <c r="D2919" s="45">
        <v>1</v>
      </c>
    </row>
    <row r="2920" spans="1:4" x14ac:dyDescent="0.3">
      <c r="A2920" s="45" t="s">
        <v>557</v>
      </c>
      <c r="B2920" s="45" t="s">
        <v>221</v>
      </c>
      <c r="D2920" s="45">
        <v>1</v>
      </c>
    </row>
    <row r="2921" spans="1:4" x14ac:dyDescent="0.3">
      <c r="A2921" s="45" t="s">
        <v>557</v>
      </c>
      <c r="B2921" s="45" t="s">
        <v>221</v>
      </c>
      <c r="D2921" s="45">
        <v>1</v>
      </c>
    </row>
    <row r="2922" spans="1:4" x14ac:dyDescent="0.3">
      <c r="A2922" s="45" t="s">
        <v>557</v>
      </c>
      <c r="B2922" s="45" t="s">
        <v>221</v>
      </c>
      <c r="D2922" s="45">
        <v>1</v>
      </c>
    </row>
    <row r="2923" spans="1:4" x14ac:dyDescent="0.3">
      <c r="A2923" s="45" t="s">
        <v>557</v>
      </c>
      <c r="B2923" s="45" t="s">
        <v>221</v>
      </c>
      <c r="D2923" s="45">
        <v>1</v>
      </c>
    </row>
    <row r="2924" spans="1:4" x14ac:dyDescent="0.3">
      <c r="A2924" s="45" t="s">
        <v>557</v>
      </c>
      <c r="B2924" s="45" t="s">
        <v>221</v>
      </c>
      <c r="D2924" s="45">
        <v>1</v>
      </c>
    </row>
    <row r="2925" spans="1:4" x14ac:dyDescent="0.3">
      <c r="A2925" s="45" t="s">
        <v>557</v>
      </c>
      <c r="B2925" s="45" t="s">
        <v>221</v>
      </c>
      <c r="D2925" s="45">
        <v>1</v>
      </c>
    </row>
    <row r="2926" spans="1:4" x14ac:dyDescent="0.3">
      <c r="A2926" s="45" t="s">
        <v>557</v>
      </c>
      <c r="B2926" s="45" t="s">
        <v>221</v>
      </c>
      <c r="D2926" s="45">
        <v>1</v>
      </c>
    </row>
    <row r="2927" spans="1:4" x14ac:dyDescent="0.3">
      <c r="A2927" s="45" t="s">
        <v>557</v>
      </c>
      <c r="B2927" s="45" t="s">
        <v>221</v>
      </c>
      <c r="D2927" s="45">
        <v>1</v>
      </c>
    </row>
    <row r="2928" spans="1:4" x14ac:dyDescent="0.3">
      <c r="A2928" s="45" t="s">
        <v>557</v>
      </c>
      <c r="B2928" s="45" t="s">
        <v>221</v>
      </c>
      <c r="D2928" s="45">
        <v>1</v>
      </c>
    </row>
    <row r="2929" spans="1:4" x14ac:dyDescent="0.3">
      <c r="A2929" s="45" t="s">
        <v>557</v>
      </c>
      <c r="B2929" s="45" t="s">
        <v>221</v>
      </c>
      <c r="D2929" s="45">
        <v>1</v>
      </c>
    </row>
    <row r="2930" spans="1:4" x14ac:dyDescent="0.3">
      <c r="A2930" s="45" t="s">
        <v>557</v>
      </c>
      <c r="B2930" s="45" t="s">
        <v>221</v>
      </c>
      <c r="D2930" s="45">
        <v>1</v>
      </c>
    </row>
    <row r="2931" spans="1:4" x14ac:dyDescent="0.3">
      <c r="A2931" s="45" t="s">
        <v>557</v>
      </c>
      <c r="B2931" s="45" t="s">
        <v>221</v>
      </c>
      <c r="D2931" s="45">
        <v>1</v>
      </c>
    </row>
    <row r="2932" spans="1:4" x14ac:dyDescent="0.3">
      <c r="A2932" s="45" t="s">
        <v>557</v>
      </c>
      <c r="B2932" s="45" t="s">
        <v>221</v>
      </c>
      <c r="D2932" s="45">
        <v>1</v>
      </c>
    </row>
    <row r="2933" spans="1:4" x14ac:dyDescent="0.3">
      <c r="A2933" s="45" t="s">
        <v>557</v>
      </c>
      <c r="B2933" s="45" t="s">
        <v>221</v>
      </c>
      <c r="D2933" s="45">
        <v>1</v>
      </c>
    </row>
    <row r="2934" spans="1:4" x14ac:dyDescent="0.3">
      <c r="A2934" s="45" t="s">
        <v>557</v>
      </c>
      <c r="B2934" s="45" t="s">
        <v>221</v>
      </c>
      <c r="D2934" s="45">
        <v>1</v>
      </c>
    </row>
    <row r="2935" spans="1:4" x14ac:dyDescent="0.3">
      <c r="A2935" s="45" t="s">
        <v>557</v>
      </c>
      <c r="B2935" s="45" t="s">
        <v>221</v>
      </c>
      <c r="D2935" s="45">
        <v>1</v>
      </c>
    </row>
    <row r="2936" spans="1:4" x14ac:dyDescent="0.3">
      <c r="A2936" s="45" t="s">
        <v>557</v>
      </c>
      <c r="B2936" s="45" t="s">
        <v>221</v>
      </c>
      <c r="D2936" s="45">
        <v>1</v>
      </c>
    </row>
    <row r="2937" spans="1:4" x14ac:dyDescent="0.3">
      <c r="A2937" s="45" t="s">
        <v>557</v>
      </c>
      <c r="B2937" s="45" t="s">
        <v>221</v>
      </c>
      <c r="D2937" s="45">
        <v>1</v>
      </c>
    </row>
    <row r="2938" spans="1:4" x14ac:dyDescent="0.3">
      <c r="A2938" s="45" t="s">
        <v>557</v>
      </c>
      <c r="B2938" s="45" t="s">
        <v>221</v>
      </c>
      <c r="D2938" s="45">
        <v>1</v>
      </c>
    </row>
    <row r="2939" spans="1:4" x14ac:dyDescent="0.3">
      <c r="A2939" s="45" t="s">
        <v>547</v>
      </c>
      <c r="B2939" s="45" t="s">
        <v>221</v>
      </c>
      <c r="C2939" s="45">
        <v>1</v>
      </c>
      <c r="D2939" s="45"/>
    </row>
    <row r="2940" spans="1:4" x14ac:dyDescent="0.3">
      <c r="A2940" s="45" t="s">
        <v>547</v>
      </c>
      <c r="B2940" s="45" t="s">
        <v>221</v>
      </c>
      <c r="C2940" s="45">
        <v>1</v>
      </c>
      <c r="D2940" s="45"/>
    </row>
    <row r="2941" spans="1:4" x14ac:dyDescent="0.3">
      <c r="A2941" s="45" t="s">
        <v>547</v>
      </c>
      <c r="B2941" s="45" t="s">
        <v>221</v>
      </c>
      <c r="C2941" s="45">
        <v>1</v>
      </c>
      <c r="D2941" s="45"/>
    </row>
    <row r="2942" spans="1:4" x14ac:dyDescent="0.3">
      <c r="A2942" s="45" t="s">
        <v>547</v>
      </c>
      <c r="B2942" s="45" t="s">
        <v>221</v>
      </c>
      <c r="C2942" s="45">
        <v>1</v>
      </c>
      <c r="D2942" s="45"/>
    </row>
    <row r="2943" spans="1:4" x14ac:dyDescent="0.3">
      <c r="A2943" s="45" t="s">
        <v>547</v>
      </c>
      <c r="B2943" s="45" t="s">
        <v>221</v>
      </c>
      <c r="C2943" s="45">
        <v>1</v>
      </c>
      <c r="D2943" s="45"/>
    </row>
    <row r="2944" spans="1:4" x14ac:dyDescent="0.3">
      <c r="A2944" s="45" t="s">
        <v>547</v>
      </c>
      <c r="B2944" s="45" t="s">
        <v>221</v>
      </c>
      <c r="C2944" s="45">
        <v>1</v>
      </c>
      <c r="D2944" s="45"/>
    </row>
    <row r="2945" spans="1:4" x14ac:dyDescent="0.3">
      <c r="A2945" s="45" t="s">
        <v>547</v>
      </c>
      <c r="B2945" s="45" t="s">
        <v>221</v>
      </c>
      <c r="C2945" s="45">
        <v>1</v>
      </c>
      <c r="D2945" s="45"/>
    </row>
    <row r="2946" spans="1:4" x14ac:dyDescent="0.3">
      <c r="A2946" s="45" t="s">
        <v>547</v>
      </c>
      <c r="B2946" s="45" t="s">
        <v>221</v>
      </c>
      <c r="C2946" s="45">
        <v>1</v>
      </c>
      <c r="D2946" s="45"/>
    </row>
    <row r="2947" spans="1:4" x14ac:dyDescent="0.3">
      <c r="A2947" s="45" t="s">
        <v>323</v>
      </c>
      <c r="B2947" s="45" t="s">
        <v>221</v>
      </c>
      <c r="C2947" s="45">
        <v>1</v>
      </c>
      <c r="D2947" s="45"/>
    </row>
    <row r="2948" spans="1:4" x14ac:dyDescent="0.3">
      <c r="A2948" s="45" t="s">
        <v>323</v>
      </c>
      <c r="B2948" s="45" t="s">
        <v>221</v>
      </c>
      <c r="C2948" s="45">
        <v>1</v>
      </c>
      <c r="D2948" s="45"/>
    </row>
    <row r="2949" spans="1:4" x14ac:dyDescent="0.3">
      <c r="A2949" s="45" t="s">
        <v>323</v>
      </c>
      <c r="B2949" s="45" t="s">
        <v>221</v>
      </c>
      <c r="C2949" s="45">
        <v>1</v>
      </c>
      <c r="D2949" s="45"/>
    </row>
    <row r="2950" spans="1:4" x14ac:dyDescent="0.3">
      <c r="A2950" s="45" t="s">
        <v>323</v>
      </c>
      <c r="B2950" s="45" t="s">
        <v>221</v>
      </c>
      <c r="C2950" s="45">
        <v>2</v>
      </c>
      <c r="D2950" s="45"/>
    </row>
    <row r="2951" spans="1:4" x14ac:dyDescent="0.3">
      <c r="A2951" s="45" t="s">
        <v>323</v>
      </c>
      <c r="B2951" s="45" t="s">
        <v>221</v>
      </c>
      <c r="C2951" s="45">
        <v>2</v>
      </c>
      <c r="D2951" s="45"/>
    </row>
    <row r="2952" spans="1:4" x14ac:dyDescent="0.3">
      <c r="A2952" s="45" t="s">
        <v>323</v>
      </c>
      <c r="B2952" s="45" t="s">
        <v>221</v>
      </c>
      <c r="C2952" s="45">
        <v>2</v>
      </c>
      <c r="D2952" s="45"/>
    </row>
    <row r="2953" spans="1:4" x14ac:dyDescent="0.3">
      <c r="A2953" s="45" t="s">
        <v>323</v>
      </c>
      <c r="B2953" s="45" t="s">
        <v>221</v>
      </c>
      <c r="C2953" s="45">
        <v>2</v>
      </c>
      <c r="D2953" s="45"/>
    </row>
    <row r="2954" spans="1:4" x14ac:dyDescent="0.3">
      <c r="A2954" s="45" t="s">
        <v>323</v>
      </c>
      <c r="B2954" s="45" t="s">
        <v>221</v>
      </c>
      <c r="C2954" s="45">
        <v>2</v>
      </c>
      <c r="D2954" s="45"/>
    </row>
    <row r="2955" spans="1:4" x14ac:dyDescent="0.3">
      <c r="A2955" s="45" t="s">
        <v>323</v>
      </c>
      <c r="B2955" s="45" t="s">
        <v>221</v>
      </c>
      <c r="C2955" s="45">
        <v>2</v>
      </c>
      <c r="D2955" s="45"/>
    </row>
    <row r="2956" spans="1:4" x14ac:dyDescent="0.3">
      <c r="A2956" s="45" t="s">
        <v>323</v>
      </c>
      <c r="B2956" s="45" t="s">
        <v>221</v>
      </c>
      <c r="C2956" s="45">
        <v>2</v>
      </c>
      <c r="D2956" s="45"/>
    </row>
    <row r="2957" spans="1:4" x14ac:dyDescent="0.3">
      <c r="A2957" s="45" t="s">
        <v>323</v>
      </c>
      <c r="B2957" s="45" t="s">
        <v>221</v>
      </c>
      <c r="C2957" s="45">
        <v>2</v>
      </c>
      <c r="D2957" s="45"/>
    </row>
    <row r="2958" spans="1:4" x14ac:dyDescent="0.3">
      <c r="A2958" s="45" t="s">
        <v>323</v>
      </c>
      <c r="B2958" s="45" t="s">
        <v>221</v>
      </c>
      <c r="C2958" s="45">
        <v>3</v>
      </c>
      <c r="D2958" s="45"/>
    </row>
    <row r="2959" spans="1:4" x14ac:dyDescent="0.3">
      <c r="A2959" s="45" t="s">
        <v>323</v>
      </c>
      <c r="B2959" s="45" t="s">
        <v>221</v>
      </c>
      <c r="D2959" s="45">
        <v>1</v>
      </c>
    </row>
    <row r="2960" spans="1:4" x14ac:dyDescent="0.3">
      <c r="A2960" s="45" t="s">
        <v>323</v>
      </c>
      <c r="B2960" s="45" t="s">
        <v>221</v>
      </c>
      <c r="D2960" s="45">
        <v>1</v>
      </c>
    </row>
    <row r="2961" spans="1:4" x14ac:dyDescent="0.3">
      <c r="A2961" s="45" t="s">
        <v>368</v>
      </c>
      <c r="B2961" s="45" t="s">
        <v>221</v>
      </c>
      <c r="D2961" s="45">
        <v>1</v>
      </c>
    </row>
    <row r="2962" spans="1:4" x14ac:dyDescent="0.3">
      <c r="A2962" s="45" t="s">
        <v>383</v>
      </c>
      <c r="B2962" s="45" t="s">
        <v>221</v>
      </c>
      <c r="C2962" s="45">
        <v>1</v>
      </c>
      <c r="D2962" s="45"/>
    </row>
    <row r="2963" spans="1:4" x14ac:dyDescent="0.3">
      <c r="A2963" s="45" t="s">
        <v>383</v>
      </c>
      <c r="B2963" s="45" t="s">
        <v>221</v>
      </c>
      <c r="C2963" s="45">
        <v>1</v>
      </c>
      <c r="D2963" s="45"/>
    </row>
    <row r="2964" spans="1:4" x14ac:dyDescent="0.3">
      <c r="A2964" s="45" t="s">
        <v>383</v>
      </c>
      <c r="B2964" s="45" t="s">
        <v>221</v>
      </c>
      <c r="D2964" s="45">
        <v>1</v>
      </c>
    </row>
    <row r="2965" spans="1:4" x14ac:dyDescent="0.3">
      <c r="A2965" s="45" t="s">
        <v>383</v>
      </c>
      <c r="B2965" s="45" t="s">
        <v>221</v>
      </c>
      <c r="D2965" s="45">
        <v>1</v>
      </c>
    </row>
    <row r="2966" spans="1:4" x14ac:dyDescent="0.3">
      <c r="A2966" s="45" t="s">
        <v>383</v>
      </c>
      <c r="B2966" s="45" t="s">
        <v>221</v>
      </c>
      <c r="D2966" s="45">
        <v>1</v>
      </c>
    </row>
    <row r="2967" spans="1:4" x14ac:dyDescent="0.3">
      <c r="A2967" s="45" t="s">
        <v>383</v>
      </c>
      <c r="B2967" s="45" t="s">
        <v>221</v>
      </c>
      <c r="D2967" s="45">
        <v>1</v>
      </c>
    </row>
    <row r="2968" spans="1:4" x14ac:dyDescent="0.3">
      <c r="A2968" s="45" t="s">
        <v>383</v>
      </c>
      <c r="B2968" s="45" t="s">
        <v>221</v>
      </c>
      <c r="D2968" s="45">
        <v>1</v>
      </c>
    </row>
    <row r="2969" spans="1:4" x14ac:dyDescent="0.3">
      <c r="A2969" s="45" t="s">
        <v>383</v>
      </c>
      <c r="B2969" s="45" t="s">
        <v>221</v>
      </c>
      <c r="D2969" s="45">
        <v>1</v>
      </c>
    </row>
    <row r="2970" spans="1:4" x14ac:dyDescent="0.3">
      <c r="A2970" s="45" t="s">
        <v>383</v>
      </c>
      <c r="B2970" s="45" t="s">
        <v>221</v>
      </c>
      <c r="D2970" s="45">
        <v>1</v>
      </c>
    </row>
    <row r="2971" spans="1:4" x14ac:dyDescent="0.3">
      <c r="A2971" s="45" t="s">
        <v>557</v>
      </c>
      <c r="B2971" s="45" t="s">
        <v>2313</v>
      </c>
      <c r="D2971" s="45">
        <v>1</v>
      </c>
    </row>
    <row r="2972" spans="1:4" x14ac:dyDescent="0.3">
      <c r="A2972" s="45" t="s">
        <v>171</v>
      </c>
      <c r="B2972" s="45" t="s">
        <v>524</v>
      </c>
      <c r="C2972" s="45">
        <v>4</v>
      </c>
      <c r="D2972" s="45"/>
    </row>
    <row r="2973" spans="1:4" x14ac:dyDescent="0.3">
      <c r="A2973" s="45" t="s">
        <v>172</v>
      </c>
      <c r="B2973" s="45" t="s">
        <v>524</v>
      </c>
      <c r="C2973" s="45">
        <v>1</v>
      </c>
      <c r="D2973" s="45"/>
    </row>
    <row r="2974" spans="1:4" x14ac:dyDescent="0.3">
      <c r="A2974" s="45" t="s">
        <v>172</v>
      </c>
      <c r="B2974" s="45" t="s">
        <v>524</v>
      </c>
      <c r="C2974" s="45">
        <v>1</v>
      </c>
      <c r="D2974" s="45"/>
    </row>
    <row r="2975" spans="1:4" x14ac:dyDescent="0.3">
      <c r="A2975" s="45" t="s">
        <v>172</v>
      </c>
      <c r="B2975" s="45" t="s">
        <v>524</v>
      </c>
      <c r="C2975" s="45">
        <v>2</v>
      </c>
      <c r="D2975" s="45"/>
    </row>
    <row r="2976" spans="1:4" x14ac:dyDescent="0.3">
      <c r="A2976" s="45" t="s">
        <v>171</v>
      </c>
      <c r="B2976" s="45" t="s">
        <v>671</v>
      </c>
      <c r="C2976" s="45">
        <v>1</v>
      </c>
      <c r="D2976" s="45"/>
    </row>
    <row r="2977" spans="1:4" x14ac:dyDescent="0.3">
      <c r="A2977" s="45" t="s">
        <v>557</v>
      </c>
      <c r="B2977" s="45" t="s">
        <v>671</v>
      </c>
      <c r="C2977" s="45">
        <v>1</v>
      </c>
      <c r="D2977" s="45"/>
    </row>
    <row r="2978" spans="1:4" x14ac:dyDescent="0.3">
      <c r="A2978" s="45" t="s">
        <v>557</v>
      </c>
      <c r="B2978" s="45" t="s">
        <v>671</v>
      </c>
      <c r="C2978" s="45">
        <v>1</v>
      </c>
      <c r="D2978" s="45"/>
    </row>
    <row r="2979" spans="1:4" x14ac:dyDescent="0.3">
      <c r="A2979" s="45" t="s">
        <v>557</v>
      </c>
      <c r="B2979" s="45" t="s">
        <v>671</v>
      </c>
      <c r="C2979" s="45">
        <v>1</v>
      </c>
      <c r="D2979" s="45"/>
    </row>
    <row r="2980" spans="1:4" x14ac:dyDescent="0.3">
      <c r="A2980" s="45" t="s">
        <v>557</v>
      </c>
      <c r="B2980" s="45" t="s">
        <v>671</v>
      </c>
      <c r="C2980" s="45">
        <v>1</v>
      </c>
      <c r="D2980" s="45"/>
    </row>
    <row r="2981" spans="1:4" x14ac:dyDescent="0.3">
      <c r="A2981" s="45" t="s">
        <v>557</v>
      </c>
      <c r="B2981" s="45" t="s">
        <v>671</v>
      </c>
      <c r="C2981" s="45">
        <v>1</v>
      </c>
      <c r="D2981" s="45"/>
    </row>
    <row r="2982" spans="1:4" x14ac:dyDescent="0.3">
      <c r="A2982" s="45" t="s">
        <v>557</v>
      </c>
      <c r="B2982" s="45" t="s">
        <v>671</v>
      </c>
      <c r="C2982" s="45">
        <v>1</v>
      </c>
      <c r="D2982" s="45"/>
    </row>
    <row r="2983" spans="1:4" x14ac:dyDescent="0.3">
      <c r="A2983" s="45" t="s">
        <v>557</v>
      </c>
      <c r="B2983" s="45" t="s">
        <v>671</v>
      </c>
      <c r="C2983" s="45">
        <v>1</v>
      </c>
      <c r="D2983" s="45"/>
    </row>
    <row r="2984" spans="1:4" x14ac:dyDescent="0.3">
      <c r="A2984" s="45" t="s">
        <v>557</v>
      </c>
      <c r="B2984" s="45" t="s">
        <v>671</v>
      </c>
      <c r="C2984" s="45">
        <v>1</v>
      </c>
      <c r="D2984" s="45"/>
    </row>
    <row r="2985" spans="1:4" x14ac:dyDescent="0.3">
      <c r="A2985" s="45" t="s">
        <v>557</v>
      </c>
      <c r="B2985" s="45" t="s">
        <v>671</v>
      </c>
      <c r="C2985" s="45">
        <v>1</v>
      </c>
      <c r="D2985" s="45"/>
    </row>
    <row r="2986" spans="1:4" x14ac:dyDescent="0.3">
      <c r="A2986" s="45" t="s">
        <v>557</v>
      </c>
      <c r="B2986" s="45" t="s">
        <v>671</v>
      </c>
      <c r="C2986" s="45">
        <v>1</v>
      </c>
      <c r="D2986" s="45"/>
    </row>
    <row r="2987" spans="1:4" x14ac:dyDescent="0.3">
      <c r="A2987" s="45" t="s">
        <v>557</v>
      </c>
      <c r="B2987" s="45" t="s">
        <v>671</v>
      </c>
      <c r="C2987" s="45">
        <v>1</v>
      </c>
      <c r="D2987" s="45"/>
    </row>
    <row r="2988" spans="1:4" x14ac:dyDescent="0.3">
      <c r="A2988" s="45" t="s">
        <v>557</v>
      </c>
      <c r="B2988" s="45" t="s">
        <v>671</v>
      </c>
      <c r="C2988" s="45">
        <v>1</v>
      </c>
      <c r="D2988" s="45"/>
    </row>
    <row r="2989" spans="1:4" x14ac:dyDescent="0.3">
      <c r="A2989" s="45" t="s">
        <v>557</v>
      </c>
      <c r="B2989" s="45" t="s">
        <v>671</v>
      </c>
      <c r="C2989" s="45">
        <v>1</v>
      </c>
      <c r="D2989" s="45"/>
    </row>
    <row r="2990" spans="1:4" x14ac:dyDescent="0.3">
      <c r="A2990" s="45" t="s">
        <v>557</v>
      </c>
      <c r="B2990" s="45" t="s">
        <v>671</v>
      </c>
      <c r="C2990" s="45">
        <v>1</v>
      </c>
      <c r="D2990" s="45"/>
    </row>
    <row r="2991" spans="1:4" x14ac:dyDescent="0.3">
      <c r="A2991" s="45" t="s">
        <v>557</v>
      </c>
      <c r="B2991" s="45" t="s">
        <v>671</v>
      </c>
      <c r="C2991" s="45">
        <v>1</v>
      </c>
      <c r="D2991" s="45"/>
    </row>
    <row r="2992" spans="1:4" x14ac:dyDescent="0.3">
      <c r="A2992" s="45" t="s">
        <v>557</v>
      </c>
      <c r="B2992" s="45" t="s">
        <v>671</v>
      </c>
      <c r="C2992" s="45">
        <v>1</v>
      </c>
      <c r="D2992" s="45"/>
    </row>
    <row r="2993" spans="1:4" x14ac:dyDescent="0.3">
      <c r="A2993" s="45" t="s">
        <v>557</v>
      </c>
      <c r="B2993" s="45" t="s">
        <v>671</v>
      </c>
      <c r="C2993" s="45">
        <v>1</v>
      </c>
      <c r="D2993" s="45"/>
    </row>
    <row r="2994" spans="1:4" x14ac:dyDescent="0.3">
      <c r="A2994" s="45" t="s">
        <v>557</v>
      </c>
      <c r="B2994" s="45" t="s">
        <v>671</v>
      </c>
      <c r="C2994" s="45">
        <v>2</v>
      </c>
      <c r="D2994" s="45"/>
    </row>
    <row r="2995" spans="1:4" x14ac:dyDescent="0.3">
      <c r="A2995" s="45" t="s">
        <v>557</v>
      </c>
      <c r="B2995" s="45" t="s">
        <v>671</v>
      </c>
      <c r="C2995" s="45">
        <v>2</v>
      </c>
      <c r="D2995" s="45"/>
    </row>
    <row r="2996" spans="1:4" x14ac:dyDescent="0.3">
      <c r="A2996" s="45" t="s">
        <v>557</v>
      </c>
      <c r="B2996" s="45" t="s">
        <v>671</v>
      </c>
      <c r="C2996" s="45">
        <v>2</v>
      </c>
      <c r="D2996" s="45"/>
    </row>
    <row r="2997" spans="1:4" x14ac:dyDescent="0.3">
      <c r="A2997" s="45" t="s">
        <v>557</v>
      </c>
      <c r="B2997" s="45" t="s">
        <v>671</v>
      </c>
      <c r="C2997" s="45">
        <v>2</v>
      </c>
      <c r="D2997" s="45"/>
    </row>
    <row r="2998" spans="1:4" x14ac:dyDescent="0.3">
      <c r="A2998" s="45" t="s">
        <v>557</v>
      </c>
      <c r="B2998" s="45" t="s">
        <v>671</v>
      </c>
      <c r="C2998" s="45">
        <v>2</v>
      </c>
      <c r="D2998" s="45"/>
    </row>
    <row r="2999" spans="1:4" x14ac:dyDescent="0.3">
      <c r="A2999" s="45" t="s">
        <v>557</v>
      </c>
      <c r="B2999" s="45" t="s">
        <v>671</v>
      </c>
      <c r="C2999" s="45">
        <v>2</v>
      </c>
      <c r="D2999" s="45"/>
    </row>
    <row r="3000" spans="1:4" x14ac:dyDescent="0.3">
      <c r="A3000" s="45" t="s">
        <v>557</v>
      </c>
      <c r="B3000" s="45" t="s">
        <v>671</v>
      </c>
      <c r="C3000" s="45">
        <v>2</v>
      </c>
      <c r="D3000" s="45"/>
    </row>
    <row r="3001" spans="1:4" x14ac:dyDescent="0.3">
      <c r="A3001" s="45" t="s">
        <v>557</v>
      </c>
      <c r="B3001" s="45" t="s">
        <v>671</v>
      </c>
      <c r="C3001" s="45">
        <v>2</v>
      </c>
      <c r="D3001" s="45"/>
    </row>
    <row r="3002" spans="1:4" x14ac:dyDescent="0.3">
      <c r="A3002" s="45" t="s">
        <v>557</v>
      </c>
      <c r="B3002" s="45" t="s">
        <v>671</v>
      </c>
      <c r="C3002" s="45">
        <v>2</v>
      </c>
      <c r="D3002" s="45"/>
    </row>
    <row r="3003" spans="1:4" x14ac:dyDescent="0.3">
      <c r="A3003" s="45" t="s">
        <v>557</v>
      </c>
      <c r="B3003" s="45" t="s">
        <v>671</v>
      </c>
      <c r="C3003" s="45">
        <v>2</v>
      </c>
      <c r="D3003" s="45"/>
    </row>
    <row r="3004" spans="1:4" x14ac:dyDescent="0.3">
      <c r="A3004" s="45" t="s">
        <v>557</v>
      </c>
      <c r="B3004" s="45" t="s">
        <v>671</v>
      </c>
      <c r="C3004" s="45">
        <v>2</v>
      </c>
      <c r="D3004" s="45"/>
    </row>
    <row r="3005" spans="1:4" x14ac:dyDescent="0.3">
      <c r="A3005" s="45" t="s">
        <v>557</v>
      </c>
      <c r="B3005" s="45" t="s">
        <v>671</v>
      </c>
      <c r="C3005" s="45">
        <v>2</v>
      </c>
      <c r="D3005" s="45"/>
    </row>
    <row r="3006" spans="1:4" x14ac:dyDescent="0.3">
      <c r="A3006" s="45" t="s">
        <v>557</v>
      </c>
      <c r="B3006" s="45" t="s">
        <v>671</v>
      </c>
      <c r="C3006" s="45">
        <v>2</v>
      </c>
      <c r="D3006" s="45"/>
    </row>
    <row r="3007" spans="1:4" x14ac:dyDescent="0.3">
      <c r="A3007" s="45" t="s">
        <v>557</v>
      </c>
      <c r="B3007" s="45" t="s">
        <v>671</v>
      </c>
      <c r="C3007" s="45">
        <v>2</v>
      </c>
      <c r="D3007" s="45"/>
    </row>
    <row r="3008" spans="1:4" x14ac:dyDescent="0.3">
      <c r="A3008" s="45" t="s">
        <v>557</v>
      </c>
      <c r="B3008" s="45" t="s">
        <v>671</v>
      </c>
      <c r="C3008" s="45">
        <v>2</v>
      </c>
      <c r="D3008" s="45"/>
    </row>
    <row r="3009" spans="1:4" x14ac:dyDescent="0.3">
      <c r="A3009" s="45" t="s">
        <v>557</v>
      </c>
      <c r="B3009" s="45" t="s">
        <v>671</v>
      </c>
      <c r="C3009" s="45">
        <v>3</v>
      </c>
      <c r="D3009" s="45"/>
    </row>
    <row r="3010" spans="1:4" x14ac:dyDescent="0.3">
      <c r="A3010" s="45" t="s">
        <v>557</v>
      </c>
      <c r="B3010" s="45" t="s">
        <v>671</v>
      </c>
      <c r="C3010" s="45">
        <v>3</v>
      </c>
      <c r="D3010" s="45"/>
    </row>
    <row r="3011" spans="1:4" x14ac:dyDescent="0.3">
      <c r="A3011" s="45" t="s">
        <v>557</v>
      </c>
      <c r="B3011" s="45" t="s">
        <v>671</v>
      </c>
      <c r="C3011" s="45">
        <v>4</v>
      </c>
      <c r="D3011" s="45"/>
    </row>
    <row r="3012" spans="1:4" x14ac:dyDescent="0.3">
      <c r="A3012" s="45" t="s">
        <v>557</v>
      </c>
      <c r="B3012" s="45" t="s">
        <v>671</v>
      </c>
      <c r="C3012" s="45">
        <v>4</v>
      </c>
      <c r="D3012" s="45"/>
    </row>
    <row r="3013" spans="1:4" x14ac:dyDescent="0.3">
      <c r="A3013" s="45" t="s">
        <v>557</v>
      </c>
      <c r="B3013" s="45" t="s">
        <v>671</v>
      </c>
      <c r="D3013" s="45">
        <v>1</v>
      </c>
    </row>
    <row r="3014" spans="1:4" x14ac:dyDescent="0.3">
      <c r="A3014" s="45" t="s">
        <v>557</v>
      </c>
      <c r="B3014" s="45" t="s">
        <v>671</v>
      </c>
      <c r="D3014" s="45">
        <v>1</v>
      </c>
    </row>
    <row r="3015" spans="1:4" x14ac:dyDescent="0.3">
      <c r="A3015" s="45" t="s">
        <v>557</v>
      </c>
      <c r="B3015" s="45" t="s">
        <v>671</v>
      </c>
      <c r="D3015" s="45">
        <v>1</v>
      </c>
    </row>
    <row r="3016" spans="1:4" x14ac:dyDescent="0.3">
      <c r="A3016" s="45" t="s">
        <v>383</v>
      </c>
      <c r="B3016" s="45" t="s">
        <v>671</v>
      </c>
      <c r="C3016" s="45">
        <v>1</v>
      </c>
      <c r="D3016" s="45"/>
    </row>
    <row r="3017" spans="1:4" x14ac:dyDescent="0.3">
      <c r="A3017" s="45" t="s">
        <v>383</v>
      </c>
      <c r="B3017" s="45" t="s">
        <v>671</v>
      </c>
      <c r="C3017" s="45">
        <v>1</v>
      </c>
      <c r="D3017" s="45"/>
    </row>
    <row r="3018" spans="1:4" x14ac:dyDescent="0.3">
      <c r="A3018" s="45" t="s">
        <v>383</v>
      </c>
      <c r="B3018" s="45" t="s">
        <v>671</v>
      </c>
      <c r="C3018" s="45">
        <v>1</v>
      </c>
      <c r="D3018" s="45"/>
    </row>
    <row r="3019" spans="1:4" x14ac:dyDescent="0.3">
      <c r="A3019" s="45" t="s">
        <v>383</v>
      </c>
      <c r="B3019" s="45" t="s">
        <v>671</v>
      </c>
      <c r="C3019" s="45">
        <v>1</v>
      </c>
      <c r="D3019" s="45"/>
    </row>
    <row r="3020" spans="1:4" x14ac:dyDescent="0.3">
      <c r="A3020" s="45" t="s">
        <v>383</v>
      </c>
      <c r="B3020" s="45" t="s">
        <v>671</v>
      </c>
      <c r="C3020" s="45">
        <v>1</v>
      </c>
      <c r="D3020" s="45"/>
    </row>
    <row r="3021" spans="1:4" x14ac:dyDescent="0.3">
      <c r="A3021" s="45" t="s">
        <v>383</v>
      </c>
      <c r="B3021" s="45" t="s">
        <v>671</v>
      </c>
      <c r="C3021" s="45">
        <v>1</v>
      </c>
      <c r="D3021" s="45"/>
    </row>
    <row r="3022" spans="1:4" x14ac:dyDescent="0.3">
      <c r="A3022" s="45" t="s">
        <v>383</v>
      </c>
      <c r="B3022" s="45" t="s">
        <v>671</v>
      </c>
      <c r="C3022" s="45">
        <v>1</v>
      </c>
      <c r="D3022" s="45"/>
    </row>
    <row r="3023" spans="1:4" x14ac:dyDescent="0.3">
      <c r="A3023" s="45" t="s">
        <v>383</v>
      </c>
      <c r="B3023" s="45" t="s">
        <v>671</v>
      </c>
      <c r="C3023" s="45">
        <v>1</v>
      </c>
      <c r="D3023" s="45"/>
    </row>
    <row r="3024" spans="1:4" x14ac:dyDescent="0.3">
      <c r="A3024" s="45" t="s">
        <v>383</v>
      </c>
      <c r="B3024" s="45" t="s">
        <v>671</v>
      </c>
      <c r="C3024" s="45">
        <v>1</v>
      </c>
      <c r="D3024" s="45"/>
    </row>
    <row r="3025" spans="1:4" x14ac:dyDescent="0.3">
      <c r="A3025" s="45" t="s">
        <v>383</v>
      </c>
      <c r="B3025" s="45" t="s">
        <v>671</v>
      </c>
      <c r="C3025" s="45">
        <v>1</v>
      </c>
      <c r="D3025" s="45"/>
    </row>
    <row r="3026" spans="1:4" x14ac:dyDescent="0.3">
      <c r="A3026" s="45" t="s">
        <v>383</v>
      </c>
      <c r="B3026" s="45" t="s">
        <v>671</v>
      </c>
      <c r="C3026" s="45">
        <v>1</v>
      </c>
      <c r="D3026" s="45"/>
    </row>
    <row r="3027" spans="1:4" x14ac:dyDescent="0.3">
      <c r="A3027" s="45" t="s">
        <v>383</v>
      </c>
      <c r="B3027" s="45" t="s">
        <v>671</v>
      </c>
      <c r="C3027" s="45">
        <v>1</v>
      </c>
      <c r="D3027" s="45"/>
    </row>
    <row r="3028" spans="1:4" x14ac:dyDescent="0.3">
      <c r="A3028" s="45" t="s">
        <v>383</v>
      </c>
      <c r="B3028" s="45" t="s">
        <v>671</v>
      </c>
      <c r="C3028" s="45">
        <v>1</v>
      </c>
      <c r="D3028" s="45"/>
    </row>
    <row r="3029" spans="1:4" x14ac:dyDescent="0.3">
      <c r="A3029" s="45" t="s">
        <v>383</v>
      </c>
      <c r="B3029" s="45" t="s">
        <v>671</v>
      </c>
      <c r="C3029" s="45">
        <v>1</v>
      </c>
      <c r="D3029" s="45"/>
    </row>
    <row r="3030" spans="1:4" x14ac:dyDescent="0.3">
      <c r="A3030" s="45" t="s">
        <v>383</v>
      </c>
      <c r="B3030" s="45" t="s">
        <v>671</v>
      </c>
      <c r="C3030" s="45">
        <v>1</v>
      </c>
      <c r="D3030" s="45"/>
    </row>
    <row r="3031" spans="1:4" x14ac:dyDescent="0.3">
      <c r="A3031" s="45" t="s">
        <v>383</v>
      </c>
      <c r="B3031" s="45" t="s">
        <v>671</v>
      </c>
      <c r="C3031" s="45">
        <v>1</v>
      </c>
      <c r="D3031" s="45"/>
    </row>
    <row r="3032" spans="1:4" x14ac:dyDescent="0.3">
      <c r="A3032" s="45" t="s">
        <v>383</v>
      </c>
      <c r="B3032" s="45" t="s">
        <v>671</v>
      </c>
      <c r="C3032" s="45">
        <v>1</v>
      </c>
      <c r="D3032" s="45"/>
    </row>
    <row r="3033" spans="1:4" x14ac:dyDescent="0.3">
      <c r="A3033" s="45" t="s">
        <v>383</v>
      </c>
      <c r="B3033" s="45" t="s">
        <v>671</v>
      </c>
      <c r="C3033" s="45">
        <v>1</v>
      </c>
      <c r="D3033" s="45"/>
    </row>
    <row r="3034" spans="1:4" x14ac:dyDescent="0.3">
      <c r="A3034" s="45" t="s">
        <v>383</v>
      </c>
      <c r="B3034" s="45" t="s">
        <v>671</v>
      </c>
      <c r="C3034" s="45">
        <v>1</v>
      </c>
      <c r="D3034" s="45"/>
    </row>
    <row r="3035" spans="1:4" x14ac:dyDescent="0.3">
      <c r="A3035" s="45" t="s">
        <v>383</v>
      </c>
      <c r="B3035" s="45" t="s">
        <v>671</v>
      </c>
      <c r="C3035" s="45">
        <v>1</v>
      </c>
      <c r="D3035" s="45"/>
    </row>
    <row r="3036" spans="1:4" x14ac:dyDescent="0.3">
      <c r="A3036" s="45" t="s">
        <v>383</v>
      </c>
      <c r="B3036" s="45" t="s">
        <v>671</v>
      </c>
      <c r="C3036" s="45">
        <v>1</v>
      </c>
      <c r="D3036" s="45"/>
    </row>
    <row r="3037" spans="1:4" x14ac:dyDescent="0.3">
      <c r="A3037" s="45" t="s">
        <v>383</v>
      </c>
      <c r="B3037" s="45" t="s">
        <v>671</v>
      </c>
      <c r="C3037" s="45">
        <v>1</v>
      </c>
      <c r="D3037" s="45"/>
    </row>
    <row r="3038" spans="1:4" x14ac:dyDescent="0.3">
      <c r="A3038" s="45" t="s">
        <v>383</v>
      </c>
      <c r="B3038" s="45" t="s">
        <v>671</v>
      </c>
      <c r="C3038" s="45">
        <v>2</v>
      </c>
      <c r="D3038" s="45"/>
    </row>
    <row r="3039" spans="1:4" x14ac:dyDescent="0.3">
      <c r="A3039" s="45" t="s">
        <v>383</v>
      </c>
      <c r="B3039" s="45" t="s">
        <v>671</v>
      </c>
      <c r="C3039" s="45">
        <v>2</v>
      </c>
      <c r="D3039" s="45"/>
    </row>
    <row r="3040" spans="1:4" x14ac:dyDescent="0.3">
      <c r="A3040" s="45" t="s">
        <v>383</v>
      </c>
      <c r="B3040" s="45" t="s">
        <v>671</v>
      </c>
      <c r="C3040" s="45">
        <v>2</v>
      </c>
      <c r="D3040" s="45"/>
    </row>
    <row r="3041" spans="1:4" x14ac:dyDescent="0.3">
      <c r="A3041" s="45" t="s">
        <v>383</v>
      </c>
      <c r="B3041" s="45" t="s">
        <v>671</v>
      </c>
      <c r="C3041" s="45">
        <v>2</v>
      </c>
      <c r="D3041" s="45"/>
    </row>
    <row r="3042" spans="1:4" x14ac:dyDescent="0.3">
      <c r="A3042" s="45" t="s">
        <v>383</v>
      </c>
      <c r="B3042" s="45" t="s">
        <v>671</v>
      </c>
      <c r="C3042" s="45">
        <v>2</v>
      </c>
      <c r="D3042" s="45"/>
    </row>
    <row r="3043" spans="1:4" x14ac:dyDescent="0.3">
      <c r="A3043" s="45" t="s">
        <v>383</v>
      </c>
      <c r="B3043" s="45" t="s">
        <v>671</v>
      </c>
      <c r="C3043" s="45">
        <v>2</v>
      </c>
      <c r="D3043" s="45"/>
    </row>
    <row r="3044" spans="1:4" x14ac:dyDescent="0.3">
      <c r="A3044" s="45" t="s">
        <v>383</v>
      </c>
      <c r="B3044" s="45" t="s">
        <v>671</v>
      </c>
      <c r="C3044" s="45">
        <v>2</v>
      </c>
      <c r="D3044" s="45"/>
    </row>
    <row r="3045" spans="1:4" x14ac:dyDescent="0.3">
      <c r="A3045" s="45" t="s">
        <v>383</v>
      </c>
      <c r="B3045" s="45" t="s">
        <v>671</v>
      </c>
      <c r="C3045" s="45">
        <v>2</v>
      </c>
      <c r="D3045" s="45"/>
    </row>
    <row r="3046" spans="1:4" x14ac:dyDescent="0.3">
      <c r="A3046" s="45" t="s">
        <v>383</v>
      </c>
      <c r="B3046" s="45" t="s">
        <v>671</v>
      </c>
      <c r="C3046" s="45">
        <v>2</v>
      </c>
      <c r="D3046" s="45"/>
    </row>
    <row r="3047" spans="1:4" x14ac:dyDescent="0.3">
      <c r="A3047" s="45" t="s">
        <v>383</v>
      </c>
      <c r="B3047" s="45" t="s">
        <v>671</v>
      </c>
      <c r="C3047" s="45">
        <v>2</v>
      </c>
      <c r="D3047" s="45"/>
    </row>
    <row r="3048" spans="1:4" x14ac:dyDescent="0.3">
      <c r="A3048" s="45" t="s">
        <v>383</v>
      </c>
      <c r="B3048" s="45" t="s">
        <v>671</v>
      </c>
      <c r="C3048" s="45">
        <v>2</v>
      </c>
      <c r="D3048" s="45"/>
    </row>
    <row r="3049" spans="1:4" x14ac:dyDescent="0.3">
      <c r="A3049" s="45" t="s">
        <v>383</v>
      </c>
      <c r="B3049" s="45" t="s">
        <v>671</v>
      </c>
      <c r="C3049" s="45">
        <v>2</v>
      </c>
      <c r="D3049" s="45"/>
    </row>
    <row r="3050" spans="1:4" x14ac:dyDescent="0.3">
      <c r="A3050" s="45" t="s">
        <v>383</v>
      </c>
      <c r="B3050" s="45" t="s">
        <v>671</v>
      </c>
      <c r="C3050" s="45">
        <v>2</v>
      </c>
      <c r="D3050" s="45"/>
    </row>
    <row r="3051" spans="1:4" x14ac:dyDescent="0.3">
      <c r="A3051" s="45" t="s">
        <v>383</v>
      </c>
      <c r="B3051" s="45" t="s">
        <v>671</v>
      </c>
      <c r="C3051" s="45">
        <v>2</v>
      </c>
      <c r="D3051" s="45"/>
    </row>
    <row r="3052" spans="1:4" x14ac:dyDescent="0.3">
      <c r="A3052" s="45" t="s">
        <v>383</v>
      </c>
      <c r="B3052" s="45" t="s">
        <v>671</v>
      </c>
      <c r="C3052" s="45">
        <v>2</v>
      </c>
      <c r="D3052" s="45"/>
    </row>
    <row r="3053" spans="1:4" x14ac:dyDescent="0.3">
      <c r="A3053" s="45" t="s">
        <v>383</v>
      </c>
      <c r="B3053" s="45" t="s">
        <v>671</v>
      </c>
      <c r="C3053" s="45">
        <v>2</v>
      </c>
      <c r="D3053" s="45"/>
    </row>
    <row r="3054" spans="1:4" x14ac:dyDescent="0.3">
      <c r="A3054" s="45" t="s">
        <v>383</v>
      </c>
      <c r="B3054" s="45" t="s">
        <v>671</v>
      </c>
      <c r="C3054" s="45">
        <v>2</v>
      </c>
      <c r="D3054" s="45"/>
    </row>
    <row r="3055" spans="1:4" x14ac:dyDescent="0.3">
      <c r="A3055" s="45" t="s">
        <v>383</v>
      </c>
      <c r="B3055" s="45" t="s">
        <v>671</v>
      </c>
      <c r="C3055" s="45">
        <v>2</v>
      </c>
      <c r="D3055" s="45"/>
    </row>
    <row r="3056" spans="1:4" x14ac:dyDescent="0.3">
      <c r="A3056" s="45" t="s">
        <v>383</v>
      </c>
      <c r="B3056" s="45" t="s">
        <v>671</v>
      </c>
      <c r="C3056" s="45">
        <v>2</v>
      </c>
      <c r="D3056" s="45"/>
    </row>
    <row r="3057" spans="1:4" x14ac:dyDescent="0.3">
      <c r="A3057" s="45" t="s">
        <v>383</v>
      </c>
      <c r="B3057" s="45" t="s">
        <v>671</v>
      </c>
      <c r="C3057" s="45">
        <v>2</v>
      </c>
      <c r="D3057" s="45"/>
    </row>
    <row r="3058" spans="1:4" x14ac:dyDescent="0.3">
      <c r="A3058" s="45" t="s">
        <v>383</v>
      </c>
      <c r="B3058" s="45" t="s">
        <v>671</v>
      </c>
      <c r="C3058" s="45">
        <v>2</v>
      </c>
      <c r="D3058" s="45"/>
    </row>
    <row r="3059" spans="1:4" x14ac:dyDescent="0.3">
      <c r="A3059" s="45" t="s">
        <v>383</v>
      </c>
      <c r="B3059" s="45" t="s">
        <v>671</v>
      </c>
      <c r="C3059" s="45">
        <v>2</v>
      </c>
      <c r="D3059" s="45"/>
    </row>
    <row r="3060" spans="1:4" x14ac:dyDescent="0.3">
      <c r="A3060" s="45" t="s">
        <v>383</v>
      </c>
      <c r="B3060" s="45" t="s">
        <v>671</v>
      </c>
      <c r="C3060" s="45">
        <v>2</v>
      </c>
      <c r="D3060" s="45"/>
    </row>
    <row r="3061" spans="1:4" x14ac:dyDescent="0.3">
      <c r="A3061" s="45" t="s">
        <v>383</v>
      </c>
      <c r="B3061" s="45" t="s">
        <v>671</v>
      </c>
      <c r="C3061" s="45">
        <v>2</v>
      </c>
      <c r="D3061" s="45"/>
    </row>
    <row r="3062" spans="1:4" x14ac:dyDescent="0.3">
      <c r="A3062" s="45" t="s">
        <v>383</v>
      </c>
      <c r="B3062" s="45" t="s">
        <v>671</v>
      </c>
      <c r="C3062" s="45">
        <v>2</v>
      </c>
      <c r="D3062" s="45"/>
    </row>
    <row r="3063" spans="1:4" x14ac:dyDescent="0.3">
      <c r="A3063" s="45" t="s">
        <v>383</v>
      </c>
      <c r="B3063" s="45" t="s">
        <v>671</v>
      </c>
      <c r="C3063" s="45">
        <v>3</v>
      </c>
      <c r="D3063" s="45"/>
    </row>
    <row r="3064" spans="1:4" x14ac:dyDescent="0.3">
      <c r="A3064" s="45" t="s">
        <v>383</v>
      </c>
      <c r="B3064" s="45" t="s">
        <v>671</v>
      </c>
      <c r="C3064" s="45">
        <v>3</v>
      </c>
      <c r="D3064" s="45"/>
    </row>
    <row r="3065" spans="1:4" x14ac:dyDescent="0.3">
      <c r="A3065" s="45" t="s">
        <v>383</v>
      </c>
      <c r="B3065" s="45" t="s">
        <v>671</v>
      </c>
      <c r="C3065" s="45">
        <v>3</v>
      </c>
      <c r="D3065" s="45"/>
    </row>
    <row r="3066" spans="1:4" x14ac:dyDescent="0.3">
      <c r="A3066" s="45" t="s">
        <v>383</v>
      </c>
      <c r="B3066" s="45" t="s">
        <v>671</v>
      </c>
      <c r="C3066" s="45">
        <v>3</v>
      </c>
      <c r="D3066" s="45"/>
    </row>
    <row r="3067" spans="1:4" x14ac:dyDescent="0.3">
      <c r="A3067" s="45" t="s">
        <v>383</v>
      </c>
      <c r="B3067" s="45" t="s">
        <v>671</v>
      </c>
      <c r="C3067" s="45">
        <v>3</v>
      </c>
      <c r="D3067" s="45"/>
    </row>
    <row r="3068" spans="1:4" x14ac:dyDescent="0.3">
      <c r="A3068" s="45" t="s">
        <v>383</v>
      </c>
      <c r="B3068" s="45" t="s">
        <v>671</v>
      </c>
      <c r="C3068" s="45">
        <v>3</v>
      </c>
      <c r="D3068" s="45"/>
    </row>
    <row r="3069" spans="1:4" x14ac:dyDescent="0.3">
      <c r="A3069" s="45" t="s">
        <v>383</v>
      </c>
      <c r="B3069" s="45" t="s">
        <v>671</v>
      </c>
      <c r="C3069" s="45">
        <v>3</v>
      </c>
      <c r="D3069" s="45"/>
    </row>
    <row r="3070" spans="1:4" x14ac:dyDescent="0.3">
      <c r="A3070" s="45" t="s">
        <v>383</v>
      </c>
      <c r="B3070" s="45" t="s">
        <v>671</v>
      </c>
      <c r="C3070" s="45">
        <v>3</v>
      </c>
      <c r="D3070" s="45"/>
    </row>
    <row r="3071" spans="1:4" x14ac:dyDescent="0.3">
      <c r="A3071" s="45" t="s">
        <v>383</v>
      </c>
      <c r="B3071" s="45" t="s">
        <v>671</v>
      </c>
      <c r="C3071" s="45">
        <v>3</v>
      </c>
      <c r="D3071" s="45"/>
    </row>
    <row r="3072" spans="1:4" x14ac:dyDescent="0.3">
      <c r="A3072" s="45" t="s">
        <v>383</v>
      </c>
      <c r="B3072" s="45" t="s">
        <v>671</v>
      </c>
      <c r="C3072" s="45">
        <v>3</v>
      </c>
      <c r="D3072" s="45"/>
    </row>
    <row r="3073" spans="1:4" x14ac:dyDescent="0.3">
      <c r="A3073" s="45" t="s">
        <v>383</v>
      </c>
      <c r="B3073" s="45" t="s">
        <v>671</v>
      </c>
      <c r="C3073" s="45">
        <v>3</v>
      </c>
      <c r="D3073" s="45"/>
    </row>
    <row r="3074" spans="1:4" x14ac:dyDescent="0.3">
      <c r="A3074" s="45" t="s">
        <v>383</v>
      </c>
      <c r="B3074" s="45" t="s">
        <v>671</v>
      </c>
      <c r="C3074" s="45">
        <v>3</v>
      </c>
      <c r="D3074" s="45"/>
    </row>
    <row r="3075" spans="1:4" x14ac:dyDescent="0.3">
      <c r="A3075" s="45" t="s">
        <v>383</v>
      </c>
      <c r="B3075" s="45" t="s">
        <v>671</v>
      </c>
      <c r="C3075" s="45">
        <v>3</v>
      </c>
      <c r="D3075" s="45"/>
    </row>
    <row r="3076" spans="1:4" x14ac:dyDescent="0.3">
      <c r="A3076" s="45" t="s">
        <v>383</v>
      </c>
      <c r="B3076" s="45" t="s">
        <v>671</v>
      </c>
      <c r="C3076" s="45">
        <v>4</v>
      </c>
      <c r="D3076" s="45"/>
    </row>
    <row r="3077" spans="1:4" x14ac:dyDescent="0.3">
      <c r="A3077" s="45" t="s">
        <v>383</v>
      </c>
      <c r="B3077" s="45" t="s">
        <v>671</v>
      </c>
      <c r="C3077" s="45">
        <v>4</v>
      </c>
      <c r="D3077" s="45"/>
    </row>
    <row r="3078" spans="1:4" x14ac:dyDescent="0.3">
      <c r="A3078" s="45" t="s">
        <v>383</v>
      </c>
      <c r="B3078" s="45" t="s">
        <v>671</v>
      </c>
      <c r="C3078" s="45">
        <v>4</v>
      </c>
      <c r="D3078" s="45"/>
    </row>
    <row r="3079" spans="1:4" x14ac:dyDescent="0.3">
      <c r="A3079" s="45" t="s">
        <v>383</v>
      </c>
      <c r="B3079" s="45" t="s">
        <v>671</v>
      </c>
      <c r="C3079" s="45">
        <v>4</v>
      </c>
      <c r="D3079" s="45"/>
    </row>
    <row r="3080" spans="1:4" x14ac:dyDescent="0.3">
      <c r="A3080" s="45" t="s">
        <v>383</v>
      </c>
      <c r="B3080" s="45" t="s">
        <v>671</v>
      </c>
      <c r="C3080" s="45">
        <v>4</v>
      </c>
      <c r="D3080" s="45"/>
    </row>
    <row r="3081" spans="1:4" x14ac:dyDescent="0.3">
      <c r="A3081" s="45" t="s">
        <v>383</v>
      </c>
      <c r="B3081" s="45" t="s">
        <v>671</v>
      </c>
      <c r="C3081" s="45">
        <v>5</v>
      </c>
      <c r="D3081" s="45"/>
    </row>
    <row r="3082" spans="1:4" x14ac:dyDescent="0.3">
      <c r="A3082" s="45" t="s">
        <v>383</v>
      </c>
      <c r="B3082" s="45" t="s">
        <v>671</v>
      </c>
      <c r="C3082" s="45">
        <v>6</v>
      </c>
      <c r="D3082" s="45"/>
    </row>
    <row r="3083" spans="1:4" x14ac:dyDescent="0.3">
      <c r="A3083" s="45" t="s">
        <v>383</v>
      </c>
      <c r="B3083" s="45" t="s">
        <v>671</v>
      </c>
      <c r="C3083" s="45">
        <v>6</v>
      </c>
      <c r="D3083" s="45"/>
    </row>
    <row r="3084" spans="1:4" x14ac:dyDescent="0.3">
      <c r="A3084" s="45" t="s">
        <v>383</v>
      </c>
      <c r="B3084" s="45" t="s">
        <v>671</v>
      </c>
      <c r="C3084" s="45">
        <v>6</v>
      </c>
      <c r="D3084" s="45"/>
    </row>
    <row r="3085" spans="1:4" x14ac:dyDescent="0.3">
      <c r="A3085" s="45" t="s">
        <v>383</v>
      </c>
      <c r="B3085" s="45" t="s">
        <v>671</v>
      </c>
      <c r="C3085" s="45">
        <v>6</v>
      </c>
      <c r="D3085" s="45"/>
    </row>
    <row r="3086" spans="1:4" x14ac:dyDescent="0.3">
      <c r="A3086" s="45" t="s">
        <v>383</v>
      </c>
      <c r="B3086" s="45" t="s">
        <v>671</v>
      </c>
      <c r="C3086" s="45">
        <v>6</v>
      </c>
      <c r="D3086" s="45"/>
    </row>
    <row r="3087" spans="1:4" x14ac:dyDescent="0.3">
      <c r="A3087" s="45" t="s">
        <v>383</v>
      </c>
      <c r="B3087" s="45" t="s">
        <v>671</v>
      </c>
      <c r="C3087" s="45">
        <v>9</v>
      </c>
      <c r="D3087" s="45"/>
    </row>
    <row r="3088" spans="1:4" x14ac:dyDescent="0.3">
      <c r="A3088" s="45" t="s">
        <v>383</v>
      </c>
      <c r="B3088" s="45" t="s">
        <v>671</v>
      </c>
      <c r="C3088" s="45">
        <v>10</v>
      </c>
      <c r="D3088" s="45"/>
    </row>
    <row r="3089" spans="1:4" x14ac:dyDescent="0.3">
      <c r="A3089" s="45" t="s">
        <v>383</v>
      </c>
      <c r="B3089" s="45" t="s">
        <v>671</v>
      </c>
      <c r="D3089" s="45">
        <v>1</v>
      </c>
    </row>
    <row r="3090" spans="1:4" x14ac:dyDescent="0.3">
      <c r="A3090" s="45" t="s">
        <v>383</v>
      </c>
      <c r="B3090" s="45" t="s">
        <v>671</v>
      </c>
      <c r="D3090" s="45">
        <v>1</v>
      </c>
    </row>
    <row r="3091" spans="1:4" x14ac:dyDescent="0.3">
      <c r="A3091" s="45" t="s">
        <v>845</v>
      </c>
      <c r="B3091" s="45" t="s">
        <v>114</v>
      </c>
      <c r="C3091" s="45">
        <v>1</v>
      </c>
      <c r="D3091" s="45"/>
    </row>
    <row r="3092" spans="1:4" x14ac:dyDescent="0.3">
      <c r="A3092" s="45" t="s">
        <v>845</v>
      </c>
      <c r="B3092" s="45" t="s">
        <v>114</v>
      </c>
      <c r="C3092" s="45">
        <v>1</v>
      </c>
      <c r="D3092" s="45"/>
    </row>
    <row r="3093" spans="1:4" x14ac:dyDescent="0.3">
      <c r="A3093" s="45" t="s">
        <v>845</v>
      </c>
      <c r="B3093" s="45" t="s">
        <v>114</v>
      </c>
      <c r="C3093" s="45">
        <v>1</v>
      </c>
      <c r="D3093" s="45"/>
    </row>
    <row r="3094" spans="1:4" x14ac:dyDescent="0.3">
      <c r="A3094" s="45" t="s">
        <v>845</v>
      </c>
      <c r="B3094" s="45" t="s">
        <v>114</v>
      </c>
      <c r="D3094" s="45">
        <v>1</v>
      </c>
    </row>
    <row r="3095" spans="1:4" x14ac:dyDescent="0.3">
      <c r="A3095" s="45" t="s">
        <v>845</v>
      </c>
      <c r="B3095" s="45" t="s">
        <v>114</v>
      </c>
      <c r="D3095" s="45">
        <v>1</v>
      </c>
    </row>
    <row r="3096" spans="1:4" x14ac:dyDescent="0.3">
      <c r="A3096" s="45" t="s">
        <v>845</v>
      </c>
      <c r="B3096" s="45" t="s">
        <v>114</v>
      </c>
      <c r="D3096" s="45">
        <v>1</v>
      </c>
    </row>
    <row r="3097" spans="1:4" x14ac:dyDescent="0.3">
      <c r="A3097" s="45" t="s">
        <v>845</v>
      </c>
      <c r="B3097" s="45" t="s">
        <v>114</v>
      </c>
      <c r="D3097" s="45">
        <v>1</v>
      </c>
    </row>
    <row r="3098" spans="1:4" x14ac:dyDescent="0.3">
      <c r="A3098" s="45" t="s">
        <v>845</v>
      </c>
      <c r="B3098" s="45" t="s">
        <v>114</v>
      </c>
      <c r="D3098" s="45">
        <v>1</v>
      </c>
    </row>
    <row r="3099" spans="1:4" x14ac:dyDescent="0.3">
      <c r="A3099" s="45" t="s">
        <v>845</v>
      </c>
      <c r="B3099" s="45" t="s">
        <v>114</v>
      </c>
      <c r="D3099" s="45">
        <v>1</v>
      </c>
    </row>
    <row r="3100" spans="1:4" x14ac:dyDescent="0.3">
      <c r="A3100" s="45" t="s">
        <v>845</v>
      </c>
      <c r="B3100" s="45" t="s">
        <v>114</v>
      </c>
      <c r="D3100" s="45">
        <v>1</v>
      </c>
    </row>
    <row r="3101" spans="1:4" x14ac:dyDescent="0.3">
      <c r="A3101" s="45" t="s">
        <v>845</v>
      </c>
      <c r="B3101" s="45" t="s">
        <v>114</v>
      </c>
      <c r="D3101" s="45">
        <v>1</v>
      </c>
    </row>
    <row r="3102" spans="1:4" x14ac:dyDescent="0.3">
      <c r="A3102" s="45" t="s">
        <v>845</v>
      </c>
      <c r="B3102" s="45" t="s">
        <v>114</v>
      </c>
      <c r="D3102" s="45">
        <v>1</v>
      </c>
    </row>
    <row r="3103" spans="1:4" x14ac:dyDescent="0.3">
      <c r="A3103" s="45" t="s">
        <v>845</v>
      </c>
      <c r="B3103" s="45" t="s">
        <v>114</v>
      </c>
      <c r="D3103" s="45">
        <v>1</v>
      </c>
    </row>
    <row r="3104" spans="1:4" x14ac:dyDescent="0.3">
      <c r="A3104" s="45" t="s">
        <v>845</v>
      </c>
      <c r="B3104" s="45" t="s">
        <v>114</v>
      </c>
      <c r="D3104" s="45">
        <v>1</v>
      </c>
    </row>
    <row r="3105" spans="1:4" x14ac:dyDescent="0.3">
      <c r="A3105" s="45" t="s">
        <v>845</v>
      </c>
      <c r="B3105" s="45" t="s">
        <v>114</v>
      </c>
      <c r="D3105" s="45">
        <v>1</v>
      </c>
    </row>
    <row r="3106" spans="1:4" x14ac:dyDescent="0.3">
      <c r="A3106" s="45" t="s">
        <v>367</v>
      </c>
      <c r="B3106" s="45" t="s">
        <v>46</v>
      </c>
      <c r="C3106" s="45">
        <v>1</v>
      </c>
      <c r="D3106" s="45"/>
    </row>
    <row r="3107" spans="1:4" x14ac:dyDescent="0.3">
      <c r="A3107" s="45" t="s">
        <v>367</v>
      </c>
      <c r="B3107" s="45" t="s">
        <v>46</v>
      </c>
      <c r="C3107" s="45">
        <v>1</v>
      </c>
      <c r="D3107" s="45"/>
    </row>
    <row r="3108" spans="1:4" x14ac:dyDescent="0.3">
      <c r="A3108" s="45" t="s">
        <v>367</v>
      </c>
      <c r="B3108" s="45" t="s">
        <v>46</v>
      </c>
      <c r="D3108" s="45">
        <v>1</v>
      </c>
    </row>
    <row r="3109" spans="1:4" x14ac:dyDescent="0.3">
      <c r="A3109" s="45" t="s">
        <v>367</v>
      </c>
      <c r="B3109" s="45" t="s">
        <v>46</v>
      </c>
      <c r="D3109" s="45">
        <v>1</v>
      </c>
    </row>
    <row r="3110" spans="1:4" x14ac:dyDescent="0.3">
      <c r="A3110" s="45" t="s">
        <v>381</v>
      </c>
      <c r="B3110" s="45" t="s">
        <v>46</v>
      </c>
      <c r="D3110" s="45">
        <v>1</v>
      </c>
    </row>
    <row r="3111" spans="1:4" x14ac:dyDescent="0.3">
      <c r="A3111" s="45" t="s">
        <v>381</v>
      </c>
      <c r="B3111" s="45" t="s">
        <v>46</v>
      </c>
      <c r="D3111" s="45">
        <v>1</v>
      </c>
    </row>
    <row r="3112" spans="1:4" x14ac:dyDescent="0.3">
      <c r="A3112" s="45" t="s">
        <v>381</v>
      </c>
      <c r="B3112" s="45" t="s">
        <v>46</v>
      </c>
      <c r="D3112" s="45">
        <v>1</v>
      </c>
    </row>
    <row r="3113" spans="1:4" x14ac:dyDescent="0.3">
      <c r="A3113" s="45" t="s">
        <v>381</v>
      </c>
      <c r="B3113" s="45" t="s">
        <v>46</v>
      </c>
      <c r="D3113" s="45">
        <v>1</v>
      </c>
    </row>
    <row r="3114" spans="1:4" x14ac:dyDescent="0.3">
      <c r="A3114" s="45" t="s">
        <v>381</v>
      </c>
      <c r="B3114" s="45" t="s">
        <v>46</v>
      </c>
      <c r="D3114" s="45">
        <v>1</v>
      </c>
    </row>
    <row r="3115" spans="1:4" x14ac:dyDescent="0.3">
      <c r="A3115" s="45" t="s">
        <v>381</v>
      </c>
      <c r="B3115" s="45" t="s">
        <v>46</v>
      </c>
      <c r="D3115" s="45">
        <v>1</v>
      </c>
    </row>
    <row r="3116" spans="1:4" x14ac:dyDescent="0.3">
      <c r="A3116" s="45" t="s">
        <v>206</v>
      </c>
      <c r="B3116" s="45" t="s">
        <v>46</v>
      </c>
      <c r="C3116" s="45">
        <v>1</v>
      </c>
      <c r="D3116" s="45"/>
    </row>
    <row r="3117" spans="1:4" x14ac:dyDescent="0.3">
      <c r="A3117" s="45" t="s">
        <v>206</v>
      </c>
      <c r="B3117" s="45" t="s">
        <v>46</v>
      </c>
      <c r="D3117" s="45">
        <v>1</v>
      </c>
    </row>
    <row r="3118" spans="1:4" x14ac:dyDescent="0.3">
      <c r="A3118" s="45" t="s">
        <v>206</v>
      </c>
      <c r="B3118" s="45" t="s">
        <v>46</v>
      </c>
      <c r="D3118" s="45">
        <v>1</v>
      </c>
    </row>
    <row r="3119" spans="1:4" x14ac:dyDescent="0.3">
      <c r="A3119" s="45" t="s">
        <v>382</v>
      </c>
      <c r="B3119" s="45" t="s">
        <v>46</v>
      </c>
      <c r="D3119" s="45">
        <v>1</v>
      </c>
    </row>
    <row r="3120" spans="1:4" x14ac:dyDescent="0.3">
      <c r="A3120" s="45" t="s">
        <v>382</v>
      </c>
      <c r="B3120" s="45" t="s">
        <v>46</v>
      </c>
      <c r="D3120" s="45">
        <v>1</v>
      </c>
    </row>
    <row r="3121" spans="1:4" x14ac:dyDescent="0.3">
      <c r="A3121" s="45" t="s">
        <v>382</v>
      </c>
      <c r="B3121" s="45" t="s">
        <v>46</v>
      </c>
      <c r="D3121" s="45">
        <v>1</v>
      </c>
    </row>
    <row r="3122" spans="1:4" x14ac:dyDescent="0.3">
      <c r="A3122" s="45" t="s">
        <v>382</v>
      </c>
      <c r="B3122" s="45" t="s">
        <v>46</v>
      </c>
      <c r="D3122" s="45">
        <v>1</v>
      </c>
    </row>
    <row r="3123" spans="1:4" x14ac:dyDescent="0.3">
      <c r="A3123" s="45" t="s">
        <v>382</v>
      </c>
      <c r="B3123" s="45" t="s">
        <v>46</v>
      </c>
      <c r="D3123" s="45">
        <v>1</v>
      </c>
    </row>
    <row r="3124" spans="1:4" x14ac:dyDescent="0.3">
      <c r="A3124" s="45" t="s">
        <v>382</v>
      </c>
      <c r="B3124" s="45" t="s">
        <v>46</v>
      </c>
      <c r="D3124" s="45">
        <v>1</v>
      </c>
    </row>
    <row r="3125" spans="1:4" x14ac:dyDescent="0.3">
      <c r="A3125" s="45" t="s">
        <v>171</v>
      </c>
      <c r="B3125" s="45" t="s">
        <v>189</v>
      </c>
      <c r="C3125" s="45">
        <v>1</v>
      </c>
      <c r="D3125" s="45"/>
    </row>
    <row r="3126" spans="1:4" x14ac:dyDescent="0.3">
      <c r="A3126" s="45" t="s">
        <v>171</v>
      </c>
      <c r="B3126" s="45" t="s">
        <v>189</v>
      </c>
      <c r="C3126" s="45">
        <v>1</v>
      </c>
      <c r="D3126" s="45"/>
    </row>
    <row r="3127" spans="1:4" x14ac:dyDescent="0.3">
      <c r="A3127" s="45" t="s">
        <v>171</v>
      </c>
      <c r="B3127" s="45" t="s">
        <v>189</v>
      </c>
      <c r="C3127" s="45">
        <v>1</v>
      </c>
      <c r="D3127" s="45"/>
    </row>
    <row r="3128" spans="1:4" x14ac:dyDescent="0.3">
      <c r="A3128" s="45" t="s">
        <v>171</v>
      </c>
      <c r="B3128" s="45" t="s">
        <v>189</v>
      </c>
      <c r="C3128" s="45">
        <v>1</v>
      </c>
      <c r="D3128" s="45"/>
    </row>
    <row r="3129" spans="1:4" x14ac:dyDescent="0.3">
      <c r="A3129" s="45" t="s">
        <v>171</v>
      </c>
      <c r="B3129" s="45" t="s">
        <v>189</v>
      </c>
      <c r="C3129" s="45">
        <v>1</v>
      </c>
      <c r="D3129" s="45"/>
    </row>
    <row r="3130" spans="1:4" x14ac:dyDescent="0.3">
      <c r="A3130" s="45" t="s">
        <v>171</v>
      </c>
      <c r="B3130" s="45" t="s">
        <v>189</v>
      </c>
      <c r="C3130" s="45">
        <v>1</v>
      </c>
      <c r="D3130" s="45"/>
    </row>
    <row r="3131" spans="1:4" x14ac:dyDescent="0.3">
      <c r="A3131" s="45" t="s">
        <v>171</v>
      </c>
      <c r="B3131" s="45" t="s">
        <v>189</v>
      </c>
      <c r="C3131" s="45">
        <v>1</v>
      </c>
      <c r="D3131" s="45"/>
    </row>
    <row r="3132" spans="1:4" x14ac:dyDescent="0.3">
      <c r="A3132" s="45" t="s">
        <v>171</v>
      </c>
      <c r="B3132" s="45" t="s">
        <v>189</v>
      </c>
      <c r="C3132" s="45">
        <v>1</v>
      </c>
      <c r="D3132" s="45"/>
    </row>
    <row r="3133" spans="1:4" x14ac:dyDescent="0.3">
      <c r="A3133" s="45" t="s">
        <v>171</v>
      </c>
      <c r="B3133" s="45" t="s">
        <v>189</v>
      </c>
      <c r="C3133" s="45">
        <v>2</v>
      </c>
      <c r="D3133" s="45"/>
    </row>
    <row r="3134" spans="1:4" x14ac:dyDescent="0.3">
      <c r="A3134" s="45" t="s">
        <v>171</v>
      </c>
      <c r="B3134" s="45" t="s">
        <v>189</v>
      </c>
      <c r="C3134" s="45">
        <v>2</v>
      </c>
      <c r="D3134" s="45"/>
    </row>
    <row r="3135" spans="1:4" x14ac:dyDescent="0.3">
      <c r="A3135" s="45" t="s">
        <v>171</v>
      </c>
      <c r="B3135" s="45" t="s">
        <v>189</v>
      </c>
      <c r="C3135" s="45">
        <v>3</v>
      </c>
      <c r="D3135" s="45"/>
    </row>
    <row r="3136" spans="1:4" x14ac:dyDescent="0.3">
      <c r="A3136" s="45" t="s">
        <v>171</v>
      </c>
      <c r="B3136" s="45" t="s">
        <v>189</v>
      </c>
      <c r="C3136" s="45">
        <v>3</v>
      </c>
      <c r="D3136" s="45"/>
    </row>
    <row r="3137" spans="1:4" x14ac:dyDescent="0.3">
      <c r="A3137" s="45" t="s">
        <v>171</v>
      </c>
      <c r="B3137" s="45" t="s">
        <v>189</v>
      </c>
      <c r="C3137" s="45">
        <v>4</v>
      </c>
      <c r="D3137" s="45"/>
    </row>
    <row r="3138" spans="1:4" x14ac:dyDescent="0.3">
      <c r="A3138" s="45" t="s">
        <v>171</v>
      </c>
      <c r="B3138" s="45" t="s">
        <v>189</v>
      </c>
      <c r="C3138" s="45">
        <v>4</v>
      </c>
      <c r="D3138" s="45"/>
    </row>
    <row r="3139" spans="1:4" x14ac:dyDescent="0.3">
      <c r="A3139" s="45" t="s">
        <v>171</v>
      </c>
      <c r="B3139" s="45" t="s">
        <v>189</v>
      </c>
      <c r="D3139" s="45">
        <v>1</v>
      </c>
    </row>
    <row r="3140" spans="1:4" x14ac:dyDescent="0.3">
      <c r="A3140" s="45" t="s">
        <v>171</v>
      </c>
      <c r="B3140" s="45" t="s">
        <v>189</v>
      </c>
      <c r="D3140" s="45">
        <v>1</v>
      </c>
    </row>
    <row r="3141" spans="1:4" x14ac:dyDescent="0.3">
      <c r="A3141" s="45" t="s">
        <v>845</v>
      </c>
      <c r="B3141" s="45" t="s">
        <v>189</v>
      </c>
      <c r="C3141" s="45">
        <v>1</v>
      </c>
      <c r="D3141" s="45"/>
    </row>
    <row r="3142" spans="1:4" x14ac:dyDescent="0.3">
      <c r="A3142" s="45" t="s">
        <v>845</v>
      </c>
      <c r="B3142" s="45" t="s">
        <v>189</v>
      </c>
      <c r="D3142" s="45">
        <v>1</v>
      </c>
    </row>
    <row r="3143" spans="1:4" x14ac:dyDescent="0.3">
      <c r="A3143" s="45" t="s">
        <v>556</v>
      </c>
      <c r="B3143" s="45" t="s">
        <v>189</v>
      </c>
      <c r="C3143" s="45">
        <v>1</v>
      </c>
      <c r="D3143" s="45"/>
    </row>
    <row r="3144" spans="1:4" x14ac:dyDescent="0.3">
      <c r="A3144" s="45" t="s">
        <v>556</v>
      </c>
      <c r="B3144" s="45" t="s">
        <v>189</v>
      </c>
      <c r="D3144" s="45">
        <v>1</v>
      </c>
    </row>
    <row r="3145" spans="1:4" x14ac:dyDescent="0.3">
      <c r="A3145" s="45" t="s">
        <v>556</v>
      </c>
      <c r="B3145" s="45" t="s">
        <v>189</v>
      </c>
      <c r="D3145" s="45">
        <v>1</v>
      </c>
    </row>
    <row r="3146" spans="1:4" x14ac:dyDescent="0.3">
      <c r="A3146" s="45" t="s">
        <v>367</v>
      </c>
      <c r="B3146" s="45" t="s">
        <v>189</v>
      </c>
      <c r="D3146" s="45">
        <v>1</v>
      </c>
    </row>
    <row r="3147" spans="1:4" x14ac:dyDescent="0.3">
      <c r="A3147" s="45" t="s">
        <v>367</v>
      </c>
      <c r="B3147" s="45" t="s">
        <v>189</v>
      </c>
      <c r="D3147" s="45">
        <v>1</v>
      </c>
    </row>
    <row r="3148" spans="1:4" x14ac:dyDescent="0.3">
      <c r="A3148" s="45" t="s">
        <v>367</v>
      </c>
      <c r="B3148" s="45" t="s">
        <v>189</v>
      </c>
      <c r="D3148" s="45">
        <v>1</v>
      </c>
    </row>
    <row r="3149" spans="1:4" x14ac:dyDescent="0.3">
      <c r="A3149" s="45" t="s">
        <v>323</v>
      </c>
      <c r="B3149" s="45" t="s">
        <v>189</v>
      </c>
      <c r="D3149" s="45">
        <v>1</v>
      </c>
    </row>
    <row r="3150" spans="1:4" x14ac:dyDescent="0.3">
      <c r="A3150" s="45" t="s">
        <v>382</v>
      </c>
      <c r="B3150" s="45" t="s">
        <v>189</v>
      </c>
      <c r="C3150" s="45">
        <v>1</v>
      </c>
      <c r="D3150" s="45"/>
    </row>
    <row r="3151" spans="1:4" x14ac:dyDescent="0.3">
      <c r="A3151" s="45" t="s">
        <v>382</v>
      </c>
      <c r="B3151" s="45" t="s">
        <v>189</v>
      </c>
      <c r="C3151" s="45">
        <v>1</v>
      </c>
      <c r="D3151" s="45"/>
    </row>
    <row r="3152" spans="1:4" x14ac:dyDescent="0.3">
      <c r="A3152" s="45" t="s">
        <v>382</v>
      </c>
      <c r="B3152" s="45" t="s">
        <v>189</v>
      </c>
      <c r="C3152" s="45">
        <v>1</v>
      </c>
      <c r="D3152" s="45"/>
    </row>
    <row r="3153" spans="1:4" x14ac:dyDescent="0.3">
      <c r="A3153" s="45" t="s">
        <v>382</v>
      </c>
      <c r="B3153" s="45" t="s">
        <v>189</v>
      </c>
      <c r="C3153" s="45">
        <v>1</v>
      </c>
      <c r="D3153" s="45"/>
    </row>
    <row r="3154" spans="1:4" x14ac:dyDescent="0.3">
      <c r="A3154" s="45" t="s">
        <v>382</v>
      </c>
      <c r="B3154" s="45" t="s">
        <v>189</v>
      </c>
      <c r="C3154" s="45">
        <v>1</v>
      </c>
      <c r="D3154" s="45"/>
    </row>
    <row r="3155" spans="1:4" x14ac:dyDescent="0.3">
      <c r="A3155" s="45" t="s">
        <v>382</v>
      </c>
      <c r="B3155" s="45" t="s">
        <v>189</v>
      </c>
      <c r="C3155" s="45">
        <v>1</v>
      </c>
      <c r="D3155" s="45"/>
    </row>
    <row r="3156" spans="1:4" x14ac:dyDescent="0.3">
      <c r="A3156" s="45" t="s">
        <v>382</v>
      </c>
      <c r="B3156" s="45" t="s">
        <v>189</v>
      </c>
      <c r="C3156" s="45">
        <v>1</v>
      </c>
      <c r="D3156" s="45"/>
    </row>
    <row r="3157" spans="1:4" x14ac:dyDescent="0.3">
      <c r="A3157" s="45" t="s">
        <v>382</v>
      </c>
      <c r="B3157" s="45" t="s">
        <v>189</v>
      </c>
      <c r="C3157" s="45">
        <v>1</v>
      </c>
      <c r="D3157" s="45"/>
    </row>
    <row r="3158" spans="1:4" x14ac:dyDescent="0.3">
      <c r="A3158" s="45" t="s">
        <v>382</v>
      </c>
      <c r="B3158" s="45" t="s">
        <v>189</v>
      </c>
      <c r="C3158" s="45">
        <v>1</v>
      </c>
      <c r="D3158" s="45"/>
    </row>
    <row r="3159" spans="1:4" x14ac:dyDescent="0.3">
      <c r="A3159" s="45" t="s">
        <v>382</v>
      </c>
      <c r="B3159" s="45" t="s">
        <v>189</v>
      </c>
      <c r="C3159" s="45">
        <v>1</v>
      </c>
      <c r="D3159" s="45"/>
    </row>
    <row r="3160" spans="1:4" x14ac:dyDescent="0.3">
      <c r="A3160" s="45" t="s">
        <v>382</v>
      </c>
      <c r="B3160" s="45" t="s">
        <v>189</v>
      </c>
      <c r="C3160" s="45">
        <v>1</v>
      </c>
      <c r="D3160" s="45"/>
    </row>
    <row r="3161" spans="1:4" x14ac:dyDescent="0.3">
      <c r="A3161" s="45" t="s">
        <v>382</v>
      </c>
      <c r="B3161" s="45" t="s">
        <v>189</v>
      </c>
      <c r="C3161" s="45">
        <v>1</v>
      </c>
      <c r="D3161" s="45"/>
    </row>
    <row r="3162" spans="1:4" x14ac:dyDescent="0.3">
      <c r="A3162" s="45" t="s">
        <v>382</v>
      </c>
      <c r="B3162" s="45" t="s">
        <v>189</v>
      </c>
      <c r="C3162" s="45">
        <v>2</v>
      </c>
      <c r="D3162" s="45"/>
    </row>
    <row r="3163" spans="1:4" x14ac:dyDescent="0.3">
      <c r="A3163" s="45" t="s">
        <v>382</v>
      </c>
      <c r="B3163" s="45" t="s">
        <v>189</v>
      </c>
      <c r="C3163" s="45">
        <v>2</v>
      </c>
      <c r="D3163" s="45"/>
    </row>
    <row r="3164" spans="1:4" x14ac:dyDescent="0.3">
      <c r="A3164" s="45" t="s">
        <v>382</v>
      </c>
      <c r="B3164" s="45" t="s">
        <v>189</v>
      </c>
      <c r="C3164" s="45">
        <v>2</v>
      </c>
      <c r="D3164" s="45"/>
    </row>
    <row r="3165" spans="1:4" x14ac:dyDescent="0.3">
      <c r="A3165" s="45" t="s">
        <v>382</v>
      </c>
      <c r="B3165" s="45" t="s">
        <v>189</v>
      </c>
      <c r="C3165" s="45">
        <v>2</v>
      </c>
      <c r="D3165" s="45"/>
    </row>
    <row r="3166" spans="1:4" x14ac:dyDescent="0.3">
      <c r="A3166" s="45" t="s">
        <v>382</v>
      </c>
      <c r="B3166" s="45" t="s">
        <v>189</v>
      </c>
      <c r="D3166" s="45">
        <v>1</v>
      </c>
    </row>
    <row r="3167" spans="1:4" x14ac:dyDescent="0.3">
      <c r="A3167" s="45" t="s">
        <v>382</v>
      </c>
      <c r="B3167" s="45" t="s">
        <v>189</v>
      </c>
      <c r="D3167" s="45">
        <v>1</v>
      </c>
    </row>
    <row r="3168" spans="1:4" x14ac:dyDescent="0.3">
      <c r="A3168" s="45" t="s">
        <v>382</v>
      </c>
      <c r="B3168" s="45" t="s">
        <v>189</v>
      </c>
      <c r="D3168" s="45">
        <v>1</v>
      </c>
    </row>
    <row r="3169" spans="1:4" x14ac:dyDescent="0.3">
      <c r="A3169" s="45" t="s">
        <v>382</v>
      </c>
      <c r="B3169" s="45" t="s">
        <v>189</v>
      </c>
      <c r="D3169" s="45">
        <v>1</v>
      </c>
    </row>
    <row r="3170" spans="1:4" x14ac:dyDescent="0.3">
      <c r="A3170" s="45" t="s">
        <v>382</v>
      </c>
      <c r="B3170" s="45" t="s">
        <v>189</v>
      </c>
      <c r="D3170" s="45">
        <v>1</v>
      </c>
    </row>
    <row r="3171" spans="1:4" x14ac:dyDescent="0.3">
      <c r="A3171" s="45" t="s">
        <v>382</v>
      </c>
      <c r="B3171" s="45" t="s">
        <v>189</v>
      </c>
      <c r="D3171" s="45">
        <v>1</v>
      </c>
    </row>
    <row r="3172" spans="1:4" x14ac:dyDescent="0.3">
      <c r="A3172" s="45" t="s">
        <v>368</v>
      </c>
      <c r="B3172" s="45" t="s">
        <v>189</v>
      </c>
      <c r="C3172" s="45">
        <v>1</v>
      </c>
      <c r="D3172" s="45"/>
    </row>
    <row r="3173" spans="1:4" x14ac:dyDescent="0.3">
      <c r="A3173" s="45" t="s">
        <v>368</v>
      </c>
      <c r="B3173" s="45" t="s">
        <v>189</v>
      </c>
      <c r="C3173" s="45">
        <v>2</v>
      </c>
      <c r="D3173" s="45"/>
    </row>
    <row r="3174" spans="1:4" x14ac:dyDescent="0.3">
      <c r="A3174" s="45" t="s">
        <v>368</v>
      </c>
      <c r="B3174" s="45" t="s">
        <v>189</v>
      </c>
      <c r="C3174" s="45">
        <v>6</v>
      </c>
      <c r="D3174" s="45"/>
    </row>
    <row r="3175" spans="1:4" x14ac:dyDescent="0.3">
      <c r="A3175" s="45" t="s">
        <v>368</v>
      </c>
      <c r="B3175" s="45" t="s">
        <v>189</v>
      </c>
      <c r="C3175" s="45">
        <v>7</v>
      </c>
      <c r="D3175" s="45"/>
    </row>
    <row r="3176" spans="1:4" x14ac:dyDescent="0.3">
      <c r="A3176" s="45" t="s">
        <v>206</v>
      </c>
      <c r="B3176" s="45" t="s">
        <v>167</v>
      </c>
      <c r="C3176" s="45">
        <v>1</v>
      </c>
      <c r="D3176" s="45"/>
    </row>
    <row r="3177" spans="1:4" x14ac:dyDescent="0.3">
      <c r="A3177" s="45" t="s">
        <v>383</v>
      </c>
      <c r="B3177" s="45" t="s">
        <v>167</v>
      </c>
      <c r="D3177" s="45">
        <v>1</v>
      </c>
    </row>
    <row r="3178" spans="1:4" x14ac:dyDescent="0.3">
      <c r="A3178" s="45" t="s">
        <v>206</v>
      </c>
      <c r="B3178" s="45" t="s">
        <v>1467</v>
      </c>
      <c r="D3178" s="45">
        <v>1</v>
      </c>
    </row>
    <row r="3179" spans="1:4" x14ac:dyDescent="0.3">
      <c r="A3179" s="45" t="s">
        <v>171</v>
      </c>
      <c r="B3179" s="45" t="s">
        <v>53</v>
      </c>
      <c r="C3179" s="45">
        <v>1</v>
      </c>
      <c r="D3179" s="45"/>
    </row>
    <row r="3180" spans="1:4" x14ac:dyDescent="0.3">
      <c r="A3180" s="45" t="s">
        <v>171</v>
      </c>
      <c r="B3180" s="45" t="s">
        <v>53</v>
      </c>
      <c r="D3180" s="45">
        <v>1</v>
      </c>
    </row>
    <row r="3181" spans="1:4" x14ac:dyDescent="0.3">
      <c r="A3181" s="45" t="s">
        <v>171</v>
      </c>
      <c r="B3181" s="45" t="s">
        <v>53</v>
      </c>
      <c r="D3181" s="45">
        <v>1</v>
      </c>
    </row>
    <row r="3182" spans="1:4" x14ac:dyDescent="0.3">
      <c r="A3182" s="45" t="s">
        <v>845</v>
      </c>
      <c r="B3182" s="45" t="s">
        <v>53</v>
      </c>
      <c r="C3182" s="45">
        <v>1</v>
      </c>
      <c r="D3182" s="45"/>
    </row>
    <row r="3183" spans="1:4" x14ac:dyDescent="0.3">
      <c r="A3183" s="45" t="s">
        <v>845</v>
      </c>
      <c r="B3183" s="45" t="s">
        <v>53</v>
      </c>
      <c r="C3183" s="45">
        <v>1</v>
      </c>
      <c r="D3183" s="45"/>
    </row>
    <row r="3184" spans="1:4" x14ac:dyDescent="0.3">
      <c r="A3184" s="45" t="s">
        <v>845</v>
      </c>
      <c r="B3184" s="45" t="s">
        <v>53</v>
      </c>
      <c r="D3184" s="45">
        <v>1</v>
      </c>
    </row>
    <row r="3185" spans="1:4" x14ac:dyDescent="0.3">
      <c r="A3185" s="45" t="s">
        <v>845</v>
      </c>
      <c r="B3185" s="45" t="s">
        <v>53</v>
      </c>
      <c r="D3185" s="45">
        <v>1</v>
      </c>
    </row>
    <row r="3186" spans="1:4" x14ac:dyDescent="0.3">
      <c r="A3186" s="45" t="s">
        <v>845</v>
      </c>
      <c r="B3186" s="45" t="s">
        <v>53</v>
      </c>
      <c r="D3186" s="45">
        <v>1</v>
      </c>
    </row>
    <row r="3187" spans="1:4" x14ac:dyDescent="0.3">
      <c r="A3187" s="45" t="s">
        <v>845</v>
      </c>
      <c r="B3187" s="45" t="s">
        <v>53</v>
      </c>
      <c r="D3187" s="45">
        <v>1</v>
      </c>
    </row>
    <row r="3188" spans="1:4" x14ac:dyDescent="0.3">
      <c r="A3188" s="45" t="s">
        <v>845</v>
      </c>
      <c r="B3188" s="45" t="s">
        <v>53</v>
      </c>
      <c r="D3188" s="45">
        <v>1</v>
      </c>
    </row>
    <row r="3189" spans="1:4" x14ac:dyDescent="0.3">
      <c r="A3189" s="45" t="s">
        <v>547</v>
      </c>
      <c r="B3189" s="45" t="s">
        <v>53</v>
      </c>
      <c r="D3189" s="45">
        <v>1</v>
      </c>
    </row>
    <row r="3190" spans="1:4" x14ac:dyDescent="0.3">
      <c r="A3190" s="45" t="s">
        <v>367</v>
      </c>
      <c r="B3190" s="45" t="s">
        <v>53</v>
      </c>
      <c r="C3190" s="45">
        <v>1</v>
      </c>
      <c r="D3190" s="45"/>
    </row>
    <row r="3191" spans="1:4" x14ac:dyDescent="0.3">
      <c r="A3191" s="45" t="s">
        <v>367</v>
      </c>
      <c r="B3191" s="45" t="s">
        <v>53</v>
      </c>
      <c r="D3191" s="45">
        <v>1</v>
      </c>
    </row>
    <row r="3192" spans="1:4" x14ac:dyDescent="0.3">
      <c r="A3192" s="45" t="s">
        <v>383</v>
      </c>
      <c r="B3192" s="45" t="s">
        <v>53</v>
      </c>
      <c r="D3192" s="45">
        <v>1</v>
      </c>
    </row>
    <row r="3193" spans="1:4" x14ac:dyDescent="0.3">
      <c r="A3193" s="45" t="s">
        <v>367</v>
      </c>
      <c r="B3193" s="45" t="s">
        <v>5</v>
      </c>
      <c r="C3193" s="45">
        <v>1</v>
      </c>
      <c r="D3193" s="45"/>
    </row>
    <row r="3194" spans="1:4" x14ac:dyDescent="0.3">
      <c r="A3194" s="45" t="s">
        <v>367</v>
      </c>
      <c r="B3194" s="45" t="s">
        <v>5</v>
      </c>
      <c r="C3194" s="45">
        <v>1</v>
      </c>
      <c r="D3194" s="45"/>
    </row>
    <row r="3195" spans="1:4" x14ac:dyDescent="0.3">
      <c r="A3195" s="45" t="s">
        <v>367</v>
      </c>
      <c r="B3195" s="45" t="s">
        <v>5</v>
      </c>
      <c r="C3195" s="45">
        <v>1</v>
      </c>
      <c r="D3195" s="45"/>
    </row>
    <row r="3196" spans="1:4" x14ac:dyDescent="0.3">
      <c r="A3196" s="45" t="s">
        <v>367</v>
      </c>
      <c r="B3196" s="45" t="s">
        <v>5</v>
      </c>
      <c r="C3196" s="45">
        <v>1</v>
      </c>
      <c r="D3196" s="45"/>
    </row>
    <row r="3197" spans="1:4" x14ac:dyDescent="0.3">
      <c r="A3197" s="45" t="s">
        <v>367</v>
      </c>
      <c r="B3197" s="45" t="s">
        <v>5</v>
      </c>
      <c r="C3197" s="45">
        <v>1</v>
      </c>
      <c r="D3197" s="45"/>
    </row>
    <row r="3198" spans="1:4" x14ac:dyDescent="0.3">
      <c r="A3198" s="45" t="s">
        <v>367</v>
      </c>
      <c r="B3198" s="45" t="s">
        <v>5</v>
      </c>
      <c r="C3198" s="45">
        <v>1</v>
      </c>
      <c r="D3198" s="45"/>
    </row>
    <row r="3199" spans="1:4" x14ac:dyDescent="0.3">
      <c r="A3199" s="45" t="s">
        <v>367</v>
      </c>
      <c r="B3199" s="45" t="s">
        <v>5</v>
      </c>
      <c r="C3199" s="45">
        <v>3</v>
      </c>
      <c r="D3199" s="45"/>
    </row>
    <row r="3200" spans="1:4" x14ac:dyDescent="0.3">
      <c r="A3200" s="45" t="s">
        <v>367</v>
      </c>
      <c r="B3200" s="45" t="s">
        <v>5</v>
      </c>
      <c r="C3200" s="45">
        <v>3</v>
      </c>
      <c r="D3200" s="45"/>
    </row>
    <row r="3201" spans="1:10" x14ac:dyDescent="0.3">
      <c r="A3201" s="45" t="s">
        <v>367</v>
      </c>
      <c r="B3201" s="45" t="s">
        <v>5</v>
      </c>
      <c r="C3201" s="45">
        <v>4</v>
      </c>
      <c r="D3201" s="45"/>
    </row>
    <row r="3202" spans="1:10" x14ac:dyDescent="0.3">
      <c r="A3202" s="45" t="s">
        <v>367</v>
      </c>
      <c r="B3202" s="45" t="s">
        <v>5</v>
      </c>
      <c r="D3202" s="45">
        <v>1</v>
      </c>
    </row>
    <row r="3203" spans="1:10" x14ac:dyDescent="0.3">
      <c r="A3203" s="45" t="s">
        <v>367</v>
      </c>
      <c r="B3203" s="45" t="s">
        <v>5</v>
      </c>
      <c r="D3203" s="45">
        <v>1</v>
      </c>
    </row>
    <row r="3204" spans="1:10" x14ac:dyDescent="0.3">
      <c r="A3204" s="45" t="s">
        <v>367</v>
      </c>
      <c r="B3204" s="45" t="s">
        <v>5</v>
      </c>
      <c r="D3204" s="45">
        <v>1</v>
      </c>
    </row>
    <row r="3205" spans="1:10" x14ac:dyDescent="0.3">
      <c r="A3205" s="45" t="s">
        <v>367</v>
      </c>
      <c r="B3205" s="45" t="s">
        <v>5</v>
      </c>
      <c r="D3205" s="45">
        <v>1</v>
      </c>
    </row>
    <row r="3206" spans="1:10" x14ac:dyDescent="0.3">
      <c r="A3206" s="45" t="s">
        <v>367</v>
      </c>
      <c r="B3206" s="45" t="s">
        <v>5</v>
      </c>
      <c r="D3206" s="45">
        <v>1</v>
      </c>
      <c r="I3206" s="44">
        <v>1</v>
      </c>
      <c r="J3206">
        <f>SUM(C3193:C3206)</f>
        <v>16</v>
      </c>
    </row>
    <row r="3207" spans="1:10" x14ac:dyDescent="0.3">
      <c r="A3207" s="45" t="s">
        <v>172</v>
      </c>
      <c r="B3207" s="45" t="s">
        <v>5</v>
      </c>
      <c r="C3207" s="45">
        <v>1</v>
      </c>
      <c r="D3207" s="45"/>
    </row>
    <row r="3208" spans="1:10" x14ac:dyDescent="0.3">
      <c r="A3208" s="45" t="s">
        <v>172</v>
      </c>
      <c r="B3208" s="45" t="s">
        <v>5</v>
      </c>
      <c r="C3208" s="45">
        <v>4</v>
      </c>
      <c r="D3208" s="45"/>
    </row>
    <row r="3209" spans="1:10" x14ac:dyDescent="0.3">
      <c r="A3209" s="45" t="s">
        <v>172</v>
      </c>
      <c r="B3209" s="45" t="s">
        <v>5</v>
      </c>
      <c r="D3209" s="45">
        <v>1</v>
      </c>
      <c r="I3209" s="44">
        <v>1</v>
      </c>
      <c r="J3209">
        <v>5</v>
      </c>
    </row>
    <row r="3210" spans="1:10" x14ac:dyDescent="0.3">
      <c r="A3210" s="45" t="s">
        <v>381</v>
      </c>
      <c r="B3210" s="45" t="s">
        <v>5</v>
      </c>
      <c r="C3210" s="45">
        <v>2</v>
      </c>
      <c r="D3210" s="45"/>
    </row>
    <row r="3211" spans="1:10" x14ac:dyDescent="0.3">
      <c r="A3211" s="45" t="s">
        <v>381</v>
      </c>
      <c r="B3211" s="45" t="s">
        <v>5</v>
      </c>
      <c r="C3211" s="45">
        <v>2</v>
      </c>
      <c r="D3211" s="45"/>
    </row>
    <row r="3212" spans="1:10" x14ac:dyDescent="0.3">
      <c r="A3212" s="45" t="s">
        <v>381</v>
      </c>
      <c r="B3212" s="45" t="s">
        <v>5</v>
      </c>
      <c r="C3212" s="45">
        <v>3</v>
      </c>
      <c r="D3212" s="45"/>
    </row>
    <row r="3213" spans="1:10" x14ac:dyDescent="0.3">
      <c r="A3213" s="45" t="s">
        <v>381</v>
      </c>
      <c r="B3213" s="45" t="s">
        <v>5</v>
      </c>
      <c r="C3213" s="45">
        <v>4</v>
      </c>
      <c r="D3213" s="45"/>
    </row>
    <row r="3214" spans="1:10" x14ac:dyDescent="0.3">
      <c r="A3214" s="45" t="s">
        <v>381</v>
      </c>
      <c r="B3214" s="45" t="s">
        <v>5</v>
      </c>
      <c r="C3214" s="45">
        <v>5</v>
      </c>
      <c r="D3214" s="45"/>
    </row>
    <row r="3215" spans="1:10" x14ac:dyDescent="0.3">
      <c r="A3215" s="45" t="s">
        <v>381</v>
      </c>
      <c r="B3215" s="45" t="s">
        <v>5</v>
      </c>
      <c r="C3215" s="45">
        <v>8</v>
      </c>
      <c r="D3215" s="45"/>
    </row>
    <row r="3216" spans="1:10" x14ac:dyDescent="0.3">
      <c r="A3216" s="45" t="s">
        <v>381</v>
      </c>
      <c r="B3216" s="45" t="s">
        <v>5</v>
      </c>
      <c r="D3216" s="45">
        <v>1</v>
      </c>
    </row>
    <row r="3217" spans="1:12" x14ac:dyDescent="0.3">
      <c r="A3217" s="45" t="s">
        <v>381</v>
      </c>
      <c r="B3217" s="45" t="s">
        <v>5</v>
      </c>
      <c r="D3217" s="45">
        <v>1</v>
      </c>
    </row>
    <row r="3218" spans="1:12" x14ac:dyDescent="0.3">
      <c r="A3218" s="45" t="s">
        <v>381</v>
      </c>
      <c r="B3218" s="45" t="s">
        <v>5</v>
      </c>
      <c r="D3218" s="45">
        <v>1</v>
      </c>
      <c r="I3218" s="44">
        <v>3</v>
      </c>
      <c r="J3218">
        <f>SUM(C3210:C3218)</f>
        <v>24</v>
      </c>
    </row>
    <row r="3219" spans="1:12" x14ac:dyDescent="0.3">
      <c r="A3219" s="45" t="s">
        <v>206</v>
      </c>
      <c r="B3219" s="45" t="s">
        <v>5</v>
      </c>
      <c r="C3219" s="45">
        <v>1</v>
      </c>
      <c r="D3219" s="45"/>
    </row>
    <row r="3220" spans="1:12" x14ac:dyDescent="0.3">
      <c r="A3220" s="45" t="s">
        <v>206</v>
      </c>
      <c r="B3220" s="45" t="s">
        <v>5</v>
      </c>
      <c r="C3220" s="45">
        <v>1</v>
      </c>
      <c r="D3220" s="45"/>
    </row>
    <row r="3221" spans="1:12" x14ac:dyDescent="0.3">
      <c r="A3221" s="45" t="s">
        <v>206</v>
      </c>
      <c r="B3221" s="45" t="s">
        <v>5</v>
      </c>
      <c r="C3221" s="45">
        <v>1</v>
      </c>
      <c r="D3221" s="45"/>
    </row>
    <row r="3222" spans="1:12" x14ac:dyDescent="0.3">
      <c r="A3222" s="45" t="s">
        <v>206</v>
      </c>
      <c r="B3222" s="45" t="s">
        <v>5</v>
      </c>
      <c r="C3222" s="45">
        <v>1</v>
      </c>
      <c r="D3222" s="45"/>
      <c r="I3222" s="44">
        <v>0</v>
      </c>
      <c r="J3222">
        <v>4</v>
      </c>
    </row>
    <row r="3223" spans="1:12" x14ac:dyDescent="0.3">
      <c r="A3223" s="45" t="s">
        <v>368</v>
      </c>
      <c r="B3223" s="45" t="s">
        <v>5</v>
      </c>
      <c r="C3223" s="45">
        <v>1</v>
      </c>
      <c r="D3223" s="45"/>
    </row>
    <row r="3224" spans="1:12" x14ac:dyDescent="0.3">
      <c r="A3224" s="45" t="s">
        <v>368</v>
      </c>
      <c r="B3224" s="45" t="s">
        <v>5</v>
      </c>
      <c r="D3224" s="45">
        <v>1</v>
      </c>
      <c r="I3224" s="44">
        <v>1</v>
      </c>
      <c r="J3224">
        <v>0</v>
      </c>
    </row>
    <row r="3225" spans="1:12" x14ac:dyDescent="0.3">
      <c r="A3225" s="45" t="s">
        <v>383</v>
      </c>
      <c r="B3225" s="45" t="s">
        <v>5</v>
      </c>
      <c r="C3225" s="45">
        <v>1</v>
      </c>
      <c r="D3225" s="45"/>
    </row>
    <row r="3226" spans="1:12" x14ac:dyDescent="0.3">
      <c r="A3226" s="45" t="s">
        <v>383</v>
      </c>
      <c r="B3226" s="45" t="s">
        <v>5</v>
      </c>
      <c r="C3226" s="45">
        <v>1</v>
      </c>
      <c r="D3226" s="45"/>
    </row>
    <row r="3227" spans="1:12" x14ac:dyDescent="0.3">
      <c r="A3227" s="45" t="s">
        <v>383</v>
      </c>
      <c r="B3227" s="45" t="s">
        <v>5</v>
      </c>
      <c r="C3227" s="45">
        <v>1</v>
      </c>
      <c r="D3227" s="45"/>
      <c r="I3227" s="44">
        <v>0</v>
      </c>
      <c r="J3227">
        <v>3</v>
      </c>
    </row>
    <row r="3228" spans="1:12" x14ac:dyDescent="0.3">
      <c r="A3228" s="45" t="s">
        <v>368</v>
      </c>
      <c r="B3228" s="45" t="s">
        <v>2625</v>
      </c>
      <c r="C3228" s="45">
        <v>1</v>
      </c>
      <c r="D3228" s="45"/>
    </row>
    <row r="3229" spans="1:12" x14ac:dyDescent="0.3">
      <c r="A3229" s="45" t="s">
        <v>383</v>
      </c>
      <c r="B3229" s="45" t="s">
        <v>2625</v>
      </c>
      <c r="C3229" s="45">
        <v>1</v>
      </c>
      <c r="D3229" s="45"/>
    </row>
    <row r="3230" spans="1:12" x14ac:dyDescent="0.3">
      <c r="A3230" s="45" t="s">
        <v>171</v>
      </c>
      <c r="B3230" s="45" t="s">
        <v>6</v>
      </c>
      <c r="D3230" s="45">
        <v>1</v>
      </c>
    </row>
    <row r="3231" spans="1:12" x14ac:dyDescent="0.3">
      <c r="A3231" s="45" t="s">
        <v>171</v>
      </c>
      <c r="B3231" s="45" t="s">
        <v>6</v>
      </c>
      <c r="D3231" s="45">
        <v>1</v>
      </c>
    </row>
    <row r="3232" spans="1:12" x14ac:dyDescent="0.3">
      <c r="A3232" s="45" t="s">
        <v>171</v>
      </c>
      <c r="B3232" s="45" t="s">
        <v>6</v>
      </c>
      <c r="D3232" s="45">
        <v>1</v>
      </c>
      <c r="K3232" s="44">
        <v>3</v>
      </c>
      <c r="L3232">
        <v>0</v>
      </c>
    </row>
    <row r="3233" spans="1:4" x14ac:dyDescent="0.3">
      <c r="A3233" s="45" t="s">
        <v>845</v>
      </c>
      <c r="B3233" s="45" t="s">
        <v>6</v>
      </c>
      <c r="C3233" s="45">
        <v>1</v>
      </c>
      <c r="D3233" s="45"/>
    </row>
    <row r="3234" spans="1:4" x14ac:dyDescent="0.3">
      <c r="A3234" s="45" t="s">
        <v>845</v>
      </c>
      <c r="B3234" s="45" t="s">
        <v>6</v>
      </c>
      <c r="C3234" s="45">
        <v>1</v>
      </c>
      <c r="D3234" s="45"/>
    </row>
    <row r="3235" spans="1:4" x14ac:dyDescent="0.3">
      <c r="A3235" s="45" t="s">
        <v>845</v>
      </c>
      <c r="B3235" s="45" t="s">
        <v>6</v>
      </c>
      <c r="C3235" s="45">
        <v>1</v>
      </c>
      <c r="D3235" s="45"/>
    </row>
    <row r="3236" spans="1:4" x14ac:dyDescent="0.3">
      <c r="A3236" s="45" t="s">
        <v>845</v>
      </c>
      <c r="B3236" s="45" t="s">
        <v>6</v>
      </c>
      <c r="C3236" s="45">
        <v>1</v>
      </c>
      <c r="D3236" s="45"/>
    </row>
    <row r="3237" spans="1:4" x14ac:dyDescent="0.3">
      <c r="A3237" s="45" t="s">
        <v>845</v>
      </c>
      <c r="B3237" s="45" t="s">
        <v>6</v>
      </c>
      <c r="C3237" s="45">
        <v>1</v>
      </c>
      <c r="D3237" s="45"/>
    </row>
    <row r="3238" spans="1:4" x14ac:dyDescent="0.3">
      <c r="A3238" s="45" t="s">
        <v>845</v>
      </c>
      <c r="B3238" s="45" t="s">
        <v>6</v>
      </c>
      <c r="C3238" s="45">
        <v>1</v>
      </c>
      <c r="D3238" s="45"/>
    </row>
    <row r="3239" spans="1:4" x14ac:dyDescent="0.3">
      <c r="A3239" s="45" t="s">
        <v>845</v>
      </c>
      <c r="B3239" s="45" t="s">
        <v>6</v>
      </c>
      <c r="C3239" s="45">
        <v>1</v>
      </c>
      <c r="D3239" s="45"/>
    </row>
    <row r="3240" spans="1:4" x14ac:dyDescent="0.3">
      <c r="A3240" s="45" t="s">
        <v>845</v>
      </c>
      <c r="B3240" s="45" t="s">
        <v>6</v>
      </c>
      <c r="C3240" s="45">
        <v>2</v>
      </c>
      <c r="D3240" s="45"/>
    </row>
    <row r="3241" spans="1:4" x14ac:dyDescent="0.3">
      <c r="A3241" s="45" t="s">
        <v>845</v>
      </c>
      <c r="B3241" s="45" t="s">
        <v>6</v>
      </c>
      <c r="C3241" s="45">
        <v>2</v>
      </c>
      <c r="D3241" s="45"/>
    </row>
    <row r="3242" spans="1:4" x14ac:dyDescent="0.3">
      <c r="A3242" s="45" t="s">
        <v>845</v>
      </c>
      <c r="B3242" s="45" t="s">
        <v>6</v>
      </c>
      <c r="C3242" s="45">
        <v>2</v>
      </c>
      <c r="D3242" s="45"/>
    </row>
    <row r="3243" spans="1:4" x14ac:dyDescent="0.3">
      <c r="A3243" s="45" t="s">
        <v>845</v>
      </c>
      <c r="B3243" s="45" t="s">
        <v>6</v>
      </c>
      <c r="C3243" s="45">
        <v>3</v>
      </c>
      <c r="D3243" s="45"/>
    </row>
    <row r="3244" spans="1:4" x14ac:dyDescent="0.3">
      <c r="A3244" s="45" t="s">
        <v>845</v>
      </c>
      <c r="B3244" s="45" t="s">
        <v>6</v>
      </c>
      <c r="C3244" s="45">
        <v>4</v>
      </c>
      <c r="D3244" s="45"/>
    </row>
    <row r="3245" spans="1:4" x14ac:dyDescent="0.3">
      <c r="A3245" s="45" t="s">
        <v>845</v>
      </c>
      <c r="B3245" s="45" t="s">
        <v>6</v>
      </c>
      <c r="C3245" s="45">
        <v>5</v>
      </c>
      <c r="D3245" s="45"/>
    </row>
    <row r="3246" spans="1:4" x14ac:dyDescent="0.3">
      <c r="A3246" s="45" t="s">
        <v>845</v>
      </c>
      <c r="B3246" s="45" t="s">
        <v>6</v>
      </c>
      <c r="C3246" s="45">
        <v>5</v>
      </c>
      <c r="D3246" s="45"/>
    </row>
    <row r="3247" spans="1:4" x14ac:dyDescent="0.3">
      <c r="A3247" s="45" t="s">
        <v>845</v>
      </c>
      <c r="B3247" s="45" t="s">
        <v>6</v>
      </c>
      <c r="C3247" s="45">
        <v>6</v>
      </c>
      <c r="D3247" s="45"/>
    </row>
    <row r="3248" spans="1:4" x14ac:dyDescent="0.3">
      <c r="A3248" s="45" t="s">
        <v>845</v>
      </c>
      <c r="B3248" s="45" t="s">
        <v>6</v>
      </c>
      <c r="C3248" s="45">
        <v>6</v>
      </c>
      <c r="D3248" s="45"/>
    </row>
    <row r="3249" spans="1:4" x14ac:dyDescent="0.3">
      <c r="A3249" s="45" t="s">
        <v>845</v>
      </c>
      <c r="B3249" s="45" t="s">
        <v>6</v>
      </c>
      <c r="D3249" s="45">
        <v>1</v>
      </c>
    </row>
    <row r="3250" spans="1:4" x14ac:dyDescent="0.3">
      <c r="A3250" s="45" t="s">
        <v>845</v>
      </c>
      <c r="B3250" s="45" t="s">
        <v>6</v>
      </c>
      <c r="D3250" s="45">
        <v>1</v>
      </c>
    </row>
    <row r="3251" spans="1:4" x14ac:dyDescent="0.3">
      <c r="A3251" s="45" t="s">
        <v>845</v>
      </c>
      <c r="B3251" s="45" t="s">
        <v>6</v>
      </c>
      <c r="D3251" s="45">
        <v>1</v>
      </c>
    </row>
    <row r="3252" spans="1:4" x14ac:dyDescent="0.3">
      <c r="A3252" s="45" t="s">
        <v>845</v>
      </c>
      <c r="B3252" s="45" t="s">
        <v>6</v>
      </c>
      <c r="D3252" s="45">
        <v>1</v>
      </c>
    </row>
    <row r="3253" spans="1:4" x14ac:dyDescent="0.3">
      <c r="A3253" s="45" t="s">
        <v>845</v>
      </c>
      <c r="B3253" s="45" t="s">
        <v>6</v>
      </c>
      <c r="D3253" s="45">
        <v>1</v>
      </c>
    </row>
    <row r="3254" spans="1:4" x14ac:dyDescent="0.3">
      <c r="A3254" s="45" t="s">
        <v>845</v>
      </c>
      <c r="B3254" s="45" t="s">
        <v>6</v>
      </c>
      <c r="D3254" s="45">
        <v>1</v>
      </c>
    </row>
    <row r="3255" spans="1:4" x14ac:dyDescent="0.3">
      <c r="A3255" s="45" t="s">
        <v>845</v>
      </c>
      <c r="B3255" s="45" t="s">
        <v>6</v>
      </c>
      <c r="D3255" s="45">
        <v>1</v>
      </c>
    </row>
    <row r="3256" spans="1:4" x14ac:dyDescent="0.3">
      <c r="A3256" s="45" t="s">
        <v>845</v>
      </c>
      <c r="B3256" s="45" t="s">
        <v>6</v>
      </c>
      <c r="D3256" s="45">
        <v>1</v>
      </c>
    </row>
    <row r="3257" spans="1:4" x14ac:dyDescent="0.3">
      <c r="A3257" s="45" t="s">
        <v>845</v>
      </c>
      <c r="B3257" s="45" t="s">
        <v>6</v>
      </c>
      <c r="D3257" s="45">
        <v>1</v>
      </c>
    </row>
    <row r="3258" spans="1:4" x14ac:dyDescent="0.3">
      <c r="A3258" s="45" t="s">
        <v>845</v>
      </c>
      <c r="B3258" s="45" t="s">
        <v>6</v>
      </c>
      <c r="D3258" s="45">
        <v>1</v>
      </c>
    </row>
    <row r="3259" spans="1:4" x14ac:dyDescent="0.3">
      <c r="A3259" s="45" t="s">
        <v>845</v>
      </c>
      <c r="B3259" s="45" t="s">
        <v>6</v>
      </c>
      <c r="D3259" s="45">
        <v>1</v>
      </c>
    </row>
    <row r="3260" spans="1:4" x14ac:dyDescent="0.3">
      <c r="A3260" s="45" t="s">
        <v>845</v>
      </c>
      <c r="B3260" s="45" t="s">
        <v>6</v>
      </c>
      <c r="D3260" s="45">
        <v>1</v>
      </c>
    </row>
    <row r="3261" spans="1:4" x14ac:dyDescent="0.3">
      <c r="A3261" s="45" t="s">
        <v>845</v>
      </c>
      <c r="B3261" s="45" t="s">
        <v>6</v>
      </c>
      <c r="D3261" s="45">
        <v>1</v>
      </c>
    </row>
    <row r="3262" spans="1:4" x14ac:dyDescent="0.3">
      <c r="A3262" s="45" t="s">
        <v>845</v>
      </c>
      <c r="B3262" s="45" t="s">
        <v>6</v>
      </c>
      <c r="D3262" s="45">
        <v>1</v>
      </c>
    </row>
    <row r="3263" spans="1:4" x14ac:dyDescent="0.3">
      <c r="A3263" s="45" t="s">
        <v>845</v>
      </c>
      <c r="B3263" s="45" t="s">
        <v>6</v>
      </c>
      <c r="D3263" s="45">
        <v>1</v>
      </c>
    </row>
    <row r="3264" spans="1:4" x14ac:dyDescent="0.3">
      <c r="A3264" s="45" t="s">
        <v>845</v>
      </c>
      <c r="B3264" s="45" t="s">
        <v>6</v>
      </c>
      <c r="D3264" s="45">
        <v>1</v>
      </c>
    </row>
    <row r="3265" spans="1:12" x14ac:dyDescent="0.3">
      <c r="A3265" s="45" t="s">
        <v>845</v>
      </c>
      <c r="B3265" s="45" t="s">
        <v>6</v>
      </c>
      <c r="D3265" s="45">
        <v>1</v>
      </c>
    </row>
    <row r="3266" spans="1:12" x14ac:dyDescent="0.3">
      <c r="A3266" s="45" t="s">
        <v>845</v>
      </c>
      <c r="B3266" s="45" t="s">
        <v>6</v>
      </c>
      <c r="D3266" s="45">
        <v>1</v>
      </c>
    </row>
    <row r="3267" spans="1:12" x14ac:dyDescent="0.3">
      <c r="A3267" s="45" t="s">
        <v>845</v>
      </c>
      <c r="B3267" s="45" t="s">
        <v>6</v>
      </c>
      <c r="D3267" s="45">
        <v>1</v>
      </c>
    </row>
    <row r="3268" spans="1:12" x14ac:dyDescent="0.3">
      <c r="A3268" s="45" t="s">
        <v>845</v>
      </c>
      <c r="B3268" s="45" t="s">
        <v>6</v>
      </c>
      <c r="D3268" s="45">
        <v>1</v>
      </c>
    </row>
    <row r="3269" spans="1:12" x14ac:dyDescent="0.3">
      <c r="A3269" s="45" t="s">
        <v>845</v>
      </c>
      <c r="B3269" s="45" t="s">
        <v>6</v>
      </c>
      <c r="D3269" s="45">
        <v>1</v>
      </c>
    </row>
    <row r="3270" spans="1:12" x14ac:dyDescent="0.3">
      <c r="A3270" s="45" t="s">
        <v>845</v>
      </c>
      <c r="B3270" s="45" t="s">
        <v>6</v>
      </c>
      <c r="D3270" s="45">
        <v>1</v>
      </c>
    </row>
    <row r="3271" spans="1:12" x14ac:dyDescent="0.3">
      <c r="A3271" s="45" t="s">
        <v>845</v>
      </c>
      <c r="B3271" s="45" t="s">
        <v>6</v>
      </c>
      <c r="D3271" s="45">
        <v>1</v>
      </c>
    </row>
    <row r="3272" spans="1:12" x14ac:dyDescent="0.3">
      <c r="A3272" s="45" t="s">
        <v>845</v>
      </c>
      <c r="B3272" s="45" t="s">
        <v>6</v>
      </c>
      <c r="D3272" s="45">
        <v>1</v>
      </c>
    </row>
    <row r="3273" spans="1:12" x14ac:dyDescent="0.3">
      <c r="A3273" s="45" t="s">
        <v>845</v>
      </c>
      <c r="B3273" s="45" t="s">
        <v>6</v>
      </c>
      <c r="D3273" s="45">
        <v>1</v>
      </c>
    </row>
    <row r="3274" spans="1:12" x14ac:dyDescent="0.3">
      <c r="A3274" s="45" t="s">
        <v>845</v>
      </c>
      <c r="B3274" s="45" t="s">
        <v>6</v>
      </c>
      <c r="D3274" s="45">
        <v>1</v>
      </c>
    </row>
    <row r="3275" spans="1:12" x14ac:dyDescent="0.3">
      <c r="A3275" s="45" t="s">
        <v>845</v>
      </c>
      <c r="B3275" s="45" t="s">
        <v>6</v>
      </c>
      <c r="D3275" s="45">
        <v>1</v>
      </c>
    </row>
    <row r="3276" spans="1:12" x14ac:dyDescent="0.3">
      <c r="A3276" s="45" t="s">
        <v>845</v>
      </c>
      <c r="B3276" s="45" t="s">
        <v>6</v>
      </c>
      <c r="D3276" s="45">
        <v>1</v>
      </c>
    </row>
    <row r="3277" spans="1:12" x14ac:dyDescent="0.3">
      <c r="A3277" s="45" t="s">
        <v>845</v>
      </c>
      <c r="B3277" s="45" t="s">
        <v>6</v>
      </c>
      <c r="D3277" s="45">
        <v>1</v>
      </c>
    </row>
    <row r="3278" spans="1:12" x14ac:dyDescent="0.3">
      <c r="A3278" s="45" t="s">
        <v>845</v>
      </c>
      <c r="B3278" s="45" t="s">
        <v>6</v>
      </c>
      <c r="D3278" s="45">
        <v>1</v>
      </c>
      <c r="K3278" s="44">
        <f>SUM(D3249:D3278)</f>
        <v>30</v>
      </c>
      <c r="L3278">
        <f>SUM(C3233:C3278)</f>
        <v>42</v>
      </c>
    </row>
    <row r="3279" spans="1:12" x14ac:dyDescent="0.3">
      <c r="A3279" s="45" t="s">
        <v>556</v>
      </c>
      <c r="B3279" s="45" t="s">
        <v>6</v>
      </c>
      <c r="C3279" s="45">
        <v>1</v>
      </c>
      <c r="D3279" s="45"/>
    </row>
    <row r="3280" spans="1:12" x14ac:dyDescent="0.3">
      <c r="A3280" s="45" t="s">
        <v>556</v>
      </c>
      <c r="B3280" s="45" t="s">
        <v>6</v>
      </c>
      <c r="C3280" s="45">
        <v>1</v>
      </c>
      <c r="D3280" s="45"/>
    </row>
    <row r="3281" spans="1:4" x14ac:dyDescent="0.3">
      <c r="A3281" s="45" t="s">
        <v>556</v>
      </c>
      <c r="B3281" s="45" t="s">
        <v>6</v>
      </c>
      <c r="C3281" s="45">
        <v>1</v>
      </c>
      <c r="D3281" s="45"/>
    </row>
    <row r="3282" spans="1:4" x14ac:dyDescent="0.3">
      <c r="A3282" s="45" t="s">
        <v>556</v>
      </c>
      <c r="B3282" s="45" t="s">
        <v>6</v>
      </c>
      <c r="C3282" s="45">
        <v>1</v>
      </c>
      <c r="D3282" s="45"/>
    </row>
    <row r="3283" spans="1:4" x14ac:dyDescent="0.3">
      <c r="A3283" s="45" t="s">
        <v>556</v>
      </c>
      <c r="B3283" s="45" t="s">
        <v>6</v>
      </c>
      <c r="C3283" s="45">
        <v>1</v>
      </c>
      <c r="D3283" s="45"/>
    </row>
    <row r="3284" spans="1:4" x14ac:dyDescent="0.3">
      <c r="A3284" s="45" t="s">
        <v>556</v>
      </c>
      <c r="B3284" s="45" t="s">
        <v>6</v>
      </c>
      <c r="C3284" s="45">
        <v>1</v>
      </c>
      <c r="D3284" s="45"/>
    </row>
    <row r="3285" spans="1:4" x14ac:dyDescent="0.3">
      <c r="A3285" s="45" t="s">
        <v>556</v>
      </c>
      <c r="B3285" s="45" t="s">
        <v>6</v>
      </c>
      <c r="C3285" s="45">
        <v>1</v>
      </c>
      <c r="D3285" s="45"/>
    </row>
    <row r="3286" spans="1:4" x14ac:dyDescent="0.3">
      <c r="A3286" s="45" t="s">
        <v>556</v>
      </c>
      <c r="B3286" s="45" t="s">
        <v>6</v>
      </c>
      <c r="C3286" s="45">
        <v>1</v>
      </c>
      <c r="D3286" s="45"/>
    </row>
    <row r="3287" spans="1:4" x14ac:dyDescent="0.3">
      <c r="A3287" s="45" t="s">
        <v>556</v>
      </c>
      <c r="B3287" s="45" t="s">
        <v>6</v>
      </c>
      <c r="C3287" s="45">
        <v>1</v>
      </c>
      <c r="D3287" s="45"/>
    </row>
    <row r="3288" spans="1:4" x14ac:dyDescent="0.3">
      <c r="A3288" s="45" t="s">
        <v>556</v>
      </c>
      <c r="B3288" s="45" t="s">
        <v>6</v>
      </c>
      <c r="C3288" s="45">
        <v>1</v>
      </c>
      <c r="D3288" s="45"/>
    </row>
    <row r="3289" spans="1:4" x14ac:dyDescent="0.3">
      <c r="A3289" s="45" t="s">
        <v>556</v>
      </c>
      <c r="B3289" s="45" t="s">
        <v>6</v>
      </c>
      <c r="C3289" s="45">
        <v>1</v>
      </c>
      <c r="D3289" s="45"/>
    </row>
    <row r="3290" spans="1:4" x14ac:dyDescent="0.3">
      <c r="A3290" s="45" t="s">
        <v>556</v>
      </c>
      <c r="B3290" s="45" t="s">
        <v>6</v>
      </c>
      <c r="C3290" s="45">
        <v>1</v>
      </c>
      <c r="D3290" s="45"/>
    </row>
    <row r="3291" spans="1:4" x14ac:dyDescent="0.3">
      <c r="A3291" s="45" t="s">
        <v>556</v>
      </c>
      <c r="B3291" s="45" t="s">
        <v>6</v>
      </c>
      <c r="C3291" s="45">
        <v>1</v>
      </c>
      <c r="D3291" s="45"/>
    </row>
    <row r="3292" spans="1:4" x14ac:dyDescent="0.3">
      <c r="A3292" s="45" t="s">
        <v>556</v>
      </c>
      <c r="B3292" s="45" t="s">
        <v>6</v>
      </c>
      <c r="C3292" s="45">
        <v>1</v>
      </c>
      <c r="D3292" s="45"/>
    </row>
    <row r="3293" spans="1:4" x14ac:dyDescent="0.3">
      <c r="A3293" s="45" t="s">
        <v>556</v>
      </c>
      <c r="B3293" s="45" t="s">
        <v>6</v>
      </c>
      <c r="C3293" s="45">
        <v>1</v>
      </c>
      <c r="D3293" s="45"/>
    </row>
    <row r="3294" spans="1:4" x14ac:dyDescent="0.3">
      <c r="A3294" s="45" t="s">
        <v>556</v>
      </c>
      <c r="B3294" s="45" t="s">
        <v>6</v>
      </c>
      <c r="C3294" s="45">
        <v>1</v>
      </c>
      <c r="D3294" s="45"/>
    </row>
    <row r="3295" spans="1:4" x14ac:dyDescent="0.3">
      <c r="A3295" s="45" t="s">
        <v>556</v>
      </c>
      <c r="B3295" s="45" t="s">
        <v>6</v>
      </c>
      <c r="C3295" s="45">
        <v>1</v>
      </c>
      <c r="D3295" s="45"/>
    </row>
    <row r="3296" spans="1:4" x14ac:dyDescent="0.3">
      <c r="A3296" s="45" t="s">
        <v>556</v>
      </c>
      <c r="B3296" s="45" t="s">
        <v>6</v>
      </c>
      <c r="C3296" s="45">
        <v>1</v>
      </c>
      <c r="D3296" s="45"/>
    </row>
    <row r="3297" spans="1:4" x14ac:dyDescent="0.3">
      <c r="A3297" s="45" t="s">
        <v>556</v>
      </c>
      <c r="B3297" s="45" t="s">
        <v>6</v>
      </c>
      <c r="C3297" s="45">
        <v>1</v>
      </c>
      <c r="D3297" s="45"/>
    </row>
    <row r="3298" spans="1:4" x14ac:dyDescent="0.3">
      <c r="A3298" s="45" t="s">
        <v>556</v>
      </c>
      <c r="B3298" s="45" t="s">
        <v>6</v>
      </c>
      <c r="C3298" s="45">
        <v>1</v>
      </c>
      <c r="D3298" s="45"/>
    </row>
    <row r="3299" spans="1:4" x14ac:dyDescent="0.3">
      <c r="A3299" s="45" t="s">
        <v>556</v>
      </c>
      <c r="B3299" s="45" t="s">
        <v>6</v>
      </c>
      <c r="C3299" s="45">
        <v>1</v>
      </c>
      <c r="D3299" s="45"/>
    </row>
    <row r="3300" spans="1:4" x14ac:dyDescent="0.3">
      <c r="A3300" s="45" t="s">
        <v>556</v>
      </c>
      <c r="B3300" s="45" t="s">
        <v>6</v>
      </c>
      <c r="C3300" s="45">
        <v>1</v>
      </c>
      <c r="D3300" s="45"/>
    </row>
    <row r="3301" spans="1:4" x14ac:dyDescent="0.3">
      <c r="A3301" s="45" t="s">
        <v>556</v>
      </c>
      <c r="B3301" s="45" t="s">
        <v>6</v>
      </c>
      <c r="C3301" s="45">
        <v>1</v>
      </c>
      <c r="D3301" s="45"/>
    </row>
    <row r="3302" spans="1:4" x14ac:dyDescent="0.3">
      <c r="A3302" s="45" t="s">
        <v>556</v>
      </c>
      <c r="B3302" s="45" t="s">
        <v>6</v>
      </c>
      <c r="C3302" s="45">
        <v>1</v>
      </c>
      <c r="D3302" s="45"/>
    </row>
    <row r="3303" spans="1:4" x14ac:dyDescent="0.3">
      <c r="A3303" s="45" t="s">
        <v>556</v>
      </c>
      <c r="B3303" s="45" t="s">
        <v>6</v>
      </c>
      <c r="C3303" s="45">
        <v>1</v>
      </c>
      <c r="D3303" s="45"/>
    </row>
    <row r="3304" spans="1:4" x14ac:dyDescent="0.3">
      <c r="A3304" s="45" t="s">
        <v>556</v>
      </c>
      <c r="B3304" s="45" t="s">
        <v>6</v>
      </c>
      <c r="C3304" s="45">
        <v>1</v>
      </c>
      <c r="D3304" s="45"/>
    </row>
    <row r="3305" spans="1:4" x14ac:dyDescent="0.3">
      <c r="A3305" s="45" t="s">
        <v>556</v>
      </c>
      <c r="B3305" s="45" t="s">
        <v>6</v>
      </c>
      <c r="C3305" s="45">
        <v>1</v>
      </c>
      <c r="D3305" s="45"/>
    </row>
    <row r="3306" spans="1:4" x14ac:dyDescent="0.3">
      <c r="A3306" s="45" t="s">
        <v>556</v>
      </c>
      <c r="B3306" s="45" t="s">
        <v>6</v>
      </c>
      <c r="C3306" s="45">
        <v>1</v>
      </c>
      <c r="D3306" s="45"/>
    </row>
    <row r="3307" spans="1:4" x14ac:dyDescent="0.3">
      <c r="A3307" s="45" t="s">
        <v>556</v>
      </c>
      <c r="B3307" s="45" t="s">
        <v>6</v>
      </c>
      <c r="C3307" s="45">
        <v>1</v>
      </c>
      <c r="D3307" s="45"/>
    </row>
    <row r="3308" spans="1:4" x14ac:dyDescent="0.3">
      <c r="A3308" s="45" t="s">
        <v>556</v>
      </c>
      <c r="B3308" s="45" t="s">
        <v>6</v>
      </c>
      <c r="C3308" s="45">
        <v>1</v>
      </c>
      <c r="D3308" s="45"/>
    </row>
    <row r="3309" spans="1:4" x14ac:dyDescent="0.3">
      <c r="A3309" s="45" t="s">
        <v>556</v>
      </c>
      <c r="B3309" s="45" t="s">
        <v>6</v>
      </c>
      <c r="C3309" s="45">
        <v>1</v>
      </c>
      <c r="D3309" s="45"/>
    </row>
    <row r="3310" spans="1:4" x14ac:dyDescent="0.3">
      <c r="A3310" s="45" t="s">
        <v>556</v>
      </c>
      <c r="B3310" s="45" t="s">
        <v>6</v>
      </c>
      <c r="C3310" s="45">
        <v>1</v>
      </c>
      <c r="D3310" s="45"/>
    </row>
    <row r="3311" spans="1:4" x14ac:dyDescent="0.3">
      <c r="A3311" s="45" t="s">
        <v>556</v>
      </c>
      <c r="B3311" s="45" t="s">
        <v>6</v>
      </c>
      <c r="C3311" s="45">
        <v>1</v>
      </c>
      <c r="D3311" s="45"/>
    </row>
    <row r="3312" spans="1:4" x14ac:dyDescent="0.3">
      <c r="A3312" s="45" t="s">
        <v>556</v>
      </c>
      <c r="B3312" s="45" t="s">
        <v>6</v>
      </c>
      <c r="C3312" s="45">
        <v>1</v>
      </c>
      <c r="D3312" s="45"/>
    </row>
    <row r="3313" spans="1:4" x14ac:dyDescent="0.3">
      <c r="A3313" s="45" t="s">
        <v>556</v>
      </c>
      <c r="B3313" s="45" t="s">
        <v>6</v>
      </c>
      <c r="C3313" s="45">
        <v>2</v>
      </c>
      <c r="D3313" s="45"/>
    </row>
    <row r="3314" spans="1:4" x14ac:dyDescent="0.3">
      <c r="A3314" s="45" t="s">
        <v>556</v>
      </c>
      <c r="B3314" s="45" t="s">
        <v>6</v>
      </c>
      <c r="C3314" s="45">
        <v>2</v>
      </c>
      <c r="D3314" s="45"/>
    </row>
    <row r="3315" spans="1:4" x14ac:dyDescent="0.3">
      <c r="A3315" s="45" t="s">
        <v>556</v>
      </c>
      <c r="B3315" s="45" t="s">
        <v>6</v>
      </c>
      <c r="C3315" s="45">
        <v>2</v>
      </c>
      <c r="D3315" s="45"/>
    </row>
    <row r="3316" spans="1:4" x14ac:dyDescent="0.3">
      <c r="A3316" s="45" t="s">
        <v>556</v>
      </c>
      <c r="B3316" s="45" t="s">
        <v>6</v>
      </c>
      <c r="C3316" s="45">
        <v>2</v>
      </c>
      <c r="D3316" s="45"/>
    </row>
    <row r="3317" spans="1:4" x14ac:dyDescent="0.3">
      <c r="A3317" s="45" t="s">
        <v>556</v>
      </c>
      <c r="B3317" s="45" t="s">
        <v>6</v>
      </c>
      <c r="C3317" s="45">
        <v>2</v>
      </c>
      <c r="D3317" s="45"/>
    </row>
    <row r="3318" spans="1:4" x14ac:dyDescent="0.3">
      <c r="A3318" s="45" t="s">
        <v>556</v>
      </c>
      <c r="B3318" s="45" t="s">
        <v>6</v>
      </c>
      <c r="C3318" s="45">
        <v>2</v>
      </c>
      <c r="D3318" s="45"/>
    </row>
    <row r="3319" spans="1:4" x14ac:dyDescent="0.3">
      <c r="A3319" s="45" t="s">
        <v>556</v>
      </c>
      <c r="B3319" s="45" t="s">
        <v>6</v>
      </c>
      <c r="C3319" s="45">
        <v>2</v>
      </c>
      <c r="D3319" s="45"/>
    </row>
    <row r="3320" spans="1:4" x14ac:dyDescent="0.3">
      <c r="A3320" s="45" t="s">
        <v>556</v>
      </c>
      <c r="B3320" s="45" t="s">
        <v>6</v>
      </c>
      <c r="C3320" s="45">
        <v>2</v>
      </c>
      <c r="D3320" s="45"/>
    </row>
    <row r="3321" spans="1:4" x14ac:dyDescent="0.3">
      <c r="A3321" s="45" t="s">
        <v>556</v>
      </c>
      <c r="B3321" s="45" t="s">
        <v>6</v>
      </c>
      <c r="C3321" s="45">
        <v>2</v>
      </c>
      <c r="D3321" s="45"/>
    </row>
    <row r="3322" spans="1:4" x14ac:dyDescent="0.3">
      <c r="A3322" s="45" t="s">
        <v>556</v>
      </c>
      <c r="B3322" s="45" t="s">
        <v>6</v>
      </c>
      <c r="C3322" s="45">
        <v>2</v>
      </c>
      <c r="D3322" s="45"/>
    </row>
    <row r="3323" spans="1:4" x14ac:dyDescent="0.3">
      <c r="A3323" s="45" t="s">
        <v>556</v>
      </c>
      <c r="B3323" s="45" t="s">
        <v>6</v>
      </c>
      <c r="C3323" s="45">
        <v>2</v>
      </c>
      <c r="D3323" s="45"/>
    </row>
    <row r="3324" spans="1:4" x14ac:dyDescent="0.3">
      <c r="A3324" s="45" t="s">
        <v>556</v>
      </c>
      <c r="B3324" s="45" t="s">
        <v>6</v>
      </c>
      <c r="C3324" s="45">
        <v>2</v>
      </c>
      <c r="D3324" s="45"/>
    </row>
    <row r="3325" spans="1:4" x14ac:dyDescent="0.3">
      <c r="A3325" s="45" t="s">
        <v>556</v>
      </c>
      <c r="B3325" s="45" t="s">
        <v>6</v>
      </c>
      <c r="C3325" s="45">
        <v>2</v>
      </c>
      <c r="D3325" s="45"/>
    </row>
    <row r="3326" spans="1:4" x14ac:dyDescent="0.3">
      <c r="A3326" s="45" t="s">
        <v>556</v>
      </c>
      <c r="B3326" s="45" t="s">
        <v>6</v>
      </c>
      <c r="C3326" s="45">
        <v>2</v>
      </c>
      <c r="D3326" s="45"/>
    </row>
    <row r="3327" spans="1:4" x14ac:dyDescent="0.3">
      <c r="A3327" s="45" t="s">
        <v>556</v>
      </c>
      <c r="B3327" s="45" t="s">
        <v>6</v>
      </c>
      <c r="C3327" s="45">
        <v>2</v>
      </c>
      <c r="D3327" s="45"/>
    </row>
    <row r="3328" spans="1:4" x14ac:dyDescent="0.3">
      <c r="A3328" s="45" t="s">
        <v>556</v>
      </c>
      <c r="B3328" s="45" t="s">
        <v>6</v>
      </c>
      <c r="C3328" s="45">
        <v>2</v>
      </c>
      <c r="D3328" s="45"/>
    </row>
    <row r="3329" spans="1:4" x14ac:dyDescent="0.3">
      <c r="A3329" s="45" t="s">
        <v>556</v>
      </c>
      <c r="B3329" s="45" t="s">
        <v>6</v>
      </c>
      <c r="C3329" s="45">
        <v>2</v>
      </c>
      <c r="D3329" s="45"/>
    </row>
    <row r="3330" spans="1:4" x14ac:dyDescent="0.3">
      <c r="A3330" s="45" t="s">
        <v>556</v>
      </c>
      <c r="B3330" s="45" t="s">
        <v>6</v>
      </c>
      <c r="C3330" s="45">
        <v>2</v>
      </c>
      <c r="D3330" s="45"/>
    </row>
    <row r="3331" spans="1:4" x14ac:dyDescent="0.3">
      <c r="A3331" s="45" t="s">
        <v>556</v>
      </c>
      <c r="B3331" s="45" t="s">
        <v>6</v>
      </c>
      <c r="C3331" s="45">
        <v>2</v>
      </c>
      <c r="D3331" s="45"/>
    </row>
    <row r="3332" spans="1:4" x14ac:dyDescent="0.3">
      <c r="A3332" s="45" t="s">
        <v>556</v>
      </c>
      <c r="B3332" s="45" t="s">
        <v>6</v>
      </c>
      <c r="C3332" s="45">
        <v>2</v>
      </c>
      <c r="D3332" s="45"/>
    </row>
    <row r="3333" spans="1:4" x14ac:dyDescent="0.3">
      <c r="A3333" s="45" t="s">
        <v>556</v>
      </c>
      <c r="B3333" s="45" t="s">
        <v>6</v>
      </c>
      <c r="C3333" s="45">
        <v>2</v>
      </c>
      <c r="D3333" s="45"/>
    </row>
    <row r="3334" spans="1:4" x14ac:dyDescent="0.3">
      <c r="A3334" s="45" t="s">
        <v>556</v>
      </c>
      <c r="B3334" s="45" t="s">
        <v>6</v>
      </c>
      <c r="C3334" s="45">
        <v>2</v>
      </c>
      <c r="D3334" s="45"/>
    </row>
    <row r="3335" spans="1:4" x14ac:dyDescent="0.3">
      <c r="A3335" s="45" t="s">
        <v>556</v>
      </c>
      <c r="B3335" s="45" t="s">
        <v>6</v>
      </c>
      <c r="C3335" s="45">
        <v>2</v>
      </c>
      <c r="D3335" s="45"/>
    </row>
    <row r="3336" spans="1:4" x14ac:dyDescent="0.3">
      <c r="A3336" s="45" t="s">
        <v>556</v>
      </c>
      <c r="B3336" s="45" t="s">
        <v>6</v>
      </c>
      <c r="C3336" s="45">
        <v>3</v>
      </c>
      <c r="D3336" s="45"/>
    </row>
    <row r="3337" spans="1:4" x14ac:dyDescent="0.3">
      <c r="A3337" s="45" t="s">
        <v>556</v>
      </c>
      <c r="B3337" s="45" t="s">
        <v>6</v>
      </c>
      <c r="C3337" s="45">
        <v>3</v>
      </c>
      <c r="D3337" s="45"/>
    </row>
    <row r="3338" spans="1:4" x14ac:dyDescent="0.3">
      <c r="A3338" s="45" t="s">
        <v>556</v>
      </c>
      <c r="B3338" s="45" t="s">
        <v>6</v>
      </c>
      <c r="C3338" s="45">
        <v>3</v>
      </c>
      <c r="D3338" s="45"/>
    </row>
    <row r="3339" spans="1:4" x14ac:dyDescent="0.3">
      <c r="A3339" s="45" t="s">
        <v>556</v>
      </c>
      <c r="B3339" s="45" t="s">
        <v>6</v>
      </c>
      <c r="C3339" s="45">
        <v>3</v>
      </c>
      <c r="D3339" s="45"/>
    </row>
    <row r="3340" spans="1:4" x14ac:dyDescent="0.3">
      <c r="A3340" s="45" t="s">
        <v>556</v>
      </c>
      <c r="B3340" s="45" t="s">
        <v>6</v>
      </c>
      <c r="C3340" s="45">
        <v>3</v>
      </c>
      <c r="D3340" s="45"/>
    </row>
    <row r="3341" spans="1:4" x14ac:dyDescent="0.3">
      <c r="A3341" s="45" t="s">
        <v>556</v>
      </c>
      <c r="B3341" s="45" t="s">
        <v>6</v>
      </c>
      <c r="C3341" s="45">
        <v>3</v>
      </c>
      <c r="D3341" s="45"/>
    </row>
    <row r="3342" spans="1:4" x14ac:dyDescent="0.3">
      <c r="A3342" s="45" t="s">
        <v>556</v>
      </c>
      <c r="B3342" s="45" t="s">
        <v>6</v>
      </c>
      <c r="C3342" s="45">
        <v>3</v>
      </c>
      <c r="D3342" s="45"/>
    </row>
    <row r="3343" spans="1:4" x14ac:dyDescent="0.3">
      <c r="A3343" s="45" t="s">
        <v>556</v>
      </c>
      <c r="B3343" s="45" t="s">
        <v>6</v>
      </c>
      <c r="C3343" s="45">
        <v>3</v>
      </c>
      <c r="D3343" s="45"/>
    </row>
    <row r="3344" spans="1:4" x14ac:dyDescent="0.3">
      <c r="A3344" s="45" t="s">
        <v>556</v>
      </c>
      <c r="B3344" s="45" t="s">
        <v>6</v>
      </c>
      <c r="C3344" s="45">
        <v>3</v>
      </c>
      <c r="D3344" s="45"/>
    </row>
    <row r="3345" spans="1:4" x14ac:dyDescent="0.3">
      <c r="A3345" s="45" t="s">
        <v>556</v>
      </c>
      <c r="B3345" s="45" t="s">
        <v>6</v>
      </c>
      <c r="C3345" s="45">
        <v>3</v>
      </c>
      <c r="D3345" s="45"/>
    </row>
    <row r="3346" spans="1:4" x14ac:dyDescent="0.3">
      <c r="A3346" s="45" t="s">
        <v>556</v>
      </c>
      <c r="B3346" s="45" t="s">
        <v>6</v>
      </c>
      <c r="C3346" s="45">
        <v>3</v>
      </c>
      <c r="D3346" s="45"/>
    </row>
    <row r="3347" spans="1:4" x14ac:dyDescent="0.3">
      <c r="A3347" s="45" t="s">
        <v>556</v>
      </c>
      <c r="B3347" s="45" t="s">
        <v>6</v>
      </c>
      <c r="C3347" s="45">
        <v>3</v>
      </c>
      <c r="D3347" s="45"/>
    </row>
    <row r="3348" spans="1:4" x14ac:dyDescent="0.3">
      <c r="A3348" s="45" t="s">
        <v>556</v>
      </c>
      <c r="B3348" s="45" t="s">
        <v>6</v>
      </c>
      <c r="C3348" s="45">
        <v>3</v>
      </c>
      <c r="D3348" s="45"/>
    </row>
    <row r="3349" spans="1:4" x14ac:dyDescent="0.3">
      <c r="A3349" s="45" t="s">
        <v>556</v>
      </c>
      <c r="B3349" s="45" t="s">
        <v>6</v>
      </c>
      <c r="C3349" s="45">
        <v>3</v>
      </c>
      <c r="D3349" s="45"/>
    </row>
    <row r="3350" spans="1:4" x14ac:dyDescent="0.3">
      <c r="A3350" s="45" t="s">
        <v>556</v>
      </c>
      <c r="B3350" s="45" t="s">
        <v>6</v>
      </c>
      <c r="C3350" s="45">
        <v>3</v>
      </c>
      <c r="D3350" s="45"/>
    </row>
    <row r="3351" spans="1:4" x14ac:dyDescent="0.3">
      <c r="A3351" s="45" t="s">
        <v>556</v>
      </c>
      <c r="B3351" s="45" t="s">
        <v>6</v>
      </c>
      <c r="C3351" s="45">
        <v>3</v>
      </c>
      <c r="D3351" s="45"/>
    </row>
    <row r="3352" spans="1:4" x14ac:dyDescent="0.3">
      <c r="A3352" s="45" t="s">
        <v>556</v>
      </c>
      <c r="B3352" s="45" t="s">
        <v>6</v>
      </c>
      <c r="C3352" s="45">
        <v>3</v>
      </c>
      <c r="D3352" s="45"/>
    </row>
    <row r="3353" spans="1:4" x14ac:dyDescent="0.3">
      <c r="A3353" s="45" t="s">
        <v>556</v>
      </c>
      <c r="B3353" s="45" t="s">
        <v>6</v>
      </c>
      <c r="C3353" s="45">
        <v>3</v>
      </c>
      <c r="D3353" s="45"/>
    </row>
    <row r="3354" spans="1:4" x14ac:dyDescent="0.3">
      <c r="A3354" s="45" t="s">
        <v>556</v>
      </c>
      <c r="B3354" s="45" t="s">
        <v>6</v>
      </c>
      <c r="C3354" s="45">
        <v>3</v>
      </c>
      <c r="D3354" s="45"/>
    </row>
    <row r="3355" spans="1:4" x14ac:dyDescent="0.3">
      <c r="A3355" s="45" t="s">
        <v>556</v>
      </c>
      <c r="B3355" s="45" t="s">
        <v>6</v>
      </c>
      <c r="C3355" s="45">
        <v>4</v>
      </c>
      <c r="D3355" s="45"/>
    </row>
    <row r="3356" spans="1:4" x14ac:dyDescent="0.3">
      <c r="A3356" s="45" t="s">
        <v>556</v>
      </c>
      <c r="B3356" s="45" t="s">
        <v>6</v>
      </c>
      <c r="C3356" s="45">
        <v>4</v>
      </c>
      <c r="D3356" s="45"/>
    </row>
    <row r="3357" spans="1:4" x14ac:dyDescent="0.3">
      <c r="A3357" s="45" t="s">
        <v>556</v>
      </c>
      <c r="B3357" s="45" t="s">
        <v>6</v>
      </c>
      <c r="C3357" s="45">
        <v>4</v>
      </c>
      <c r="D3357" s="45"/>
    </row>
    <row r="3358" spans="1:4" x14ac:dyDescent="0.3">
      <c r="A3358" s="45" t="s">
        <v>556</v>
      </c>
      <c r="B3358" s="45" t="s">
        <v>6</v>
      </c>
      <c r="C3358" s="45">
        <v>4</v>
      </c>
      <c r="D3358" s="45"/>
    </row>
    <row r="3359" spans="1:4" x14ac:dyDescent="0.3">
      <c r="A3359" s="45" t="s">
        <v>556</v>
      </c>
      <c r="B3359" s="45" t="s">
        <v>6</v>
      </c>
      <c r="C3359" s="45">
        <v>4</v>
      </c>
      <c r="D3359" s="45"/>
    </row>
    <row r="3360" spans="1:4" x14ac:dyDescent="0.3">
      <c r="A3360" s="45" t="s">
        <v>556</v>
      </c>
      <c r="B3360" s="45" t="s">
        <v>6</v>
      </c>
      <c r="C3360" s="45">
        <v>4</v>
      </c>
      <c r="D3360" s="45"/>
    </row>
    <row r="3361" spans="1:4" x14ac:dyDescent="0.3">
      <c r="A3361" s="45" t="s">
        <v>556</v>
      </c>
      <c r="B3361" s="45" t="s">
        <v>6</v>
      </c>
      <c r="C3361" s="45">
        <v>4</v>
      </c>
      <c r="D3361" s="45"/>
    </row>
    <row r="3362" spans="1:4" x14ac:dyDescent="0.3">
      <c r="A3362" s="45" t="s">
        <v>556</v>
      </c>
      <c r="B3362" s="45" t="s">
        <v>6</v>
      </c>
      <c r="C3362" s="45">
        <v>4</v>
      </c>
      <c r="D3362" s="45"/>
    </row>
    <row r="3363" spans="1:4" x14ac:dyDescent="0.3">
      <c r="A3363" s="45" t="s">
        <v>556</v>
      </c>
      <c r="B3363" s="45" t="s">
        <v>6</v>
      </c>
      <c r="C3363" s="45">
        <v>4</v>
      </c>
      <c r="D3363" s="45"/>
    </row>
    <row r="3364" spans="1:4" x14ac:dyDescent="0.3">
      <c r="A3364" s="45" t="s">
        <v>556</v>
      </c>
      <c r="B3364" s="45" t="s">
        <v>6</v>
      </c>
      <c r="C3364" s="45">
        <v>4</v>
      </c>
      <c r="D3364" s="45"/>
    </row>
    <row r="3365" spans="1:4" x14ac:dyDescent="0.3">
      <c r="A3365" s="45" t="s">
        <v>556</v>
      </c>
      <c r="B3365" s="45" t="s">
        <v>6</v>
      </c>
      <c r="C3365" s="45">
        <v>4</v>
      </c>
      <c r="D3365" s="45"/>
    </row>
    <row r="3366" spans="1:4" x14ac:dyDescent="0.3">
      <c r="A3366" s="45" t="s">
        <v>556</v>
      </c>
      <c r="B3366" s="45" t="s">
        <v>121</v>
      </c>
      <c r="C3366" s="45">
        <v>4</v>
      </c>
      <c r="D3366" s="45"/>
    </row>
    <row r="3367" spans="1:4" x14ac:dyDescent="0.3">
      <c r="A3367" s="45" t="s">
        <v>556</v>
      </c>
      <c r="B3367" s="45" t="s">
        <v>6</v>
      </c>
      <c r="C3367" s="45">
        <v>4</v>
      </c>
      <c r="D3367" s="45"/>
    </row>
    <row r="3368" spans="1:4" x14ac:dyDescent="0.3">
      <c r="A3368" s="45" t="s">
        <v>556</v>
      </c>
      <c r="B3368" s="45" t="s">
        <v>6</v>
      </c>
      <c r="C3368" s="45">
        <v>4</v>
      </c>
      <c r="D3368" s="45"/>
    </row>
    <row r="3369" spans="1:4" x14ac:dyDescent="0.3">
      <c r="A3369" s="45" t="s">
        <v>556</v>
      </c>
      <c r="B3369" s="45" t="s">
        <v>6</v>
      </c>
      <c r="C3369" s="45">
        <v>4</v>
      </c>
      <c r="D3369" s="45"/>
    </row>
    <row r="3370" spans="1:4" x14ac:dyDescent="0.3">
      <c r="A3370" s="45" t="s">
        <v>556</v>
      </c>
      <c r="B3370" s="45" t="s">
        <v>6</v>
      </c>
      <c r="C3370" s="45">
        <v>4</v>
      </c>
      <c r="D3370" s="45"/>
    </row>
    <row r="3371" spans="1:4" x14ac:dyDescent="0.3">
      <c r="A3371" s="45" t="s">
        <v>556</v>
      </c>
      <c r="B3371" s="45" t="s">
        <v>6</v>
      </c>
      <c r="C3371" s="45">
        <v>4</v>
      </c>
      <c r="D3371" s="45"/>
    </row>
    <row r="3372" spans="1:4" x14ac:dyDescent="0.3">
      <c r="A3372" s="45" t="s">
        <v>556</v>
      </c>
      <c r="B3372" s="45" t="s">
        <v>6</v>
      </c>
      <c r="C3372" s="45">
        <v>4</v>
      </c>
      <c r="D3372" s="45"/>
    </row>
    <row r="3373" spans="1:4" x14ac:dyDescent="0.3">
      <c r="A3373" s="45" t="s">
        <v>556</v>
      </c>
      <c r="B3373" s="45" t="s">
        <v>6</v>
      </c>
      <c r="C3373" s="45">
        <v>4</v>
      </c>
      <c r="D3373" s="45"/>
    </row>
    <row r="3374" spans="1:4" x14ac:dyDescent="0.3">
      <c r="A3374" s="45" t="s">
        <v>556</v>
      </c>
      <c r="B3374" s="45" t="s">
        <v>6</v>
      </c>
      <c r="C3374" s="45">
        <v>4</v>
      </c>
      <c r="D3374" s="45"/>
    </row>
    <row r="3375" spans="1:4" x14ac:dyDescent="0.3">
      <c r="A3375" s="45" t="s">
        <v>556</v>
      </c>
      <c r="B3375" s="45" t="s">
        <v>6</v>
      </c>
      <c r="C3375" s="45">
        <v>5</v>
      </c>
      <c r="D3375" s="45"/>
    </row>
    <row r="3376" spans="1:4" x14ac:dyDescent="0.3">
      <c r="A3376" s="45" t="s">
        <v>556</v>
      </c>
      <c r="B3376" s="45" t="s">
        <v>6</v>
      </c>
      <c r="C3376" s="45">
        <v>5</v>
      </c>
      <c r="D3376" s="45"/>
    </row>
    <row r="3377" spans="1:4" x14ac:dyDescent="0.3">
      <c r="A3377" s="45" t="s">
        <v>556</v>
      </c>
      <c r="B3377" s="45" t="s">
        <v>6</v>
      </c>
      <c r="C3377" s="45">
        <v>5</v>
      </c>
      <c r="D3377" s="45"/>
    </row>
    <row r="3378" spans="1:4" x14ac:dyDescent="0.3">
      <c r="A3378" s="45" t="s">
        <v>556</v>
      </c>
      <c r="B3378" s="45" t="s">
        <v>6</v>
      </c>
      <c r="C3378" s="45">
        <v>5</v>
      </c>
      <c r="D3378" s="45"/>
    </row>
    <row r="3379" spans="1:4" x14ac:dyDescent="0.3">
      <c r="A3379" s="45" t="s">
        <v>556</v>
      </c>
      <c r="B3379" s="45" t="s">
        <v>6</v>
      </c>
      <c r="C3379" s="45">
        <v>5</v>
      </c>
      <c r="D3379" s="45"/>
    </row>
    <row r="3380" spans="1:4" x14ac:dyDescent="0.3">
      <c r="A3380" s="45" t="s">
        <v>556</v>
      </c>
      <c r="B3380" s="45" t="s">
        <v>6</v>
      </c>
      <c r="C3380" s="45">
        <v>5</v>
      </c>
      <c r="D3380" s="45"/>
    </row>
    <row r="3381" spans="1:4" x14ac:dyDescent="0.3">
      <c r="A3381" s="45" t="s">
        <v>556</v>
      </c>
      <c r="B3381" s="45" t="s">
        <v>6</v>
      </c>
      <c r="C3381" s="45">
        <v>5</v>
      </c>
      <c r="D3381" s="45"/>
    </row>
    <row r="3382" spans="1:4" x14ac:dyDescent="0.3">
      <c r="A3382" s="45" t="s">
        <v>556</v>
      </c>
      <c r="B3382" s="45" t="s">
        <v>6</v>
      </c>
      <c r="C3382" s="45">
        <v>5</v>
      </c>
      <c r="D3382" s="45"/>
    </row>
    <row r="3383" spans="1:4" x14ac:dyDescent="0.3">
      <c r="A3383" s="45" t="s">
        <v>556</v>
      </c>
      <c r="B3383" s="45" t="s">
        <v>6</v>
      </c>
      <c r="C3383" s="45">
        <v>5</v>
      </c>
      <c r="D3383" s="45"/>
    </row>
    <row r="3384" spans="1:4" x14ac:dyDescent="0.3">
      <c r="A3384" s="45" t="s">
        <v>556</v>
      </c>
      <c r="B3384" s="45" t="s">
        <v>6</v>
      </c>
      <c r="C3384" s="45">
        <v>5</v>
      </c>
      <c r="D3384" s="45"/>
    </row>
    <row r="3385" spans="1:4" x14ac:dyDescent="0.3">
      <c r="A3385" s="45" t="s">
        <v>556</v>
      </c>
      <c r="B3385" s="45" t="s">
        <v>6</v>
      </c>
      <c r="C3385" s="45">
        <v>5</v>
      </c>
      <c r="D3385" s="45"/>
    </row>
    <row r="3386" spans="1:4" x14ac:dyDescent="0.3">
      <c r="A3386" s="45" t="s">
        <v>556</v>
      </c>
      <c r="B3386" s="45" t="s">
        <v>6</v>
      </c>
      <c r="C3386" s="45">
        <v>6</v>
      </c>
      <c r="D3386" s="45"/>
    </row>
    <row r="3387" spans="1:4" x14ac:dyDescent="0.3">
      <c r="A3387" s="45" t="s">
        <v>556</v>
      </c>
      <c r="B3387" s="45" t="s">
        <v>6</v>
      </c>
      <c r="C3387" s="45">
        <v>6</v>
      </c>
      <c r="D3387" s="45"/>
    </row>
    <row r="3388" spans="1:4" x14ac:dyDescent="0.3">
      <c r="A3388" s="45" t="s">
        <v>556</v>
      </c>
      <c r="B3388" s="45" t="s">
        <v>6</v>
      </c>
      <c r="C3388" s="45">
        <v>6</v>
      </c>
      <c r="D3388" s="45"/>
    </row>
    <row r="3389" spans="1:4" x14ac:dyDescent="0.3">
      <c r="A3389" s="45" t="s">
        <v>556</v>
      </c>
      <c r="B3389" s="45" t="s">
        <v>6</v>
      </c>
      <c r="C3389" s="45">
        <v>6</v>
      </c>
      <c r="D3389" s="45"/>
    </row>
    <row r="3390" spans="1:4" x14ac:dyDescent="0.3">
      <c r="A3390" s="45" t="s">
        <v>556</v>
      </c>
      <c r="B3390" s="45" t="s">
        <v>6</v>
      </c>
      <c r="C3390" s="45">
        <v>6</v>
      </c>
      <c r="D3390" s="45"/>
    </row>
    <row r="3391" spans="1:4" x14ac:dyDescent="0.3">
      <c r="A3391" s="45" t="s">
        <v>556</v>
      </c>
      <c r="B3391" s="45" t="s">
        <v>6</v>
      </c>
      <c r="C3391" s="45">
        <v>7</v>
      </c>
      <c r="D3391" s="45"/>
    </row>
    <row r="3392" spans="1:4" x14ac:dyDescent="0.3">
      <c r="A3392" s="45" t="s">
        <v>556</v>
      </c>
      <c r="B3392" s="45" t="s">
        <v>6</v>
      </c>
      <c r="C3392" s="45">
        <v>7</v>
      </c>
      <c r="D3392" s="45"/>
    </row>
    <row r="3393" spans="1:4" x14ac:dyDescent="0.3">
      <c r="A3393" s="45" t="s">
        <v>556</v>
      </c>
      <c r="B3393" s="45" t="s">
        <v>6</v>
      </c>
      <c r="C3393" s="45">
        <v>7</v>
      </c>
      <c r="D3393" s="45"/>
    </row>
    <row r="3394" spans="1:4" x14ac:dyDescent="0.3">
      <c r="A3394" s="45" t="s">
        <v>556</v>
      </c>
      <c r="B3394" s="45" t="s">
        <v>6</v>
      </c>
      <c r="C3394" s="45">
        <v>7</v>
      </c>
      <c r="D3394" s="45"/>
    </row>
    <row r="3395" spans="1:4" x14ac:dyDescent="0.3">
      <c r="A3395" s="45" t="s">
        <v>556</v>
      </c>
      <c r="B3395" s="45" t="s">
        <v>6</v>
      </c>
      <c r="C3395" s="45">
        <v>7</v>
      </c>
      <c r="D3395" s="45"/>
    </row>
    <row r="3396" spans="1:4" x14ac:dyDescent="0.3">
      <c r="A3396" s="45" t="s">
        <v>556</v>
      </c>
      <c r="B3396" s="45" t="s">
        <v>6</v>
      </c>
      <c r="C3396" s="45">
        <v>7</v>
      </c>
      <c r="D3396" s="45"/>
    </row>
    <row r="3397" spans="1:4" x14ac:dyDescent="0.3">
      <c r="A3397" s="45" t="s">
        <v>556</v>
      </c>
      <c r="B3397" s="45" t="s">
        <v>6</v>
      </c>
      <c r="C3397" s="45">
        <v>8</v>
      </c>
      <c r="D3397" s="45"/>
    </row>
    <row r="3398" spans="1:4" x14ac:dyDescent="0.3">
      <c r="A3398" s="45" t="s">
        <v>556</v>
      </c>
      <c r="B3398" s="45" t="s">
        <v>6</v>
      </c>
      <c r="C3398" s="45">
        <v>9</v>
      </c>
      <c r="D3398" s="45"/>
    </row>
    <row r="3399" spans="1:4" x14ac:dyDescent="0.3">
      <c r="A3399" s="45" t="s">
        <v>556</v>
      </c>
      <c r="B3399" s="45" t="s">
        <v>6</v>
      </c>
      <c r="C3399" s="45">
        <v>9</v>
      </c>
      <c r="D3399" s="45"/>
    </row>
    <row r="3400" spans="1:4" x14ac:dyDescent="0.3">
      <c r="A3400" s="45" t="s">
        <v>556</v>
      </c>
      <c r="B3400" s="45" t="s">
        <v>6</v>
      </c>
      <c r="C3400" s="45">
        <v>10</v>
      </c>
      <c r="D3400" s="45"/>
    </row>
    <row r="3401" spans="1:4" x14ac:dyDescent="0.3">
      <c r="A3401" s="45" t="s">
        <v>556</v>
      </c>
      <c r="B3401" s="45" t="s">
        <v>6</v>
      </c>
      <c r="C3401" s="45">
        <v>10</v>
      </c>
      <c r="D3401" s="45"/>
    </row>
    <row r="3402" spans="1:4" x14ac:dyDescent="0.3">
      <c r="A3402" s="45" t="s">
        <v>556</v>
      </c>
      <c r="B3402" s="45" t="s">
        <v>6</v>
      </c>
      <c r="C3402" s="45">
        <v>11</v>
      </c>
      <c r="D3402" s="45"/>
    </row>
    <row r="3403" spans="1:4" x14ac:dyDescent="0.3">
      <c r="A3403" s="45" t="s">
        <v>556</v>
      </c>
      <c r="B3403" s="45" t="s">
        <v>6</v>
      </c>
      <c r="C3403" s="45">
        <v>11</v>
      </c>
      <c r="D3403" s="45"/>
    </row>
    <row r="3404" spans="1:4" x14ac:dyDescent="0.3">
      <c r="A3404" s="45" t="s">
        <v>556</v>
      </c>
      <c r="B3404" s="45" t="s">
        <v>6</v>
      </c>
      <c r="C3404" s="45">
        <v>12</v>
      </c>
      <c r="D3404" s="45"/>
    </row>
    <row r="3405" spans="1:4" x14ac:dyDescent="0.3">
      <c r="A3405" s="45" t="s">
        <v>556</v>
      </c>
      <c r="B3405" s="45" t="s">
        <v>6</v>
      </c>
      <c r="C3405" s="45">
        <v>12</v>
      </c>
      <c r="D3405" s="45"/>
    </row>
    <row r="3406" spans="1:4" x14ac:dyDescent="0.3">
      <c r="A3406" s="45" t="s">
        <v>556</v>
      </c>
      <c r="B3406" s="45" t="s">
        <v>6</v>
      </c>
      <c r="D3406" s="45">
        <v>1</v>
      </c>
    </row>
    <row r="3407" spans="1:4" x14ac:dyDescent="0.3">
      <c r="A3407" s="45" t="s">
        <v>556</v>
      </c>
      <c r="B3407" s="45" t="s">
        <v>6</v>
      </c>
      <c r="D3407" s="45">
        <v>1</v>
      </c>
    </row>
    <row r="3408" spans="1:4" x14ac:dyDescent="0.3">
      <c r="A3408" s="45" t="s">
        <v>556</v>
      </c>
      <c r="B3408" s="45" t="s">
        <v>6</v>
      </c>
      <c r="D3408" s="45">
        <v>1</v>
      </c>
    </row>
    <row r="3409" spans="1:4" x14ac:dyDescent="0.3">
      <c r="A3409" s="45" t="s">
        <v>556</v>
      </c>
      <c r="B3409" s="45" t="s">
        <v>6</v>
      </c>
      <c r="D3409" s="45">
        <v>1</v>
      </c>
    </row>
    <row r="3410" spans="1:4" x14ac:dyDescent="0.3">
      <c r="A3410" s="45" t="s">
        <v>556</v>
      </c>
      <c r="B3410" s="45" t="s">
        <v>6</v>
      </c>
      <c r="D3410" s="45">
        <v>1</v>
      </c>
    </row>
    <row r="3411" spans="1:4" x14ac:dyDescent="0.3">
      <c r="A3411" s="45" t="s">
        <v>556</v>
      </c>
      <c r="B3411" s="45" t="s">
        <v>6</v>
      </c>
      <c r="D3411" s="45">
        <v>1</v>
      </c>
    </row>
    <row r="3412" spans="1:4" x14ac:dyDescent="0.3">
      <c r="A3412" s="45" t="s">
        <v>556</v>
      </c>
      <c r="B3412" s="45" t="s">
        <v>6</v>
      </c>
      <c r="D3412" s="45">
        <v>1</v>
      </c>
    </row>
    <row r="3413" spans="1:4" x14ac:dyDescent="0.3">
      <c r="A3413" s="45" t="s">
        <v>556</v>
      </c>
      <c r="B3413" s="45" t="s">
        <v>6</v>
      </c>
      <c r="D3413" s="45">
        <v>1</v>
      </c>
    </row>
    <row r="3414" spans="1:4" x14ac:dyDescent="0.3">
      <c r="A3414" s="45" t="s">
        <v>556</v>
      </c>
      <c r="B3414" s="45" t="s">
        <v>6</v>
      </c>
      <c r="D3414" s="45">
        <v>1</v>
      </c>
    </row>
    <row r="3415" spans="1:4" x14ac:dyDescent="0.3">
      <c r="A3415" s="45" t="s">
        <v>556</v>
      </c>
      <c r="B3415" s="45" t="s">
        <v>6</v>
      </c>
      <c r="D3415" s="45">
        <v>1</v>
      </c>
    </row>
    <row r="3416" spans="1:4" x14ac:dyDescent="0.3">
      <c r="A3416" s="45" t="s">
        <v>556</v>
      </c>
      <c r="B3416" s="45" t="s">
        <v>6</v>
      </c>
      <c r="D3416" s="45">
        <v>1</v>
      </c>
    </row>
    <row r="3417" spans="1:4" x14ac:dyDescent="0.3">
      <c r="A3417" s="45" t="s">
        <v>556</v>
      </c>
      <c r="B3417" s="45" t="s">
        <v>6</v>
      </c>
      <c r="D3417" s="45">
        <v>1</v>
      </c>
    </row>
    <row r="3418" spans="1:4" x14ac:dyDescent="0.3">
      <c r="A3418" s="45" t="s">
        <v>556</v>
      </c>
      <c r="B3418" s="45" t="s">
        <v>6</v>
      </c>
      <c r="D3418" s="45">
        <v>1</v>
      </c>
    </row>
    <row r="3419" spans="1:4" x14ac:dyDescent="0.3">
      <c r="A3419" s="45" t="s">
        <v>556</v>
      </c>
      <c r="B3419" s="45" t="s">
        <v>6</v>
      </c>
      <c r="D3419" s="45">
        <v>1</v>
      </c>
    </row>
    <row r="3420" spans="1:4" x14ac:dyDescent="0.3">
      <c r="A3420" s="45" t="s">
        <v>556</v>
      </c>
      <c r="B3420" s="45" t="s">
        <v>6</v>
      </c>
      <c r="D3420" s="45">
        <v>1</v>
      </c>
    </row>
    <row r="3421" spans="1:4" x14ac:dyDescent="0.3">
      <c r="A3421" s="45" t="s">
        <v>556</v>
      </c>
      <c r="B3421" s="45" t="s">
        <v>6</v>
      </c>
      <c r="D3421" s="45">
        <v>1</v>
      </c>
    </row>
    <row r="3422" spans="1:4" x14ac:dyDescent="0.3">
      <c r="A3422" s="45" t="s">
        <v>556</v>
      </c>
      <c r="B3422" s="45" t="s">
        <v>6</v>
      </c>
      <c r="D3422" s="45">
        <v>1</v>
      </c>
    </row>
    <row r="3423" spans="1:4" x14ac:dyDescent="0.3">
      <c r="A3423" s="45" t="s">
        <v>556</v>
      </c>
      <c r="B3423" s="45" t="s">
        <v>6</v>
      </c>
      <c r="D3423" s="45">
        <v>1</v>
      </c>
    </row>
    <row r="3424" spans="1:4" x14ac:dyDescent="0.3">
      <c r="A3424" s="45" t="s">
        <v>556</v>
      </c>
      <c r="B3424" s="45" t="s">
        <v>6</v>
      </c>
      <c r="D3424" s="45">
        <v>1</v>
      </c>
    </row>
    <row r="3425" spans="1:4" x14ac:dyDescent="0.3">
      <c r="A3425" s="45" t="s">
        <v>556</v>
      </c>
      <c r="B3425" s="45" t="s">
        <v>6</v>
      </c>
      <c r="D3425" s="45">
        <v>1</v>
      </c>
    </row>
    <row r="3426" spans="1:4" x14ac:dyDescent="0.3">
      <c r="A3426" s="45" t="s">
        <v>556</v>
      </c>
      <c r="B3426" s="45" t="s">
        <v>6</v>
      </c>
      <c r="D3426" s="45">
        <v>1</v>
      </c>
    </row>
    <row r="3427" spans="1:4" x14ac:dyDescent="0.3">
      <c r="A3427" s="45" t="s">
        <v>556</v>
      </c>
      <c r="B3427" s="45" t="s">
        <v>6</v>
      </c>
      <c r="D3427" s="45">
        <v>1</v>
      </c>
    </row>
    <row r="3428" spans="1:4" x14ac:dyDescent="0.3">
      <c r="A3428" s="45" t="s">
        <v>556</v>
      </c>
      <c r="B3428" s="45" t="s">
        <v>6</v>
      </c>
      <c r="D3428" s="45">
        <v>1</v>
      </c>
    </row>
    <row r="3429" spans="1:4" x14ac:dyDescent="0.3">
      <c r="A3429" s="45" t="s">
        <v>556</v>
      </c>
      <c r="B3429" s="45" t="s">
        <v>6</v>
      </c>
      <c r="D3429" s="45">
        <v>1</v>
      </c>
    </row>
    <row r="3430" spans="1:4" x14ac:dyDescent="0.3">
      <c r="A3430" s="45" t="s">
        <v>556</v>
      </c>
      <c r="B3430" s="45" t="s">
        <v>6</v>
      </c>
      <c r="D3430" s="45">
        <v>1</v>
      </c>
    </row>
    <row r="3431" spans="1:4" x14ac:dyDescent="0.3">
      <c r="A3431" s="45" t="s">
        <v>556</v>
      </c>
      <c r="B3431" s="45" t="s">
        <v>6</v>
      </c>
      <c r="D3431" s="45">
        <v>1</v>
      </c>
    </row>
    <row r="3432" spans="1:4" x14ac:dyDescent="0.3">
      <c r="A3432" s="45" t="s">
        <v>556</v>
      </c>
      <c r="B3432" s="45" t="s">
        <v>6</v>
      </c>
      <c r="D3432" s="45">
        <v>1</v>
      </c>
    </row>
    <row r="3433" spans="1:4" x14ac:dyDescent="0.3">
      <c r="A3433" s="45" t="s">
        <v>556</v>
      </c>
      <c r="B3433" s="45" t="s">
        <v>6</v>
      </c>
      <c r="D3433" s="45">
        <v>1</v>
      </c>
    </row>
    <row r="3434" spans="1:4" x14ac:dyDescent="0.3">
      <c r="A3434" s="45" t="s">
        <v>556</v>
      </c>
      <c r="B3434" s="45" t="s">
        <v>6</v>
      </c>
      <c r="D3434" s="45">
        <v>1</v>
      </c>
    </row>
    <row r="3435" spans="1:4" x14ac:dyDescent="0.3">
      <c r="A3435" s="45" t="s">
        <v>556</v>
      </c>
      <c r="B3435" s="45" t="s">
        <v>6</v>
      </c>
      <c r="D3435" s="45">
        <v>1</v>
      </c>
    </row>
    <row r="3436" spans="1:4" x14ac:dyDescent="0.3">
      <c r="A3436" s="45" t="s">
        <v>556</v>
      </c>
      <c r="B3436" s="45" t="s">
        <v>6</v>
      </c>
      <c r="D3436" s="45">
        <v>1</v>
      </c>
    </row>
    <row r="3437" spans="1:4" x14ac:dyDescent="0.3">
      <c r="A3437" s="45" t="s">
        <v>556</v>
      </c>
      <c r="B3437" s="45" t="s">
        <v>6</v>
      </c>
      <c r="D3437" s="45">
        <v>1</v>
      </c>
    </row>
    <row r="3438" spans="1:4" x14ac:dyDescent="0.3">
      <c r="A3438" s="45" t="s">
        <v>556</v>
      </c>
      <c r="B3438" s="45" t="s">
        <v>6</v>
      </c>
      <c r="D3438" s="45">
        <v>1</v>
      </c>
    </row>
    <row r="3439" spans="1:4" x14ac:dyDescent="0.3">
      <c r="A3439" s="45" t="s">
        <v>556</v>
      </c>
      <c r="B3439" s="45" t="s">
        <v>6</v>
      </c>
      <c r="D3439" s="45">
        <v>1</v>
      </c>
    </row>
    <row r="3440" spans="1:4" x14ac:dyDescent="0.3">
      <c r="A3440" s="45" t="s">
        <v>556</v>
      </c>
      <c r="B3440" s="45" t="s">
        <v>6</v>
      </c>
      <c r="D3440" s="45">
        <v>1</v>
      </c>
    </row>
    <row r="3441" spans="1:12" x14ac:dyDescent="0.3">
      <c r="A3441" s="45" t="s">
        <v>556</v>
      </c>
      <c r="B3441" s="45" t="s">
        <v>6</v>
      </c>
      <c r="D3441" s="45">
        <v>1</v>
      </c>
    </row>
    <row r="3442" spans="1:12" x14ac:dyDescent="0.3">
      <c r="A3442" s="45" t="s">
        <v>556</v>
      </c>
      <c r="B3442" s="45" t="s">
        <v>6</v>
      </c>
      <c r="D3442" s="45">
        <v>1</v>
      </c>
    </row>
    <row r="3443" spans="1:12" x14ac:dyDescent="0.3">
      <c r="A3443" s="45" t="s">
        <v>556</v>
      </c>
      <c r="B3443" s="45" t="s">
        <v>6</v>
      </c>
      <c r="D3443" s="45">
        <v>1</v>
      </c>
    </row>
    <row r="3444" spans="1:12" x14ac:dyDescent="0.3">
      <c r="A3444" s="45" t="s">
        <v>556</v>
      </c>
      <c r="B3444" s="45" t="s">
        <v>6</v>
      </c>
      <c r="D3444" s="45">
        <v>1</v>
      </c>
    </row>
    <row r="3445" spans="1:12" x14ac:dyDescent="0.3">
      <c r="A3445" s="45" t="s">
        <v>556</v>
      </c>
      <c r="B3445" s="45" t="s">
        <v>6</v>
      </c>
      <c r="D3445" s="45">
        <v>1</v>
      </c>
    </row>
    <row r="3446" spans="1:12" x14ac:dyDescent="0.3">
      <c r="A3446" s="45" t="s">
        <v>556</v>
      </c>
      <c r="B3446" s="45" t="s">
        <v>6</v>
      </c>
      <c r="D3446" s="45">
        <v>1</v>
      </c>
    </row>
    <row r="3447" spans="1:12" x14ac:dyDescent="0.3">
      <c r="A3447" s="45" t="s">
        <v>556</v>
      </c>
      <c r="B3447" s="45" t="s">
        <v>6</v>
      </c>
      <c r="D3447" s="45">
        <v>1</v>
      </c>
    </row>
    <row r="3448" spans="1:12" x14ac:dyDescent="0.3">
      <c r="A3448" s="45" t="s">
        <v>556</v>
      </c>
      <c r="B3448" s="45" t="s">
        <v>6</v>
      </c>
      <c r="D3448" s="45">
        <v>1</v>
      </c>
    </row>
    <row r="3449" spans="1:12" x14ac:dyDescent="0.3">
      <c r="A3449" s="45" t="s">
        <v>556</v>
      </c>
      <c r="B3449" s="45" t="s">
        <v>6</v>
      </c>
      <c r="D3449" s="45">
        <v>1</v>
      </c>
    </row>
    <row r="3450" spans="1:12" x14ac:dyDescent="0.3">
      <c r="A3450" s="45" t="s">
        <v>556</v>
      </c>
      <c r="B3450" s="45" t="s">
        <v>6</v>
      </c>
      <c r="D3450" s="45">
        <v>1</v>
      </c>
    </row>
    <row r="3451" spans="1:12" x14ac:dyDescent="0.3">
      <c r="A3451" s="45" t="s">
        <v>556</v>
      </c>
      <c r="B3451" s="45" t="s">
        <v>6</v>
      </c>
      <c r="D3451" s="45">
        <v>1</v>
      </c>
    </row>
    <row r="3452" spans="1:12" x14ac:dyDescent="0.3">
      <c r="A3452" s="45" t="s">
        <v>556</v>
      </c>
      <c r="B3452" s="45" t="s">
        <v>6</v>
      </c>
      <c r="D3452" s="45">
        <v>1</v>
      </c>
    </row>
    <row r="3453" spans="1:12" x14ac:dyDescent="0.3">
      <c r="A3453" s="45" t="s">
        <v>556</v>
      </c>
      <c r="B3453" s="45" t="s">
        <v>6</v>
      </c>
      <c r="D3453" s="45">
        <v>1</v>
      </c>
    </row>
    <row r="3454" spans="1:12" x14ac:dyDescent="0.3">
      <c r="A3454" s="45" t="s">
        <v>556</v>
      </c>
      <c r="B3454" s="45" t="s">
        <v>6</v>
      </c>
      <c r="D3454" s="45">
        <v>1</v>
      </c>
    </row>
    <row r="3455" spans="1:12" x14ac:dyDescent="0.3">
      <c r="A3455" s="45" t="s">
        <v>556</v>
      </c>
      <c r="B3455" s="45" t="s">
        <v>6</v>
      </c>
      <c r="D3455" s="45">
        <v>1</v>
      </c>
      <c r="K3455" s="44">
        <f>SUM(D3406:D3455)</f>
        <v>50</v>
      </c>
      <c r="L3455">
        <f>SUM(C3279:C3455)</f>
        <v>436</v>
      </c>
    </row>
    <row r="3456" spans="1:12" x14ac:dyDescent="0.3">
      <c r="A3456" s="45" t="s">
        <v>557</v>
      </c>
      <c r="B3456" s="45" t="s">
        <v>6</v>
      </c>
      <c r="C3456" s="45">
        <v>1</v>
      </c>
      <c r="D3456" s="45"/>
    </row>
    <row r="3457" spans="1:4" x14ac:dyDescent="0.3">
      <c r="A3457" s="45" t="s">
        <v>557</v>
      </c>
      <c r="B3457" s="45" t="s">
        <v>6</v>
      </c>
      <c r="C3457" s="45">
        <v>1</v>
      </c>
      <c r="D3457" s="45"/>
    </row>
    <row r="3458" spans="1:4" x14ac:dyDescent="0.3">
      <c r="A3458" s="45" t="s">
        <v>557</v>
      </c>
      <c r="B3458" s="45" t="s">
        <v>6</v>
      </c>
      <c r="C3458" s="45">
        <v>1</v>
      </c>
      <c r="D3458" s="45"/>
    </row>
    <row r="3459" spans="1:4" x14ac:dyDescent="0.3">
      <c r="A3459" s="45" t="s">
        <v>557</v>
      </c>
      <c r="B3459" s="45" t="s">
        <v>6</v>
      </c>
      <c r="C3459" s="45">
        <v>1</v>
      </c>
      <c r="D3459" s="45"/>
    </row>
    <row r="3460" spans="1:4" x14ac:dyDescent="0.3">
      <c r="A3460" s="45" t="s">
        <v>557</v>
      </c>
      <c r="B3460" s="45" t="s">
        <v>6</v>
      </c>
      <c r="C3460" s="45">
        <v>1</v>
      </c>
      <c r="D3460" s="45"/>
    </row>
    <row r="3461" spans="1:4" x14ac:dyDescent="0.3">
      <c r="A3461" s="45" t="s">
        <v>557</v>
      </c>
      <c r="B3461" s="45" t="s">
        <v>6</v>
      </c>
      <c r="C3461" s="45">
        <v>1</v>
      </c>
      <c r="D3461" s="45"/>
    </row>
    <row r="3462" spans="1:4" x14ac:dyDescent="0.3">
      <c r="A3462" s="45" t="s">
        <v>557</v>
      </c>
      <c r="B3462" s="45" t="s">
        <v>6</v>
      </c>
      <c r="C3462" s="45">
        <v>1</v>
      </c>
      <c r="D3462" s="45"/>
    </row>
    <row r="3463" spans="1:4" x14ac:dyDescent="0.3">
      <c r="A3463" s="45" t="s">
        <v>557</v>
      </c>
      <c r="B3463" s="45" t="s">
        <v>6</v>
      </c>
      <c r="C3463" s="45">
        <v>1</v>
      </c>
      <c r="D3463" s="45"/>
    </row>
    <row r="3464" spans="1:4" x14ac:dyDescent="0.3">
      <c r="A3464" s="45" t="s">
        <v>557</v>
      </c>
      <c r="B3464" s="45" t="s">
        <v>6</v>
      </c>
      <c r="C3464" s="45">
        <v>1</v>
      </c>
      <c r="D3464" s="45"/>
    </row>
    <row r="3465" spans="1:4" x14ac:dyDescent="0.3">
      <c r="A3465" s="45" t="s">
        <v>557</v>
      </c>
      <c r="B3465" s="45" t="s">
        <v>6</v>
      </c>
      <c r="C3465" s="45">
        <v>1</v>
      </c>
      <c r="D3465" s="45"/>
    </row>
    <row r="3466" spans="1:4" x14ac:dyDescent="0.3">
      <c r="A3466" s="45" t="s">
        <v>557</v>
      </c>
      <c r="B3466" s="45" t="s">
        <v>6</v>
      </c>
      <c r="C3466" s="45">
        <v>1</v>
      </c>
      <c r="D3466" s="45"/>
    </row>
    <row r="3467" spans="1:4" x14ac:dyDescent="0.3">
      <c r="A3467" s="45" t="s">
        <v>557</v>
      </c>
      <c r="B3467" s="45" t="s">
        <v>6</v>
      </c>
      <c r="C3467" s="45">
        <v>1</v>
      </c>
      <c r="D3467" s="45"/>
    </row>
    <row r="3468" spans="1:4" x14ac:dyDescent="0.3">
      <c r="A3468" s="45" t="s">
        <v>557</v>
      </c>
      <c r="B3468" s="45" t="s">
        <v>6</v>
      </c>
      <c r="C3468" s="45">
        <v>2</v>
      </c>
      <c r="D3468" s="45"/>
    </row>
    <row r="3469" spans="1:4" x14ac:dyDescent="0.3">
      <c r="A3469" s="45" t="s">
        <v>557</v>
      </c>
      <c r="B3469" s="45" t="s">
        <v>6</v>
      </c>
      <c r="C3469" s="45">
        <v>2</v>
      </c>
      <c r="D3469" s="45"/>
    </row>
    <row r="3470" spans="1:4" x14ac:dyDescent="0.3">
      <c r="A3470" s="45" t="s">
        <v>557</v>
      </c>
      <c r="B3470" s="45" t="s">
        <v>6</v>
      </c>
      <c r="C3470" s="45">
        <v>2</v>
      </c>
      <c r="D3470" s="45"/>
    </row>
    <row r="3471" spans="1:4" x14ac:dyDescent="0.3">
      <c r="A3471" s="45" t="s">
        <v>557</v>
      </c>
      <c r="B3471" s="45" t="s">
        <v>6</v>
      </c>
      <c r="C3471" s="45">
        <v>2</v>
      </c>
      <c r="D3471" s="45"/>
    </row>
    <row r="3472" spans="1:4" x14ac:dyDescent="0.3">
      <c r="A3472" s="45" t="s">
        <v>557</v>
      </c>
      <c r="B3472" s="45" t="s">
        <v>6</v>
      </c>
      <c r="C3472" s="45">
        <v>2</v>
      </c>
      <c r="D3472" s="45"/>
    </row>
    <row r="3473" spans="1:4" x14ac:dyDescent="0.3">
      <c r="A3473" s="45" t="s">
        <v>557</v>
      </c>
      <c r="B3473" s="45" t="s">
        <v>6</v>
      </c>
      <c r="C3473" s="45">
        <v>2</v>
      </c>
      <c r="D3473" s="45"/>
    </row>
    <row r="3474" spans="1:4" x14ac:dyDescent="0.3">
      <c r="A3474" s="45" t="s">
        <v>557</v>
      </c>
      <c r="B3474" s="45" t="s">
        <v>6</v>
      </c>
      <c r="C3474" s="45">
        <v>2</v>
      </c>
      <c r="D3474" s="45"/>
    </row>
    <row r="3475" spans="1:4" x14ac:dyDescent="0.3">
      <c r="A3475" s="45" t="s">
        <v>557</v>
      </c>
      <c r="B3475" s="45" t="s">
        <v>6</v>
      </c>
      <c r="C3475" s="45">
        <v>2</v>
      </c>
      <c r="D3475" s="45"/>
    </row>
    <row r="3476" spans="1:4" x14ac:dyDescent="0.3">
      <c r="A3476" s="45" t="s">
        <v>557</v>
      </c>
      <c r="B3476" s="45" t="s">
        <v>6</v>
      </c>
      <c r="C3476" s="45">
        <v>2</v>
      </c>
      <c r="D3476" s="45"/>
    </row>
    <row r="3477" spans="1:4" x14ac:dyDescent="0.3">
      <c r="A3477" s="45" t="s">
        <v>557</v>
      </c>
      <c r="B3477" s="45" t="s">
        <v>6</v>
      </c>
      <c r="C3477" s="45">
        <v>2</v>
      </c>
      <c r="D3477" s="45"/>
    </row>
    <row r="3478" spans="1:4" x14ac:dyDescent="0.3">
      <c r="A3478" s="45" t="s">
        <v>557</v>
      </c>
      <c r="B3478" s="45" t="s">
        <v>6</v>
      </c>
      <c r="C3478" s="45">
        <v>2</v>
      </c>
      <c r="D3478" s="45"/>
    </row>
    <row r="3479" spans="1:4" x14ac:dyDescent="0.3">
      <c r="A3479" s="45" t="s">
        <v>557</v>
      </c>
      <c r="B3479" s="45" t="s">
        <v>6</v>
      </c>
      <c r="C3479" s="45">
        <v>2</v>
      </c>
      <c r="D3479" s="45"/>
    </row>
    <row r="3480" spans="1:4" x14ac:dyDescent="0.3">
      <c r="A3480" s="45" t="s">
        <v>557</v>
      </c>
      <c r="B3480" s="45" t="s">
        <v>6</v>
      </c>
      <c r="C3480" s="45">
        <v>2</v>
      </c>
      <c r="D3480" s="45"/>
    </row>
    <row r="3481" spans="1:4" x14ac:dyDescent="0.3">
      <c r="A3481" s="45" t="s">
        <v>557</v>
      </c>
      <c r="B3481" s="45" t="s">
        <v>6</v>
      </c>
      <c r="C3481" s="45">
        <v>3</v>
      </c>
      <c r="D3481" s="45"/>
    </row>
    <row r="3482" spans="1:4" x14ac:dyDescent="0.3">
      <c r="A3482" s="45" t="s">
        <v>557</v>
      </c>
      <c r="B3482" s="45" t="s">
        <v>6</v>
      </c>
      <c r="C3482" s="45">
        <v>3</v>
      </c>
      <c r="D3482" s="45"/>
    </row>
    <row r="3483" spans="1:4" x14ac:dyDescent="0.3">
      <c r="A3483" s="45" t="s">
        <v>557</v>
      </c>
      <c r="B3483" s="45" t="s">
        <v>6</v>
      </c>
      <c r="C3483" s="45">
        <v>3</v>
      </c>
      <c r="D3483" s="45"/>
    </row>
    <row r="3484" spans="1:4" x14ac:dyDescent="0.3">
      <c r="A3484" s="45" t="s">
        <v>557</v>
      </c>
      <c r="B3484" s="45" t="s">
        <v>6</v>
      </c>
      <c r="C3484" s="45">
        <v>3</v>
      </c>
      <c r="D3484" s="45"/>
    </row>
    <row r="3485" spans="1:4" x14ac:dyDescent="0.3">
      <c r="A3485" s="45" t="s">
        <v>557</v>
      </c>
      <c r="B3485" s="45" t="s">
        <v>6</v>
      </c>
      <c r="C3485" s="45">
        <v>3</v>
      </c>
      <c r="D3485" s="45"/>
    </row>
    <row r="3486" spans="1:4" x14ac:dyDescent="0.3">
      <c r="A3486" s="45" t="s">
        <v>557</v>
      </c>
      <c r="B3486" s="45" t="s">
        <v>6</v>
      </c>
      <c r="C3486" s="45">
        <v>4</v>
      </c>
      <c r="D3486" s="45"/>
    </row>
    <row r="3487" spans="1:4" x14ac:dyDescent="0.3">
      <c r="A3487" s="45" t="s">
        <v>557</v>
      </c>
      <c r="B3487" s="45" t="s">
        <v>6</v>
      </c>
      <c r="C3487" s="45">
        <v>4</v>
      </c>
      <c r="D3487" s="45"/>
    </row>
    <row r="3488" spans="1:4" x14ac:dyDescent="0.3">
      <c r="A3488" s="45" t="s">
        <v>557</v>
      </c>
      <c r="B3488" s="45" t="s">
        <v>6</v>
      </c>
      <c r="C3488" s="45">
        <v>4</v>
      </c>
      <c r="D3488" s="45"/>
    </row>
    <row r="3489" spans="1:4" x14ac:dyDescent="0.3">
      <c r="A3489" s="45" t="s">
        <v>557</v>
      </c>
      <c r="B3489" s="45" t="s">
        <v>6</v>
      </c>
      <c r="C3489" s="45">
        <v>4</v>
      </c>
      <c r="D3489" s="45"/>
    </row>
    <row r="3490" spans="1:4" x14ac:dyDescent="0.3">
      <c r="A3490" s="45" t="s">
        <v>557</v>
      </c>
      <c r="B3490" s="45" t="s">
        <v>6</v>
      </c>
      <c r="C3490" s="45">
        <v>4</v>
      </c>
      <c r="D3490" s="45"/>
    </row>
    <row r="3491" spans="1:4" x14ac:dyDescent="0.3">
      <c r="A3491" s="45" t="s">
        <v>557</v>
      </c>
      <c r="B3491" s="45" t="s">
        <v>6</v>
      </c>
      <c r="C3491" s="45">
        <v>4</v>
      </c>
      <c r="D3491" s="45"/>
    </row>
    <row r="3492" spans="1:4" x14ac:dyDescent="0.3">
      <c r="A3492" s="45" t="s">
        <v>557</v>
      </c>
      <c r="B3492" s="45" t="s">
        <v>6</v>
      </c>
      <c r="C3492" s="45">
        <v>4</v>
      </c>
      <c r="D3492" s="45"/>
    </row>
    <row r="3493" spans="1:4" x14ac:dyDescent="0.3">
      <c r="A3493" s="45" t="s">
        <v>557</v>
      </c>
      <c r="B3493" s="45" t="s">
        <v>6</v>
      </c>
      <c r="C3493" s="45">
        <v>4</v>
      </c>
      <c r="D3493" s="45"/>
    </row>
    <row r="3494" spans="1:4" x14ac:dyDescent="0.3">
      <c r="A3494" s="45" t="s">
        <v>557</v>
      </c>
      <c r="B3494" s="45" t="s">
        <v>6</v>
      </c>
      <c r="C3494" s="45">
        <v>5</v>
      </c>
      <c r="D3494" s="45"/>
    </row>
    <row r="3495" spans="1:4" x14ac:dyDescent="0.3">
      <c r="A3495" s="45" t="s">
        <v>557</v>
      </c>
      <c r="B3495" s="45" t="s">
        <v>6</v>
      </c>
      <c r="C3495" s="45">
        <v>5</v>
      </c>
      <c r="D3495" s="45"/>
    </row>
    <row r="3496" spans="1:4" x14ac:dyDescent="0.3">
      <c r="A3496" s="45" t="s">
        <v>557</v>
      </c>
      <c r="B3496" s="45" t="s">
        <v>6</v>
      </c>
      <c r="C3496" s="45">
        <v>5</v>
      </c>
      <c r="D3496" s="45"/>
    </row>
    <row r="3497" spans="1:4" x14ac:dyDescent="0.3">
      <c r="A3497" s="45" t="s">
        <v>557</v>
      </c>
      <c r="B3497" s="45" t="s">
        <v>6</v>
      </c>
      <c r="C3497" s="45">
        <v>5</v>
      </c>
      <c r="D3497" s="45"/>
    </row>
    <row r="3498" spans="1:4" x14ac:dyDescent="0.3">
      <c r="A3498" s="45" t="s">
        <v>557</v>
      </c>
      <c r="B3498" s="45" t="s">
        <v>6</v>
      </c>
      <c r="C3498" s="45">
        <v>5</v>
      </c>
      <c r="D3498" s="45"/>
    </row>
    <row r="3499" spans="1:4" x14ac:dyDescent="0.3">
      <c r="A3499" s="45" t="s">
        <v>557</v>
      </c>
      <c r="B3499" s="45" t="s">
        <v>6</v>
      </c>
      <c r="C3499" s="45">
        <v>5</v>
      </c>
      <c r="D3499" s="45"/>
    </row>
    <row r="3500" spans="1:4" x14ac:dyDescent="0.3">
      <c r="A3500" s="45" t="s">
        <v>557</v>
      </c>
      <c r="B3500" s="45" t="s">
        <v>6</v>
      </c>
      <c r="C3500" s="45">
        <v>6</v>
      </c>
      <c r="D3500" s="45"/>
    </row>
    <row r="3501" spans="1:4" x14ac:dyDescent="0.3">
      <c r="A3501" s="45" t="s">
        <v>557</v>
      </c>
      <c r="B3501" s="45" t="s">
        <v>6</v>
      </c>
      <c r="C3501" s="45">
        <v>6</v>
      </c>
      <c r="D3501" s="45"/>
    </row>
    <row r="3502" spans="1:4" x14ac:dyDescent="0.3">
      <c r="A3502" s="45" t="s">
        <v>557</v>
      </c>
      <c r="B3502" s="45" t="s">
        <v>6</v>
      </c>
      <c r="C3502" s="45">
        <v>6</v>
      </c>
      <c r="D3502" s="45"/>
    </row>
    <row r="3503" spans="1:4" x14ac:dyDescent="0.3">
      <c r="A3503" s="45" t="s">
        <v>557</v>
      </c>
      <c r="B3503" s="45" t="s">
        <v>6</v>
      </c>
      <c r="C3503" s="45">
        <v>6</v>
      </c>
      <c r="D3503" s="45"/>
    </row>
    <row r="3504" spans="1:4" x14ac:dyDescent="0.3">
      <c r="A3504" s="45" t="s">
        <v>557</v>
      </c>
      <c r="B3504" s="45" t="s">
        <v>6</v>
      </c>
      <c r="C3504" s="45">
        <v>7</v>
      </c>
      <c r="D3504" s="45"/>
    </row>
    <row r="3505" spans="1:4" x14ac:dyDescent="0.3">
      <c r="A3505" s="45" t="s">
        <v>557</v>
      </c>
      <c r="B3505" s="45" t="s">
        <v>6</v>
      </c>
      <c r="C3505" s="45">
        <v>7</v>
      </c>
      <c r="D3505" s="45"/>
    </row>
    <row r="3506" spans="1:4" x14ac:dyDescent="0.3">
      <c r="A3506" s="45" t="s">
        <v>557</v>
      </c>
      <c r="B3506" s="45" t="s">
        <v>6</v>
      </c>
      <c r="C3506" s="45">
        <v>7</v>
      </c>
      <c r="D3506" s="45"/>
    </row>
    <row r="3507" spans="1:4" x14ac:dyDescent="0.3">
      <c r="A3507" s="45" t="s">
        <v>557</v>
      </c>
      <c r="B3507" s="45" t="s">
        <v>6</v>
      </c>
      <c r="C3507" s="45">
        <v>7</v>
      </c>
      <c r="D3507" s="45"/>
    </row>
    <row r="3508" spans="1:4" x14ac:dyDescent="0.3">
      <c r="A3508" s="45" t="s">
        <v>557</v>
      </c>
      <c r="B3508" s="45" t="s">
        <v>6</v>
      </c>
      <c r="C3508" s="45">
        <v>7</v>
      </c>
      <c r="D3508" s="45"/>
    </row>
    <row r="3509" spans="1:4" x14ac:dyDescent="0.3">
      <c r="A3509" s="45" t="s">
        <v>557</v>
      </c>
      <c r="B3509" s="45" t="s">
        <v>6</v>
      </c>
      <c r="C3509" s="45">
        <v>7</v>
      </c>
      <c r="D3509" s="45"/>
    </row>
    <row r="3510" spans="1:4" x14ac:dyDescent="0.3">
      <c r="A3510" s="45" t="s">
        <v>557</v>
      </c>
      <c r="B3510" s="45" t="s">
        <v>6</v>
      </c>
      <c r="C3510" s="45">
        <v>7</v>
      </c>
      <c r="D3510" s="45"/>
    </row>
    <row r="3511" spans="1:4" x14ac:dyDescent="0.3">
      <c r="A3511" s="45" t="s">
        <v>557</v>
      </c>
      <c r="B3511" s="45" t="s">
        <v>6</v>
      </c>
      <c r="C3511" s="45">
        <v>7</v>
      </c>
      <c r="D3511" s="45"/>
    </row>
    <row r="3512" spans="1:4" x14ac:dyDescent="0.3">
      <c r="A3512" s="45" t="s">
        <v>557</v>
      </c>
      <c r="B3512" s="45" t="s">
        <v>6</v>
      </c>
      <c r="C3512" s="45">
        <v>7</v>
      </c>
      <c r="D3512" s="45"/>
    </row>
    <row r="3513" spans="1:4" x14ac:dyDescent="0.3">
      <c r="A3513" s="45" t="s">
        <v>557</v>
      </c>
      <c r="B3513" s="45" t="s">
        <v>6</v>
      </c>
      <c r="C3513" s="45">
        <v>8</v>
      </c>
      <c r="D3513" s="45"/>
    </row>
    <row r="3514" spans="1:4" x14ac:dyDescent="0.3">
      <c r="A3514" s="45" t="s">
        <v>557</v>
      </c>
      <c r="B3514" s="45" t="s">
        <v>6</v>
      </c>
      <c r="C3514" s="45">
        <v>8</v>
      </c>
      <c r="D3514" s="45"/>
    </row>
    <row r="3515" spans="1:4" x14ac:dyDescent="0.3">
      <c r="A3515" s="45" t="s">
        <v>557</v>
      </c>
      <c r="B3515" s="45" t="s">
        <v>6</v>
      </c>
      <c r="C3515" s="45">
        <v>8</v>
      </c>
      <c r="D3515" s="45"/>
    </row>
    <row r="3516" spans="1:4" x14ac:dyDescent="0.3">
      <c r="A3516" s="45" t="s">
        <v>557</v>
      </c>
      <c r="B3516" s="45" t="s">
        <v>6</v>
      </c>
      <c r="C3516" s="45">
        <v>9</v>
      </c>
      <c r="D3516" s="45"/>
    </row>
    <row r="3517" spans="1:4" x14ac:dyDescent="0.3">
      <c r="A3517" s="45" t="s">
        <v>557</v>
      </c>
      <c r="B3517" s="45" t="s">
        <v>6</v>
      </c>
      <c r="C3517" s="45">
        <v>10</v>
      </c>
      <c r="D3517" s="45"/>
    </row>
    <row r="3518" spans="1:4" x14ac:dyDescent="0.3">
      <c r="A3518" s="45" t="s">
        <v>557</v>
      </c>
      <c r="B3518" s="45" t="s">
        <v>6</v>
      </c>
      <c r="C3518" s="45">
        <v>10</v>
      </c>
      <c r="D3518" s="45"/>
    </row>
    <row r="3519" spans="1:4" x14ac:dyDescent="0.3">
      <c r="A3519" s="45" t="s">
        <v>557</v>
      </c>
      <c r="B3519" s="45" t="s">
        <v>6</v>
      </c>
      <c r="C3519" s="45">
        <v>10</v>
      </c>
      <c r="D3519" s="45"/>
    </row>
    <row r="3520" spans="1:4" x14ac:dyDescent="0.3">
      <c r="A3520" s="45" t="s">
        <v>557</v>
      </c>
      <c r="B3520" s="45" t="s">
        <v>6</v>
      </c>
      <c r="C3520" s="45">
        <v>10</v>
      </c>
      <c r="D3520" s="45"/>
    </row>
    <row r="3521" spans="1:4" x14ac:dyDescent="0.3">
      <c r="A3521" s="45" t="s">
        <v>557</v>
      </c>
      <c r="B3521" s="45" t="s">
        <v>6</v>
      </c>
      <c r="C3521" s="45">
        <v>11</v>
      </c>
      <c r="D3521" s="45"/>
    </row>
    <row r="3522" spans="1:4" x14ac:dyDescent="0.3">
      <c r="A3522" s="45" t="s">
        <v>557</v>
      </c>
      <c r="B3522" s="45" t="s">
        <v>6</v>
      </c>
      <c r="D3522" s="45">
        <v>1</v>
      </c>
    </row>
    <row r="3523" spans="1:4" x14ac:dyDescent="0.3">
      <c r="A3523" s="45" t="s">
        <v>557</v>
      </c>
      <c r="B3523" s="45" t="s">
        <v>6</v>
      </c>
      <c r="D3523" s="45">
        <v>1</v>
      </c>
    </row>
    <row r="3524" spans="1:4" x14ac:dyDescent="0.3">
      <c r="A3524" s="45" t="s">
        <v>557</v>
      </c>
      <c r="B3524" s="45" t="s">
        <v>6</v>
      </c>
      <c r="D3524" s="45">
        <v>1</v>
      </c>
    </row>
    <row r="3525" spans="1:4" x14ac:dyDescent="0.3">
      <c r="A3525" s="45" t="s">
        <v>557</v>
      </c>
      <c r="B3525" s="45" t="s">
        <v>6</v>
      </c>
      <c r="D3525" s="45">
        <v>1</v>
      </c>
    </row>
    <row r="3526" spans="1:4" x14ac:dyDescent="0.3">
      <c r="A3526" s="45" t="s">
        <v>557</v>
      </c>
      <c r="B3526" s="45" t="s">
        <v>6</v>
      </c>
      <c r="D3526" s="45">
        <v>1</v>
      </c>
    </row>
    <row r="3527" spans="1:4" x14ac:dyDescent="0.3">
      <c r="A3527" s="45" t="s">
        <v>557</v>
      </c>
      <c r="B3527" s="45" t="s">
        <v>6</v>
      </c>
      <c r="D3527" s="45">
        <v>1</v>
      </c>
    </row>
    <row r="3528" spans="1:4" x14ac:dyDescent="0.3">
      <c r="A3528" s="45" t="s">
        <v>557</v>
      </c>
      <c r="B3528" s="45" t="s">
        <v>6</v>
      </c>
      <c r="D3528" s="45">
        <v>1</v>
      </c>
    </row>
    <row r="3529" spans="1:4" x14ac:dyDescent="0.3">
      <c r="A3529" s="45" t="s">
        <v>557</v>
      </c>
      <c r="B3529" s="45" t="s">
        <v>6</v>
      </c>
      <c r="D3529" s="45">
        <v>1</v>
      </c>
    </row>
    <row r="3530" spans="1:4" x14ac:dyDescent="0.3">
      <c r="A3530" s="45" t="s">
        <v>557</v>
      </c>
      <c r="B3530" s="45" t="s">
        <v>6</v>
      </c>
      <c r="D3530" s="45">
        <v>1</v>
      </c>
    </row>
    <row r="3531" spans="1:4" x14ac:dyDescent="0.3">
      <c r="A3531" s="45" t="s">
        <v>557</v>
      </c>
      <c r="B3531" s="45" t="s">
        <v>6</v>
      </c>
      <c r="D3531" s="45">
        <v>1</v>
      </c>
    </row>
    <row r="3532" spans="1:4" x14ac:dyDescent="0.3">
      <c r="A3532" s="45" t="s">
        <v>557</v>
      </c>
      <c r="B3532" s="45" t="s">
        <v>6</v>
      </c>
      <c r="D3532" s="45">
        <v>1</v>
      </c>
    </row>
    <row r="3533" spans="1:4" x14ac:dyDescent="0.3">
      <c r="A3533" s="45" t="s">
        <v>557</v>
      </c>
      <c r="B3533" s="45" t="s">
        <v>6</v>
      </c>
      <c r="D3533" s="45">
        <v>1</v>
      </c>
    </row>
    <row r="3534" spans="1:4" x14ac:dyDescent="0.3">
      <c r="A3534" s="45" t="s">
        <v>557</v>
      </c>
      <c r="B3534" s="45" t="s">
        <v>6</v>
      </c>
      <c r="D3534" s="45">
        <v>1</v>
      </c>
    </row>
    <row r="3535" spans="1:4" x14ac:dyDescent="0.3">
      <c r="A3535" s="45" t="s">
        <v>557</v>
      </c>
      <c r="B3535" s="45" t="s">
        <v>6</v>
      </c>
      <c r="D3535" s="45">
        <v>1</v>
      </c>
    </row>
    <row r="3536" spans="1:4" x14ac:dyDescent="0.3">
      <c r="A3536" s="45" t="s">
        <v>557</v>
      </c>
      <c r="B3536" s="45" t="s">
        <v>6</v>
      </c>
      <c r="D3536" s="45">
        <v>1</v>
      </c>
    </row>
    <row r="3537" spans="1:12" x14ac:dyDescent="0.3">
      <c r="A3537" s="45" t="s">
        <v>557</v>
      </c>
      <c r="B3537" s="45" t="s">
        <v>6</v>
      </c>
      <c r="D3537" s="45">
        <v>1</v>
      </c>
    </row>
    <row r="3538" spans="1:12" x14ac:dyDescent="0.3">
      <c r="A3538" s="45" t="s">
        <v>557</v>
      </c>
      <c r="B3538" s="45" t="s">
        <v>6</v>
      </c>
      <c r="D3538" s="45">
        <v>1</v>
      </c>
    </row>
    <row r="3539" spans="1:12" x14ac:dyDescent="0.3">
      <c r="A3539" s="45" t="s">
        <v>557</v>
      </c>
      <c r="B3539" s="45" t="s">
        <v>6</v>
      </c>
      <c r="D3539" s="45">
        <v>1</v>
      </c>
    </row>
    <row r="3540" spans="1:12" x14ac:dyDescent="0.3">
      <c r="A3540" s="45" t="s">
        <v>557</v>
      </c>
      <c r="B3540" s="45" t="s">
        <v>6</v>
      </c>
      <c r="D3540" s="45">
        <v>1</v>
      </c>
    </row>
    <row r="3541" spans="1:12" x14ac:dyDescent="0.3">
      <c r="A3541" s="45" t="s">
        <v>557</v>
      </c>
      <c r="B3541" s="45" t="s">
        <v>6</v>
      </c>
      <c r="D3541" s="45">
        <v>1</v>
      </c>
    </row>
    <row r="3542" spans="1:12" x14ac:dyDescent="0.3">
      <c r="A3542" s="45" t="s">
        <v>557</v>
      </c>
      <c r="B3542" s="45" t="s">
        <v>6</v>
      </c>
      <c r="D3542" s="45">
        <v>1</v>
      </c>
    </row>
    <row r="3543" spans="1:12" x14ac:dyDescent="0.3">
      <c r="A3543" s="45" t="s">
        <v>557</v>
      </c>
      <c r="B3543" s="45" t="s">
        <v>6</v>
      </c>
      <c r="D3543" s="45">
        <v>1</v>
      </c>
    </row>
    <row r="3544" spans="1:12" x14ac:dyDescent="0.3">
      <c r="A3544" s="45" t="s">
        <v>557</v>
      </c>
      <c r="B3544" s="45" t="s">
        <v>6</v>
      </c>
      <c r="D3544" s="45">
        <v>1</v>
      </c>
    </row>
    <row r="3545" spans="1:12" x14ac:dyDescent="0.3">
      <c r="A3545" s="45" t="s">
        <v>557</v>
      </c>
      <c r="B3545" s="45" t="s">
        <v>6</v>
      </c>
      <c r="D3545" s="45">
        <v>1</v>
      </c>
      <c r="K3545" s="44">
        <f>SUM(D3522:D3545)</f>
        <v>24</v>
      </c>
      <c r="L3545">
        <f>SUM(C3456:C3545)</f>
        <v>286</v>
      </c>
    </row>
    <row r="3546" spans="1:12" x14ac:dyDescent="0.3">
      <c r="A3546" s="45" t="s">
        <v>547</v>
      </c>
      <c r="B3546" s="45" t="s">
        <v>6</v>
      </c>
      <c r="C3546" s="45">
        <v>1</v>
      </c>
      <c r="D3546" s="45"/>
    </row>
    <row r="3547" spans="1:12" x14ac:dyDescent="0.3">
      <c r="A3547" s="45" t="s">
        <v>547</v>
      </c>
      <c r="B3547" s="45" t="s">
        <v>6</v>
      </c>
      <c r="C3547" s="45">
        <v>1</v>
      </c>
      <c r="D3547" s="45"/>
      <c r="K3547" s="44">
        <v>0</v>
      </c>
      <c r="L3547">
        <v>2</v>
      </c>
    </row>
    <row r="3548" spans="1:12" x14ac:dyDescent="0.3">
      <c r="A3548" s="45" t="s">
        <v>367</v>
      </c>
      <c r="B3548" s="45" t="s">
        <v>6</v>
      </c>
      <c r="C3548" s="45">
        <v>1</v>
      </c>
      <c r="D3548" s="45"/>
    </row>
    <row r="3549" spans="1:12" x14ac:dyDescent="0.3">
      <c r="A3549" s="45" t="s">
        <v>367</v>
      </c>
      <c r="B3549" s="45" t="s">
        <v>6</v>
      </c>
      <c r="C3549" s="45">
        <v>1</v>
      </c>
      <c r="D3549" s="45"/>
    </row>
    <row r="3550" spans="1:12" x14ac:dyDescent="0.3">
      <c r="A3550" s="45" t="s">
        <v>367</v>
      </c>
      <c r="B3550" s="45" t="s">
        <v>6</v>
      </c>
      <c r="C3550" s="45">
        <v>1</v>
      </c>
      <c r="D3550" s="45"/>
    </row>
    <row r="3551" spans="1:12" x14ac:dyDescent="0.3">
      <c r="A3551" s="45" t="s">
        <v>367</v>
      </c>
      <c r="B3551" s="45" t="s">
        <v>6</v>
      </c>
      <c r="C3551" s="45">
        <v>1</v>
      </c>
      <c r="D3551" s="45"/>
    </row>
    <row r="3552" spans="1:12" x14ac:dyDescent="0.3">
      <c r="A3552" s="45" t="s">
        <v>367</v>
      </c>
      <c r="B3552" s="45" t="s">
        <v>6</v>
      </c>
      <c r="C3552" s="45">
        <v>1</v>
      </c>
      <c r="D3552" s="45"/>
    </row>
    <row r="3553" spans="1:4" x14ac:dyDescent="0.3">
      <c r="A3553" s="45" t="s">
        <v>367</v>
      </c>
      <c r="B3553" s="45" t="s">
        <v>6</v>
      </c>
      <c r="C3553" s="45">
        <v>1</v>
      </c>
      <c r="D3553" s="45"/>
    </row>
    <row r="3554" spans="1:4" x14ac:dyDescent="0.3">
      <c r="A3554" s="45" t="s">
        <v>367</v>
      </c>
      <c r="B3554" s="45" t="s">
        <v>6</v>
      </c>
      <c r="C3554" s="45">
        <v>1</v>
      </c>
      <c r="D3554" s="45"/>
    </row>
    <row r="3555" spans="1:4" x14ac:dyDescent="0.3">
      <c r="A3555" s="45" t="s">
        <v>367</v>
      </c>
      <c r="B3555" s="45" t="s">
        <v>6</v>
      </c>
      <c r="C3555" s="45">
        <v>1</v>
      </c>
      <c r="D3555" s="45"/>
    </row>
    <row r="3556" spans="1:4" x14ac:dyDescent="0.3">
      <c r="A3556" s="45" t="s">
        <v>367</v>
      </c>
      <c r="B3556" s="45" t="s">
        <v>6</v>
      </c>
      <c r="C3556" s="45">
        <v>1</v>
      </c>
      <c r="D3556" s="45"/>
    </row>
    <row r="3557" spans="1:4" x14ac:dyDescent="0.3">
      <c r="A3557" s="45" t="s">
        <v>367</v>
      </c>
      <c r="B3557" s="45" t="s">
        <v>6</v>
      </c>
      <c r="C3557" s="45">
        <v>1</v>
      </c>
      <c r="D3557" s="45"/>
    </row>
    <row r="3558" spans="1:4" x14ac:dyDescent="0.3">
      <c r="A3558" s="45" t="s">
        <v>367</v>
      </c>
      <c r="B3558" s="45" t="s">
        <v>6</v>
      </c>
      <c r="C3558" s="45">
        <v>2</v>
      </c>
      <c r="D3558" s="45"/>
    </row>
    <row r="3559" spans="1:4" x14ac:dyDescent="0.3">
      <c r="A3559" s="45" t="s">
        <v>367</v>
      </c>
      <c r="B3559" s="45" t="s">
        <v>6</v>
      </c>
      <c r="C3559" s="45">
        <v>2</v>
      </c>
      <c r="D3559" s="45"/>
    </row>
    <row r="3560" spans="1:4" x14ac:dyDescent="0.3">
      <c r="A3560" s="45" t="s">
        <v>367</v>
      </c>
      <c r="B3560" s="45" t="s">
        <v>6</v>
      </c>
      <c r="C3560" s="45">
        <v>2</v>
      </c>
      <c r="D3560" s="45"/>
    </row>
    <row r="3561" spans="1:4" x14ac:dyDescent="0.3">
      <c r="A3561" s="45" t="s">
        <v>367</v>
      </c>
      <c r="B3561" s="45" t="s">
        <v>6</v>
      </c>
      <c r="C3561" s="45">
        <v>2</v>
      </c>
      <c r="D3561" s="45"/>
    </row>
    <row r="3562" spans="1:4" x14ac:dyDescent="0.3">
      <c r="A3562" s="45" t="s">
        <v>367</v>
      </c>
      <c r="B3562" s="45" t="s">
        <v>6</v>
      </c>
      <c r="C3562" s="45">
        <v>2</v>
      </c>
      <c r="D3562" s="45"/>
    </row>
    <row r="3563" spans="1:4" x14ac:dyDescent="0.3">
      <c r="A3563" s="45" t="s">
        <v>367</v>
      </c>
      <c r="B3563" s="45" t="s">
        <v>6</v>
      </c>
      <c r="C3563" s="45">
        <v>2</v>
      </c>
      <c r="D3563" s="45"/>
    </row>
    <row r="3564" spans="1:4" x14ac:dyDescent="0.3">
      <c r="A3564" s="45" t="s">
        <v>367</v>
      </c>
      <c r="B3564" s="45" t="s">
        <v>6</v>
      </c>
      <c r="C3564" s="45">
        <v>2</v>
      </c>
      <c r="D3564" s="45"/>
    </row>
    <row r="3565" spans="1:4" x14ac:dyDescent="0.3">
      <c r="A3565" s="45" t="s">
        <v>367</v>
      </c>
      <c r="B3565" s="45" t="s">
        <v>6</v>
      </c>
      <c r="C3565" s="45">
        <v>2</v>
      </c>
      <c r="D3565" s="45"/>
    </row>
    <row r="3566" spans="1:4" x14ac:dyDescent="0.3">
      <c r="A3566" s="45" t="s">
        <v>367</v>
      </c>
      <c r="B3566" s="45" t="s">
        <v>6</v>
      </c>
      <c r="C3566" s="45">
        <v>3</v>
      </c>
      <c r="D3566" s="45"/>
    </row>
    <row r="3567" spans="1:4" x14ac:dyDescent="0.3">
      <c r="A3567" s="45" t="s">
        <v>367</v>
      </c>
      <c r="B3567" s="45" t="s">
        <v>6</v>
      </c>
      <c r="C3567" s="45">
        <v>4</v>
      </c>
      <c r="D3567" s="45"/>
    </row>
    <row r="3568" spans="1:4" x14ac:dyDescent="0.3">
      <c r="A3568" s="45" t="s">
        <v>367</v>
      </c>
      <c r="B3568" s="45" t="s">
        <v>6</v>
      </c>
      <c r="C3568" s="45">
        <v>5</v>
      </c>
      <c r="D3568" s="45"/>
    </row>
    <row r="3569" spans="1:4" x14ac:dyDescent="0.3">
      <c r="A3569" s="45" t="s">
        <v>367</v>
      </c>
      <c r="B3569" s="45" t="s">
        <v>6</v>
      </c>
      <c r="C3569" s="45">
        <v>5</v>
      </c>
      <c r="D3569" s="45"/>
    </row>
    <row r="3570" spans="1:4" x14ac:dyDescent="0.3">
      <c r="A3570" s="45" t="s">
        <v>367</v>
      </c>
      <c r="B3570" s="45" t="s">
        <v>6</v>
      </c>
      <c r="C3570" s="45">
        <v>6</v>
      </c>
      <c r="D3570" s="45"/>
    </row>
    <row r="3571" spans="1:4" x14ac:dyDescent="0.3">
      <c r="A3571" s="45" t="s">
        <v>367</v>
      </c>
      <c r="B3571" s="45" t="s">
        <v>6</v>
      </c>
      <c r="C3571" s="45">
        <v>6</v>
      </c>
      <c r="D3571" s="45"/>
    </row>
    <row r="3572" spans="1:4" x14ac:dyDescent="0.3">
      <c r="A3572" s="45" t="s">
        <v>367</v>
      </c>
      <c r="B3572" s="45" t="s">
        <v>6</v>
      </c>
      <c r="C3572" s="45">
        <v>7</v>
      </c>
      <c r="D3572" s="45"/>
    </row>
    <row r="3573" spans="1:4" x14ac:dyDescent="0.3">
      <c r="A3573" s="45" t="s">
        <v>367</v>
      </c>
      <c r="B3573" s="45" t="s">
        <v>6</v>
      </c>
      <c r="C3573" s="45">
        <v>8</v>
      </c>
      <c r="D3573" s="45"/>
    </row>
    <row r="3574" spans="1:4" x14ac:dyDescent="0.3">
      <c r="A3574" s="45" t="s">
        <v>367</v>
      </c>
      <c r="B3574" s="45" t="s">
        <v>6</v>
      </c>
      <c r="C3574" s="45">
        <v>9</v>
      </c>
      <c r="D3574" s="45"/>
    </row>
    <row r="3575" spans="1:4" x14ac:dyDescent="0.3">
      <c r="A3575" s="45" t="s">
        <v>367</v>
      </c>
      <c r="B3575" s="45" t="s">
        <v>6</v>
      </c>
      <c r="C3575" s="45">
        <v>9</v>
      </c>
      <c r="D3575" s="45"/>
    </row>
    <row r="3576" spans="1:4" x14ac:dyDescent="0.3">
      <c r="A3576" s="45" t="s">
        <v>367</v>
      </c>
      <c r="B3576" s="45" t="s">
        <v>6</v>
      </c>
      <c r="C3576" s="45">
        <v>9</v>
      </c>
      <c r="D3576" s="45"/>
    </row>
    <row r="3577" spans="1:4" x14ac:dyDescent="0.3">
      <c r="A3577" s="45" t="s">
        <v>367</v>
      </c>
      <c r="B3577" s="45" t="s">
        <v>6</v>
      </c>
      <c r="C3577" s="45">
        <v>10</v>
      </c>
      <c r="D3577" s="45"/>
    </row>
    <row r="3578" spans="1:4" x14ac:dyDescent="0.3">
      <c r="A3578" s="45" t="s">
        <v>367</v>
      </c>
      <c r="B3578" s="45" t="s">
        <v>6</v>
      </c>
      <c r="C3578" s="45">
        <v>10</v>
      </c>
      <c r="D3578" s="45"/>
    </row>
    <row r="3579" spans="1:4" x14ac:dyDescent="0.3">
      <c r="A3579" s="45" t="s">
        <v>367</v>
      </c>
      <c r="B3579" s="45" t="s">
        <v>6</v>
      </c>
      <c r="C3579" s="45">
        <v>14</v>
      </c>
      <c r="D3579" s="45"/>
    </row>
    <row r="3580" spans="1:4" x14ac:dyDescent="0.3">
      <c r="A3580" s="45" t="s">
        <v>367</v>
      </c>
      <c r="B3580" s="45" t="s">
        <v>6</v>
      </c>
      <c r="C3580" s="45">
        <v>14</v>
      </c>
      <c r="D3580" s="45"/>
    </row>
    <row r="3581" spans="1:4" x14ac:dyDescent="0.3">
      <c r="A3581" s="45" t="s">
        <v>367</v>
      </c>
      <c r="B3581" s="45" t="s">
        <v>6</v>
      </c>
      <c r="C3581" s="45">
        <v>15</v>
      </c>
      <c r="D3581" s="45"/>
    </row>
    <row r="3582" spans="1:4" x14ac:dyDescent="0.3">
      <c r="A3582" s="45" t="s">
        <v>367</v>
      </c>
      <c r="B3582" s="45" t="s">
        <v>6</v>
      </c>
      <c r="C3582" s="45">
        <v>15</v>
      </c>
      <c r="D3582" s="45"/>
    </row>
    <row r="3583" spans="1:4" x14ac:dyDescent="0.3">
      <c r="A3583" s="45" t="s">
        <v>367</v>
      </c>
      <c r="B3583" s="45" t="s">
        <v>6</v>
      </c>
      <c r="D3583" s="45">
        <v>1</v>
      </c>
    </row>
    <row r="3584" spans="1:4" x14ac:dyDescent="0.3">
      <c r="A3584" s="45" t="s">
        <v>367</v>
      </c>
      <c r="B3584" s="45" t="s">
        <v>6</v>
      </c>
      <c r="D3584" s="45">
        <v>1</v>
      </c>
    </row>
    <row r="3585" spans="1:12" x14ac:dyDescent="0.3">
      <c r="A3585" s="45" t="s">
        <v>367</v>
      </c>
      <c r="B3585" s="45" t="s">
        <v>6</v>
      </c>
      <c r="D3585" s="45">
        <v>1</v>
      </c>
    </row>
    <row r="3586" spans="1:12" x14ac:dyDescent="0.3">
      <c r="A3586" s="45" t="s">
        <v>367</v>
      </c>
      <c r="B3586" s="45" t="s">
        <v>6</v>
      </c>
      <c r="D3586" s="45">
        <v>1</v>
      </c>
    </row>
    <row r="3587" spans="1:12" x14ac:dyDescent="0.3">
      <c r="A3587" s="45" t="s">
        <v>367</v>
      </c>
      <c r="B3587" s="45" t="s">
        <v>6</v>
      </c>
      <c r="D3587" s="45">
        <v>1</v>
      </c>
    </row>
    <row r="3588" spans="1:12" x14ac:dyDescent="0.3">
      <c r="A3588" s="45" t="s">
        <v>367</v>
      </c>
      <c r="B3588" s="45" t="s">
        <v>6</v>
      </c>
      <c r="D3588" s="45">
        <v>1</v>
      </c>
    </row>
    <row r="3589" spans="1:12" x14ac:dyDescent="0.3">
      <c r="A3589" s="45" t="s">
        <v>367</v>
      </c>
      <c r="B3589" s="45" t="s">
        <v>6</v>
      </c>
      <c r="D3589" s="45">
        <v>1</v>
      </c>
    </row>
    <row r="3590" spans="1:12" x14ac:dyDescent="0.3">
      <c r="A3590" s="45" t="s">
        <v>367</v>
      </c>
      <c r="B3590" s="45" t="s">
        <v>6</v>
      </c>
      <c r="D3590" s="45">
        <v>1</v>
      </c>
    </row>
    <row r="3591" spans="1:12" x14ac:dyDescent="0.3">
      <c r="A3591" s="45" t="s">
        <v>367</v>
      </c>
      <c r="B3591" s="45" t="s">
        <v>6</v>
      </c>
      <c r="D3591" s="45">
        <v>1</v>
      </c>
    </row>
    <row r="3592" spans="1:12" x14ac:dyDescent="0.3">
      <c r="A3592" s="45" t="s">
        <v>367</v>
      </c>
      <c r="B3592" s="45" t="s">
        <v>6</v>
      </c>
      <c r="D3592" s="45">
        <v>1</v>
      </c>
    </row>
    <row r="3593" spans="1:12" x14ac:dyDescent="0.3">
      <c r="A3593" s="45" t="s">
        <v>367</v>
      </c>
      <c r="B3593" s="45" t="s">
        <v>6</v>
      </c>
      <c r="D3593" s="45">
        <v>1</v>
      </c>
    </row>
    <row r="3594" spans="1:12" x14ac:dyDescent="0.3">
      <c r="A3594" s="45" t="s">
        <v>367</v>
      </c>
      <c r="B3594" s="45" t="s">
        <v>6</v>
      </c>
      <c r="D3594" s="45">
        <v>1</v>
      </c>
    </row>
    <row r="3595" spans="1:12" x14ac:dyDescent="0.3">
      <c r="A3595" s="45" t="s">
        <v>367</v>
      </c>
      <c r="B3595" s="45" t="s">
        <v>6</v>
      </c>
      <c r="D3595" s="45">
        <v>1</v>
      </c>
    </row>
    <row r="3596" spans="1:12" x14ac:dyDescent="0.3">
      <c r="A3596" s="45" t="s">
        <v>367</v>
      </c>
      <c r="B3596" s="45" t="s">
        <v>6</v>
      </c>
      <c r="D3596" s="45">
        <v>1</v>
      </c>
    </row>
    <row r="3597" spans="1:12" x14ac:dyDescent="0.3">
      <c r="A3597" s="45" t="s">
        <v>367</v>
      </c>
      <c r="B3597" s="45" t="s">
        <v>6</v>
      </c>
      <c r="D3597" s="45">
        <v>1</v>
      </c>
    </row>
    <row r="3598" spans="1:12" x14ac:dyDescent="0.3">
      <c r="A3598" s="45" t="s">
        <v>367</v>
      </c>
      <c r="B3598" s="45" t="s">
        <v>6</v>
      </c>
      <c r="D3598" s="45">
        <v>1</v>
      </c>
    </row>
    <row r="3599" spans="1:12" x14ac:dyDescent="0.3">
      <c r="A3599" s="45" t="s">
        <v>367</v>
      </c>
      <c r="B3599" s="45" t="s">
        <v>6</v>
      </c>
      <c r="D3599" s="45">
        <v>1</v>
      </c>
      <c r="K3599" s="44">
        <f>SUM(D3583:D3599)</f>
        <v>17</v>
      </c>
      <c r="L3599">
        <f>SUM(C3548:C3599)</f>
        <v>175</v>
      </c>
    </row>
    <row r="3600" spans="1:12" x14ac:dyDescent="0.3">
      <c r="A3600" s="45" t="s">
        <v>381</v>
      </c>
      <c r="B3600" s="45" t="s">
        <v>6</v>
      </c>
      <c r="C3600" s="45">
        <v>1</v>
      </c>
      <c r="D3600" s="45"/>
    </row>
    <row r="3601" spans="1:4" x14ac:dyDescent="0.3">
      <c r="A3601" s="45" t="s">
        <v>381</v>
      </c>
      <c r="B3601" s="45" t="s">
        <v>6</v>
      </c>
      <c r="C3601" s="45">
        <v>1</v>
      </c>
      <c r="D3601" s="45"/>
    </row>
    <row r="3602" spans="1:4" x14ac:dyDescent="0.3">
      <c r="A3602" s="45" t="s">
        <v>381</v>
      </c>
      <c r="B3602" s="45" t="s">
        <v>6</v>
      </c>
      <c r="C3602" s="45">
        <v>1</v>
      </c>
      <c r="D3602" s="45"/>
    </row>
    <row r="3603" spans="1:4" x14ac:dyDescent="0.3">
      <c r="A3603" s="45" t="s">
        <v>381</v>
      </c>
      <c r="B3603" s="45" t="s">
        <v>6</v>
      </c>
      <c r="C3603" s="45">
        <v>1</v>
      </c>
      <c r="D3603" s="45"/>
    </row>
    <row r="3604" spans="1:4" x14ac:dyDescent="0.3">
      <c r="A3604" s="45" t="s">
        <v>381</v>
      </c>
      <c r="B3604" s="45" t="s">
        <v>6</v>
      </c>
      <c r="C3604" s="45">
        <v>1</v>
      </c>
      <c r="D3604" s="45"/>
    </row>
    <row r="3605" spans="1:4" x14ac:dyDescent="0.3">
      <c r="A3605" s="45" t="s">
        <v>381</v>
      </c>
      <c r="B3605" s="45" t="s">
        <v>6</v>
      </c>
      <c r="C3605" s="45">
        <v>1</v>
      </c>
      <c r="D3605" s="45"/>
    </row>
    <row r="3606" spans="1:4" x14ac:dyDescent="0.3">
      <c r="A3606" s="45" t="s">
        <v>381</v>
      </c>
      <c r="B3606" s="45" t="s">
        <v>6</v>
      </c>
      <c r="C3606" s="45">
        <v>1</v>
      </c>
      <c r="D3606" s="45"/>
    </row>
    <row r="3607" spans="1:4" x14ac:dyDescent="0.3">
      <c r="A3607" s="45" t="s">
        <v>381</v>
      </c>
      <c r="B3607" s="45" t="s">
        <v>6</v>
      </c>
      <c r="C3607" s="45">
        <v>1</v>
      </c>
      <c r="D3607" s="45"/>
    </row>
    <row r="3608" spans="1:4" x14ac:dyDescent="0.3">
      <c r="A3608" s="45" t="s">
        <v>381</v>
      </c>
      <c r="B3608" s="45" t="s">
        <v>6</v>
      </c>
      <c r="C3608" s="45">
        <v>1</v>
      </c>
      <c r="D3608" s="45"/>
    </row>
    <row r="3609" spans="1:4" x14ac:dyDescent="0.3">
      <c r="A3609" s="45" t="s">
        <v>381</v>
      </c>
      <c r="B3609" s="45" t="s">
        <v>6</v>
      </c>
      <c r="C3609" s="45">
        <v>1</v>
      </c>
      <c r="D3609" s="45"/>
    </row>
    <row r="3610" spans="1:4" x14ac:dyDescent="0.3">
      <c r="A3610" s="45" t="s">
        <v>381</v>
      </c>
      <c r="B3610" s="45" t="s">
        <v>6</v>
      </c>
      <c r="C3610" s="45">
        <v>1</v>
      </c>
      <c r="D3610" s="45"/>
    </row>
    <row r="3611" spans="1:4" x14ac:dyDescent="0.3">
      <c r="A3611" s="45" t="s">
        <v>381</v>
      </c>
      <c r="B3611" s="45" t="s">
        <v>6</v>
      </c>
      <c r="C3611" s="45">
        <v>1</v>
      </c>
      <c r="D3611" s="45"/>
    </row>
    <row r="3612" spans="1:4" x14ac:dyDescent="0.3">
      <c r="A3612" s="45" t="s">
        <v>381</v>
      </c>
      <c r="B3612" s="45" t="s">
        <v>6</v>
      </c>
      <c r="C3612" s="45">
        <v>1</v>
      </c>
      <c r="D3612" s="45"/>
    </row>
    <row r="3613" spans="1:4" x14ac:dyDescent="0.3">
      <c r="A3613" s="45" t="s">
        <v>381</v>
      </c>
      <c r="B3613" s="45" t="s">
        <v>6</v>
      </c>
      <c r="C3613" s="45">
        <v>1</v>
      </c>
      <c r="D3613" s="45"/>
    </row>
    <row r="3614" spans="1:4" x14ac:dyDescent="0.3">
      <c r="A3614" s="45" t="s">
        <v>381</v>
      </c>
      <c r="B3614" s="45" t="s">
        <v>6</v>
      </c>
      <c r="C3614" s="45">
        <v>2</v>
      </c>
      <c r="D3614" s="45"/>
    </row>
    <row r="3615" spans="1:4" x14ac:dyDescent="0.3">
      <c r="A3615" s="45" t="s">
        <v>381</v>
      </c>
      <c r="B3615" s="45" t="s">
        <v>6</v>
      </c>
      <c r="C3615" s="45">
        <v>2</v>
      </c>
      <c r="D3615" s="45"/>
    </row>
    <row r="3616" spans="1:4" x14ac:dyDescent="0.3">
      <c r="A3616" s="45" t="s">
        <v>381</v>
      </c>
      <c r="B3616" s="45" t="s">
        <v>6</v>
      </c>
      <c r="C3616" s="45">
        <v>2</v>
      </c>
      <c r="D3616" s="45"/>
    </row>
    <row r="3617" spans="1:4" x14ac:dyDescent="0.3">
      <c r="A3617" s="45" t="s">
        <v>381</v>
      </c>
      <c r="B3617" s="45" t="s">
        <v>6</v>
      </c>
      <c r="C3617" s="45">
        <v>2</v>
      </c>
      <c r="D3617" s="45"/>
    </row>
    <row r="3618" spans="1:4" x14ac:dyDescent="0.3">
      <c r="A3618" s="45" t="s">
        <v>381</v>
      </c>
      <c r="B3618" s="45" t="s">
        <v>6</v>
      </c>
      <c r="C3618" s="45">
        <v>2</v>
      </c>
      <c r="D3618" s="45"/>
    </row>
    <row r="3619" spans="1:4" x14ac:dyDescent="0.3">
      <c r="A3619" s="45" t="s">
        <v>381</v>
      </c>
      <c r="B3619" s="45" t="s">
        <v>6</v>
      </c>
      <c r="C3619" s="45">
        <v>2</v>
      </c>
      <c r="D3619" s="45"/>
    </row>
    <row r="3620" spans="1:4" x14ac:dyDescent="0.3">
      <c r="A3620" s="45" t="s">
        <v>381</v>
      </c>
      <c r="B3620" s="45" t="s">
        <v>6</v>
      </c>
      <c r="C3620" s="45">
        <v>2</v>
      </c>
      <c r="D3620" s="45"/>
    </row>
    <row r="3621" spans="1:4" x14ac:dyDescent="0.3">
      <c r="A3621" s="45" t="s">
        <v>381</v>
      </c>
      <c r="B3621" s="45" t="s">
        <v>6</v>
      </c>
      <c r="C3621" s="45">
        <v>2</v>
      </c>
      <c r="D3621" s="45"/>
    </row>
    <row r="3622" spans="1:4" x14ac:dyDescent="0.3">
      <c r="A3622" s="45" t="s">
        <v>381</v>
      </c>
      <c r="B3622" s="45" t="s">
        <v>6</v>
      </c>
      <c r="C3622" s="45">
        <v>2</v>
      </c>
      <c r="D3622" s="45"/>
    </row>
    <row r="3623" spans="1:4" x14ac:dyDescent="0.3">
      <c r="A3623" s="45" t="s">
        <v>381</v>
      </c>
      <c r="B3623" s="45" t="s">
        <v>6</v>
      </c>
      <c r="C3623" s="45">
        <v>3</v>
      </c>
      <c r="D3623" s="45"/>
    </row>
    <row r="3624" spans="1:4" x14ac:dyDescent="0.3">
      <c r="A3624" s="45" t="s">
        <v>381</v>
      </c>
      <c r="B3624" s="45" t="s">
        <v>6</v>
      </c>
      <c r="C3624" s="45">
        <v>3</v>
      </c>
      <c r="D3624" s="45"/>
    </row>
    <row r="3625" spans="1:4" x14ac:dyDescent="0.3">
      <c r="A3625" s="45" t="s">
        <v>381</v>
      </c>
      <c r="B3625" s="45" t="s">
        <v>6</v>
      </c>
      <c r="C3625" s="45">
        <v>4</v>
      </c>
      <c r="D3625" s="45"/>
    </row>
    <row r="3626" spans="1:4" x14ac:dyDescent="0.3">
      <c r="A3626" s="45" t="s">
        <v>381</v>
      </c>
      <c r="B3626" s="45" t="s">
        <v>6</v>
      </c>
      <c r="C3626" s="45">
        <v>5</v>
      </c>
      <c r="D3626" s="45"/>
    </row>
    <row r="3627" spans="1:4" x14ac:dyDescent="0.3">
      <c r="A3627" s="45" t="s">
        <v>381</v>
      </c>
      <c r="B3627" s="45" t="s">
        <v>6</v>
      </c>
      <c r="D3627" s="45">
        <v>1</v>
      </c>
    </row>
    <row r="3628" spans="1:4" x14ac:dyDescent="0.3">
      <c r="A3628" s="45" t="s">
        <v>381</v>
      </c>
      <c r="B3628" s="45" t="s">
        <v>6</v>
      </c>
      <c r="D3628" s="45">
        <v>1</v>
      </c>
    </row>
    <row r="3629" spans="1:4" x14ac:dyDescent="0.3">
      <c r="A3629" s="45" t="s">
        <v>381</v>
      </c>
      <c r="B3629" s="45" t="s">
        <v>6</v>
      </c>
      <c r="D3629" s="45">
        <v>1</v>
      </c>
    </row>
    <row r="3630" spans="1:4" x14ac:dyDescent="0.3">
      <c r="A3630" s="45" t="s">
        <v>381</v>
      </c>
      <c r="B3630" s="45" t="s">
        <v>6</v>
      </c>
      <c r="D3630" s="45">
        <v>1</v>
      </c>
    </row>
    <row r="3631" spans="1:4" x14ac:dyDescent="0.3">
      <c r="A3631" s="45" t="s">
        <v>381</v>
      </c>
      <c r="B3631" s="45" t="s">
        <v>6</v>
      </c>
      <c r="D3631" s="45">
        <v>1</v>
      </c>
    </row>
    <row r="3632" spans="1:4" x14ac:dyDescent="0.3">
      <c r="A3632" s="45" t="s">
        <v>381</v>
      </c>
      <c r="B3632" s="45" t="s">
        <v>6</v>
      </c>
      <c r="D3632" s="45">
        <v>1</v>
      </c>
    </row>
    <row r="3633" spans="1:12" x14ac:dyDescent="0.3">
      <c r="A3633" s="45" t="s">
        <v>381</v>
      </c>
      <c r="B3633" s="45" t="s">
        <v>6</v>
      </c>
      <c r="D3633" s="45">
        <v>1</v>
      </c>
    </row>
    <row r="3634" spans="1:12" x14ac:dyDescent="0.3">
      <c r="A3634" s="45" t="s">
        <v>381</v>
      </c>
      <c r="B3634" s="45" t="s">
        <v>6</v>
      </c>
      <c r="D3634" s="45">
        <v>1</v>
      </c>
    </row>
    <row r="3635" spans="1:12" x14ac:dyDescent="0.3">
      <c r="A3635" s="45" t="s">
        <v>381</v>
      </c>
      <c r="B3635" s="45" t="s">
        <v>6</v>
      </c>
      <c r="D3635" s="45">
        <v>1</v>
      </c>
    </row>
    <row r="3636" spans="1:12" x14ac:dyDescent="0.3">
      <c r="A3636" s="45" t="s">
        <v>381</v>
      </c>
      <c r="B3636" s="45" t="s">
        <v>6</v>
      </c>
      <c r="D3636" s="45">
        <v>1</v>
      </c>
    </row>
    <row r="3637" spans="1:12" x14ac:dyDescent="0.3">
      <c r="A3637" s="45" t="s">
        <v>381</v>
      </c>
      <c r="B3637" s="45" t="s">
        <v>6</v>
      </c>
      <c r="D3637" s="45">
        <v>1</v>
      </c>
    </row>
    <row r="3638" spans="1:12" x14ac:dyDescent="0.3">
      <c r="A3638" s="45" t="s">
        <v>381</v>
      </c>
      <c r="B3638" s="45" t="s">
        <v>6</v>
      </c>
      <c r="D3638" s="45">
        <v>1</v>
      </c>
    </row>
    <row r="3639" spans="1:12" x14ac:dyDescent="0.3">
      <c r="A3639" s="45" t="s">
        <v>381</v>
      </c>
      <c r="B3639" s="45" t="s">
        <v>6</v>
      </c>
      <c r="D3639" s="45">
        <v>1</v>
      </c>
    </row>
    <row r="3640" spans="1:12" x14ac:dyDescent="0.3">
      <c r="A3640" s="45" t="s">
        <v>381</v>
      </c>
      <c r="B3640" s="45" t="s">
        <v>6</v>
      </c>
      <c r="D3640" s="45">
        <v>1</v>
      </c>
    </row>
    <row r="3641" spans="1:12" x14ac:dyDescent="0.3">
      <c r="A3641" s="45" t="s">
        <v>381</v>
      </c>
      <c r="B3641" s="45" t="s">
        <v>6</v>
      </c>
      <c r="D3641" s="45">
        <v>1</v>
      </c>
      <c r="K3641">
        <f>SUM(D3627:D3641)</f>
        <v>15</v>
      </c>
      <c r="L3641">
        <f>SUM(C3600:C3641)</f>
        <v>47</v>
      </c>
    </row>
    <row r="3642" spans="1:12" x14ac:dyDescent="0.3">
      <c r="A3642" s="45" t="s">
        <v>206</v>
      </c>
      <c r="B3642" s="45" t="s">
        <v>6</v>
      </c>
      <c r="C3642" s="45">
        <v>1</v>
      </c>
      <c r="D3642" s="45"/>
    </row>
    <row r="3643" spans="1:12" x14ac:dyDescent="0.3">
      <c r="A3643" s="45" t="s">
        <v>206</v>
      </c>
      <c r="B3643" s="45" t="s">
        <v>6</v>
      </c>
      <c r="C3643" s="45">
        <v>1</v>
      </c>
      <c r="D3643" s="45"/>
    </row>
    <row r="3644" spans="1:12" x14ac:dyDescent="0.3">
      <c r="A3644" s="45" t="s">
        <v>206</v>
      </c>
      <c r="B3644" s="45" t="s">
        <v>6</v>
      </c>
      <c r="C3644" s="45">
        <v>1</v>
      </c>
      <c r="D3644" s="45"/>
    </row>
    <row r="3645" spans="1:12" x14ac:dyDescent="0.3">
      <c r="A3645" s="45" t="s">
        <v>206</v>
      </c>
      <c r="B3645" s="45" t="s">
        <v>6</v>
      </c>
      <c r="C3645" s="45">
        <v>1</v>
      </c>
      <c r="D3645" s="45"/>
    </row>
    <row r="3646" spans="1:12" x14ac:dyDescent="0.3">
      <c r="A3646" s="45" t="s">
        <v>206</v>
      </c>
      <c r="B3646" s="45" t="s">
        <v>6</v>
      </c>
      <c r="C3646" s="45">
        <v>1</v>
      </c>
      <c r="D3646" s="45"/>
    </row>
    <row r="3647" spans="1:12" x14ac:dyDescent="0.3">
      <c r="A3647" s="45" t="s">
        <v>206</v>
      </c>
      <c r="B3647" s="45" t="s">
        <v>6</v>
      </c>
      <c r="C3647" s="45">
        <v>1</v>
      </c>
      <c r="D3647" s="45"/>
    </row>
    <row r="3648" spans="1:12" x14ac:dyDescent="0.3">
      <c r="A3648" s="45" t="s">
        <v>206</v>
      </c>
      <c r="B3648" s="45" t="s">
        <v>6</v>
      </c>
      <c r="C3648" s="45">
        <v>1</v>
      </c>
      <c r="D3648" s="45"/>
    </row>
    <row r="3649" spans="1:4" x14ac:dyDescent="0.3">
      <c r="A3649" s="45" t="s">
        <v>206</v>
      </c>
      <c r="B3649" s="45" t="s">
        <v>6</v>
      </c>
      <c r="C3649" s="45">
        <v>1</v>
      </c>
      <c r="D3649" s="45"/>
    </row>
    <row r="3650" spans="1:4" x14ac:dyDescent="0.3">
      <c r="A3650" s="45" t="s">
        <v>206</v>
      </c>
      <c r="B3650" s="45" t="s">
        <v>6</v>
      </c>
      <c r="C3650" s="45">
        <v>1</v>
      </c>
      <c r="D3650" s="45"/>
    </row>
    <row r="3651" spans="1:4" x14ac:dyDescent="0.3">
      <c r="A3651" s="45" t="s">
        <v>206</v>
      </c>
      <c r="B3651" s="45" t="s">
        <v>6</v>
      </c>
      <c r="C3651" s="45">
        <v>1</v>
      </c>
      <c r="D3651" s="45"/>
    </row>
    <row r="3652" spans="1:4" x14ac:dyDescent="0.3">
      <c r="A3652" s="45" t="s">
        <v>206</v>
      </c>
      <c r="B3652" s="45" t="s">
        <v>6</v>
      </c>
      <c r="C3652" s="45">
        <v>1</v>
      </c>
      <c r="D3652" s="45"/>
    </row>
    <row r="3653" spans="1:4" x14ac:dyDescent="0.3">
      <c r="A3653" s="45" t="s">
        <v>206</v>
      </c>
      <c r="B3653" s="45" t="s">
        <v>6</v>
      </c>
      <c r="C3653" s="45">
        <v>1</v>
      </c>
      <c r="D3653" s="45"/>
    </row>
    <row r="3654" spans="1:4" x14ac:dyDescent="0.3">
      <c r="A3654" s="45" t="s">
        <v>206</v>
      </c>
      <c r="B3654" s="45" t="s">
        <v>6</v>
      </c>
      <c r="C3654" s="45">
        <v>1</v>
      </c>
      <c r="D3654" s="45"/>
    </row>
    <row r="3655" spans="1:4" x14ac:dyDescent="0.3">
      <c r="A3655" s="45" t="s">
        <v>206</v>
      </c>
      <c r="B3655" s="45" t="s">
        <v>6</v>
      </c>
      <c r="C3655" s="45">
        <v>1</v>
      </c>
      <c r="D3655" s="45"/>
    </row>
    <row r="3656" spans="1:4" x14ac:dyDescent="0.3">
      <c r="A3656" s="45" t="s">
        <v>206</v>
      </c>
      <c r="B3656" s="45" t="s">
        <v>6</v>
      </c>
      <c r="C3656" s="45">
        <v>1</v>
      </c>
      <c r="D3656" s="45"/>
    </row>
    <row r="3657" spans="1:4" x14ac:dyDescent="0.3">
      <c r="A3657" s="45" t="s">
        <v>206</v>
      </c>
      <c r="B3657" s="45" t="s">
        <v>6</v>
      </c>
      <c r="C3657" s="45">
        <v>1</v>
      </c>
      <c r="D3657" s="45"/>
    </row>
    <row r="3658" spans="1:4" x14ac:dyDescent="0.3">
      <c r="A3658" s="45" t="s">
        <v>206</v>
      </c>
      <c r="B3658" s="45" t="s">
        <v>6</v>
      </c>
      <c r="C3658" s="45">
        <v>1</v>
      </c>
      <c r="D3658" s="45"/>
    </row>
    <row r="3659" spans="1:4" x14ac:dyDescent="0.3">
      <c r="A3659" s="45" t="s">
        <v>206</v>
      </c>
      <c r="B3659" s="45" t="s">
        <v>6</v>
      </c>
      <c r="C3659" s="45">
        <v>1</v>
      </c>
      <c r="D3659" s="45"/>
    </row>
    <row r="3660" spans="1:4" x14ac:dyDescent="0.3">
      <c r="A3660" s="45" t="s">
        <v>206</v>
      </c>
      <c r="B3660" s="45" t="s">
        <v>6</v>
      </c>
      <c r="C3660" s="45">
        <v>1</v>
      </c>
      <c r="D3660" s="45"/>
    </row>
    <row r="3661" spans="1:4" x14ac:dyDescent="0.3">
      <c r="A3661" s="45" t="s">
        <v>206</v>
      </c>
      <c r="B3661" s="45" t="s">
        <v>6</v>
      </c>
      <c r="C3661" s="45">
        <v>1</v>
      </c>
      <c r="D3661" s="45"/>
    </row>
    <row r="3662" spans="1:4" x14ac:dyDescent="0.3">
      <c r="A3662" s="45" t="s">
        <v>206</v>
      </c>
      <c r="B3662" s="45" t="s">
        <v>6</v>
      </c>
      <c r="C3662" s="45">
        <v>1</v>
      </c>
      <c r="D3662" s="45"/>
    </row>
    <row r="3663" spans="1:4" x14ac:dyDescent="0.3">
      <c r="A3663" s="45" t="s">
        <v>206</v>
      </c>
      <c r="B3663" s="45" t="s">
        <v>6</v>
      </c>
      <c r="C3663" s="45">
        <v>1</v>
      </c>
      <c r="D3663" s="45"/>
    </row>
    <row r="3664" spans="1:4" x14ac:dyDescent="0.3">
      <c r="A3664" s="45" t="s">
        <v>206</v>
      </c>
      <c r="B3664" s="45" t="s">
        <v>6</v>
      </c>
      <c r="C3664" s="45">
        <v>1</v>
      </c>
      <c r="D3664" s="45"/>
    </row>
    <row r="3665" spans="1:4" x14ac:dyDescent="0.3">
      <c r="A3665" s="45" t="s">
        <v>206</v>
      </c>
      <c r="B3665" s="45" t="s">
        <v>6</v>
      </c>
      <c r="C3665" s="45">
        <v>1</v>
      </c>
      <c r="D3665" s="45"/>
    </row>
    <row r="3666" spans="1:4" x14ac:dyDescent="0.3">
      <c r="A3666" s="45" t="s">
        <v>206</v>
      </c>
      <c r="B3666" s="45" t="s">
        <v>6</v>
      </c>
      <c r="C3666" s="45">
        <v>1</v>
      </c>
      <c r="D3666" s="45"/>
    </row>
    <row r="3667" spans="1:4" x14ac:dyDescent="0.3">
      <c r="A3667" s="45" t="s">
        <v>206</v>
      </c>
      <c r="B3667" s="45" t="s">
        <v>6</v>
      </c>
      <c r="C3667" s="45">
        <v>1</v>
      </c>
      <c r="D3667" s="45"/>
    </row>
    <row r="3668" spans="1:4" x14ac:dyDescent="0.3">
      <c r="A3668" s="45" t="s">
        <v>206</v>
      </c>
      <c r="B3668" s="45" t="s">
        <v>6</v>
      </c>
      <c r="C3668" s="45">
        <v>1</v>
      </c>
      <c r="D3668" s="45"/>
    </row>
    <row r="3669" spans="1:4" x14ac:dyDescent="0.3">
      <c r="A3669" s="45" t="s">
        <v>206</v>
      </c>
      <c r="B3669" s="45" t="s">
        <v>6</v>
      </c>
      <c r="C3669" s="45">
        <v>1</v>
      </c>
      <c r="D3669" s="45"/>
    </row>
    <row r="3670" spans="1:4" x14ac:dyDescent="0.3">
      <c r="A3670" s="45" t="s">
        <v>206</v>
      </c>
      <c r="B3670" s="45" t="s">
        <v>6</v>
      </c>
      <c r="C3670" s="45">
        <v>1</v>
      </c>
      <c r="D3670" s="45"/>
    </row>
    <row r="3671" spans="1:4" x14ac:dyDescent="0.3">
      <c r="A3671" s="45" t="s">
        <v>206</v>
      </c>
      <c r="B3671" s="45" t="s">
        <v>6</v>
      </c>
      <c r="C3671" s="45">
        <v>1</v>
      </c>
      <c r="D3671" s="45"/>
    </row>
    <row r="3672" spans="1:4" x14ac:dyDescent="0.3">
      <c r="A3672" s="45" t="s">
        <v>206</v>
      </c>
      <c r="B3672" s="45" t="s">
        <v>6</v>
      </c>
      <c r="C3672" s="45">
        <v>1</v>
      </c>
      <c r="D3672" s="45"/>
    </row>
    <row r="3673" spans="1:4" x14ac:dyDescent="0.3">
      <c r="A3673" s="45" t="s">
        <v>206</v>
      </c>
      <c r="B3673" s="45" t="s">
        <v>6</v>
      </c>
      <c r="C3673" s="45">
        <v>1</v>
      </c>
      <c r="D3673" s="45"/>
    </row>
    <row r="3674" spans="1:4" x14ac:dyDescent="0.3">
      <c r="A3674" s="45" t="s">
        <v>206</v>
      </c>
      <c r="B3674" s="45" t="s">
        <v>6</v>
      </c>
      <c r="C3674" s="45">
        <v>1</v>
      </c>
      <c r="D3674" s="45"/>
    </row>
    <row r="3675" spans="1:4" x14ac:dyDescent="0.3">
      <c r="A3675" s="45" t="s">
        <v>206</v>
      </c>
      <c r="B3675" s="45" t="s">
        <v>6</v>
      </c>
      <c r="C3675" s="45">
        <v>1</v>
      </c>
      <c r="D3675" s="45"/>
    </row>
    <row r="3676" spans="1:4" x14ac:dyDescent="0.3">
      <c r="A3676" s="45" t="s">
        <v>206</v>
      </c>
      <c r="B3676" s="45" t="s">
        <v>6</v>
      </c>
      <c r="C3676" s="45">
        <v>1</v>
      </c>
      <c r="D3676" s="45"/>
    </row>
    <row r="3677" spans="1:4" x14ac:dyDescent="0.3">
      <c r="A3677" s="45" t="s">
        <v>206</v>
      </c>
      <c r="B3677" s="45" t="s">
        <v>6</v>
      </c>
      <c r="C3677" s="45">
        <v>2</v>
      </c>
      <c r="D3677" s="45"/>
    </row>
    <row r="3678" spans="1:4" x14ac:dyDescent="0.3">
      <c r="A3678" s="45" t="s">
        <v>206</v>
      </c>
      <c r="B3678" s="45" t="s">
        <v>6</v>
      </c>
      <c r="C3678" s="45">
        <v>2</v>
      </c>
      <c r="D3678" s="45"/>
    </row>
    <row r="3679" spans="1:4" x14ac:dyDescent="0.3">
      <c r="A3679" s="45" t="s">
        <v>206</v>
      </c>
      <c r="B3679" s="45" t="s">
        <v>6</v>
      </c>
      <c r="C3679" s="45">
        <v>2</v>
      </c>
      <c r="D3679" s="45"/>
    </row>
    <row r="3680" spans="1:4" x14ac:dyDescent="0.3">
      <c r="A3680" s="45" t="s">
        <v>206</v>
      </c>
      <c r="B3680" s="45" t="s">
        <v>6</v>
      </c>
      <c r="C3680" s="45">
        <v>2</v>
      </c>
      <c r="D3680" s="45"/>
    </row>
    <row r="3681" spans="1:4" x14ac:dyDescent="0.3">
      <c r="A3681" s="45" t="s">
        <v>206</v>
      </c>
      <c r="B3681" s="45" t="s">
        <v>6</v>
      </c>
      <c r="C3681" s="45">
        <v>2</v>
      </c>
      <c r="D3681" s="45"/>
    </row>
    <row r="3682" spans="1:4" x14ac:dyDescent="0.3">
      <c r="A3682" s="45" t="s">
        <v>206</v>
      </c>
      <c r="B3682" s="45" t="s">
        <v>6</v>
      </c>
      <c r="C3682" s="45">
        <v>2</v>
      </c>
      <c r="D3682" s="45"/>
    </row>
    <row r="3683" spans="1:4" x14ac:dyDescent="0.3">
      <c r="A3683" s="45" t="s">
        <v>206</v>
      </c>
      <c r="B3683" s="45" t="s">
        <v>6</v>
      </c>
      <c r="C3683" s="45">
        <v>2</v>
      </c>
      <c r="D3683" s="45"/>
    </row>
    <row r="3684" spans="1:4" x14ac:dyDescent="0.3">
      <c r="A3684" s="45" t="s">
        <v>206</v>
      </c>
      <c r="B3684" s="45" t="s">
        <v>6</v>
      </c>
      <c r="C3684" s="45">
        <v>2</v>
      </c>
      <c r="D3684" s="45"/>
    </row>
    <row r="3685" spans="1:4" x14ac:dyDescent="0.3">
      <c r="A3685" s="45" t="s">
        <v>206</v>
      </c>
      <c r="B3685" s="45" t="s">
        <v>6</v>
      </c>
      <c r="C3685" s="45">
        <v>2</v>
      </c>
      <c r="D3685" s="45"/>
    </row>
    <row r="3686" spans="1:4" x14ac:dyDescent="0.3">
      <c r="A3686" s="45" t="s">
        <v>206</v>
      </c>
      <c r="B3686" s="45" t="s">
        <v>6</v>
      </c>
      <c r="C3686" s="45">
        <v>2</v>
      </c>
      <c r="D3686" s="45"/>
    </row>
    <row r="3687" spans="1:4" x14ac:dyDescent="0.3">
      <c r="A3687" s="45" t="s">
        <v>206</v>
      </c>
      <c r="B3687" s="45" t="s">
        <v>6</v>
      </c>
      <c r="C3687" s="45">
        <v>2</v>
      </c>
      <c r="D3687" s="45"/>
    </row>
    <row r="3688" spans="1:4" x14ac:dyDescent="0.3">
      <c r="A3688" s="45" t="s">
        <v>206</v>
      </c>
      <c r="B3688" s="45" t="s">
        <v>6</v>
      </c>
      <c r="C3688" s="45">
        <v>2</v>
      </c>
      <c r="D3688" s="45"/>
    </row>
    <row r="3689" spans="1:4" x14ac:dyDescent="0.3">
      <c r="A3689" s="45" t="s">
        <v>206</v>
      </c>
      <c r="B3689" s="45" t="s">
        <v>6</v>
      </c>
      <c r="C3689" s="45">
        <v>2</v>
      </c>
      <c r="D3689" s="45"/>
    </row>
    <row r="3690" spans="1:4" x14ac:dyDescent="0.3">
      <c r="A3690" s="45" t="s">
        <v>206</v>
      </c>
      <c r="B3690" s="45" t="s">
        <v>6</v>
      </c>
      <c r="C3690" s="45">
        <v>2</v>
      </c>
      <c r="D3690" s="45"/>
    </row>
    <row r="3691" spans="1:4" x14ac:dyDescent="0.3">
      <c r="A3691" s="45" t="s">
        <v>206</v>
      </c>
      <c r="B3691" s="45" t="s">
        <v>6</v>
      </c>
      <c r="C3691" s="45">
        <v>2</v>
      </c>
      <c r="D3691" s="45"/>
    </row>
    <row r="3692" spans="1:4" x14ac:dyDescent="0.3">
      <c r="A3692" s="45" t="s">
        <v>206</v>
      </c>
      <c r="B3692" s="45" t="s">
        <v>6</v>
      </c>
      <c r="C3692" s="45">
        <v>2</v>
      </c>
      <c r="D3692" s="45"/>
    </row>
    <row r="3693" spans="1:4" x14ac:dyDescent="0.3">
      <c r="A3693" s="45" t="s">
        <v>206</v>
      </c>
      <c r="B3693" s="45" t="s">
        <v>6</v>
      </c>
      <c r="C3693" s="45">
        <v>3</v>
      </c>
      <c r="D3693" s="45"/>
    </row>
    <row r="3694" spans="1:4" x14ac:dyDescent="0.3">
      <c r="A3694" s="45" t="s">
        <v>206</v>
      </c>
      <c r="B3694" s="45" t="s">
        <v>6</v>
      </c>
      <c r="C3694" s="45">
        <v>3</v>
      </c>
      <c r="D3694" s="45"/>
    </row>
    <row r="3695" spans="1:4" x14ac:dyDescent="0.3">
      <c r="A3695" s="45" t="s">
        <v>206</v>
      </c>
      <c r="B3695" s="45" t="s">
        <v>6</v>
      </c>
      <c r="C3695" s="45">
        <v>3</v>
      </c>
      <c r="D3695" s="45"/>
    </row>
    <row r="3696" spans="1:4" x14ac:dyDescent="0.3">
      <c r="A3696" s="45" t="s">
        <v>206</v>
      </c>
      <c r="B3696" s="45" t="s">
        <v>6</v>
      </c>
      <c r="C3696" s="45">
        <v>3</v>
      </c>
      <c r="D3696" s="45"/>
    </row>
    <row r="3697" spans="1:4" x14ac:dyDescent="0.3">
      <c r="A3697" s="45" t="s">
        <v>206</v>
      </c>
      <c r="B3697" s="45" t="s">
        <v>6</v>
      </c>
      <c r="C3697" s="45">
        <v>3</v>
      </c>
      <c r="D3697" s="45"/>
    </row>
    <row r="3698" spans="1:4" x14ac:dyDescent="0.3">
      <c r="A3698" s="45" t="s">
        <v>206</v>
      </c>
      <c r="B3698" s="45" t="s">
        <v>6</v>
      </c>
      <c r="C3698" s="45">
        <v>3</v>
      </c>
      <c r="D3698" s="45"/>
    </row>
    <row r="3699" spans="1:4" x14ac:dyDescent="0.3">
      <c r="A3699" s="45" t="s">
        <v>206</v>
      </c>
      <c r="B3699" s="45" t="s">
        <v>6</v>
      </c>
      <c r="C3699" s="45">
        <v>3</v>
      </c>
      <c r="D3699" s="45"/>
    </row>
    <row r="3700" spans="1:4" x14ac:dyDescent="0.3">
      <c r="A3700" s="45" t="s">
        <v>206</v>
      </c>
      <c r="B3700" s="45" t="s">
        <v>6</v>
      </c>
      <c r="C3700" s="45">
        <v>3</v>
      </c>
      <c r="D3700" s="45"/>
    </row>
    <row r="3701" spans="1:4" x14ac:dyDescent="0.3">
      <c r="A3701" s="45" t="s">
        <v>206</v>
      </c>
      <c r="B3701" s="45" t="s">
        <v>6</v>
      </c>
      <c r="C3701" s="45">
        <v>3</v>
      </c>
      <c r="D3701" s="45"/>
    </row>
    <row r="3702" spans="1:4" x14ac:dyDescent="0.3">
      <c r="A3702" s="45" t="s">
        <v>206</v>
      </c>
      <c r="B3702" s="45" t="s">
        <v>6</v>
      </c>
      <c r="C3702" s="45">
        <v>3</v>
      </c>
      <c r="D3702" s="45"/>
    </row>
    <row r="3703" spans="1:4" x14ac:dyDescent="0.3">
      <c r="A3703" s="45" t="s">
        <v>206</v>
      </c>
      <c r="B3703" s="45" t="s">
        <v>6</v>
      </c>
      <c r="C3703" s="45">
        <v>3</v>
      </c>
      <c r="D3703" s="45"/>
    </row>
    <row r="3704" spans="1:4" x14ac:dyDescent="0.3">
      <c r="A3704" s="45" t="s">
        <v>206</v>
      </c>
      <c r="B3704" s="45" t="s">
        <v>6</v>
      </c>
      <c r="C3704" s="45">
        <v>4</v>
      </c>
      <c r="D3704" s="45"/>
    </row>
    <row r="3705" spans="1:4" x14ac:dyDescent="0.3">
      <c r="A3705" s="45" t="s">
        <v>206</v>
      </c>
      <c r="B3705" s="45" t="s">
        <v>6</v>
      </c>
      <c r="C3705" s="45">
        <v>4</v>
      </c>
      <c r="D3705" s="45"/>
    </row>
    <row r="3706" spans="1:4" x14ac:dyDescent="0.3">
      <c r="A3706" s="45" t="s">
        <v>206</v>
      </c>
      <c r="B3706" s="45" t="s">
        <v>6</v>
      </c>
      <c r="C3706" s="45">
        <v>4</v>
      </c>
      <c r="D3706" s="45"/>
    </row>
    <row r="3707" spans="1:4" x14ac:dyDescent="0.3">
      <c r="A3707" s="45" t="s">
        <v>206</v>
      </c>
      <c r="B3707" s="45" t="s">
        <v>6</v>
      </c>
      <c r="C3707" s="45">
        <v>7</v>
      </c>
      <c r="D3707" s="45"/>
    </row>
    <row r="3708" spans="1:4" x14ac:dyDescent="0.3">
      <c r="A3708" s="45" t="s">
        <v>206</v>
      </c>
      <c r="B3708" s="45" t="s">
        <v>6</v>
      </c>
      <c r="C3708" s="45">
        <v>8</v>
      </c>
      <c r="D3708" s="45"/>
    </row>
    <row r="3709" spans="1:4" x14ac:dyDescent="0.3">
      <c r="A3709" s="45" t="s">
        <v>206</v>
      </c>
      <c r="B3709" s="45" t="s">
        <v>6</v>
      </c>
      <c r="C3709" s="45">
        <v>8</v>
      </c>
      <c r="D3709" s="45"/>
    </row>
    <row r="3710" spans="1:4" x14ac:dyDescent="0.3">
      <c r="A3710" s="45" t="s">
        <v>206</v>
      </c>
      <c r="B3710" s="45" t="s">
        <v>6</v>
      </c>
      <c r="C3710" s="45">
        <v>8</v>
      </c>
      <c r="D3710" s="45"/>
    </row>
    <row r="3711" spans="1:4" x14ac:dyDescent="0.3">
      <c r="A3711" s="45" t="s">
        <v>206</v>
      </c>
      <c r="B3711" s="45" t="s">
        <v>6</v>
      </c>
      <c r="D3711" s="45">
        <v>1</v>
      </c>
    </row>
    <row r="3712" spans="1:4" x14ac:dyDescent="0.3">
      <c r="A3712" s="45" t="s">
        <v>206</v>
      </c>
      <c r="B3712" s="45" t="s">
        <v>6</v>
      </c>
      <c r="D3712" s="45">
        <v>1</v>
      </c>
    </row>
    <row r="3713" spans="1:4" x14ac:dyDescent="0.3">
      <c r="A3713" s="45" t="s">
        <v>206</v>
      </c>
      <c r="B3713" s="45" t="s">
        <v>6</v>
      </c>
      <c r="D3713" s="45">
        <v>1</v>
      </c>
    </row>
    <row r="3714" spans="1:4" x14ac:dyDescent="0.3">
      <c r="A3714" s="45" t="s">
        <v>206</v>
      </c>
      <c r="B3714" s="45" t="s">
        <v>6</v>
      </c>
      <c r="D3714" s="45">
        <v>1</v>
      </c>
    </row>
    <row r="3715" spans="1:4" x14ac:dyDescent="0.3">
      <c r="A3715" s="45" t="s">
        <v>206</v>
      </c>
      <c r="B3715" s="45" t="s">
        <v>6</v>
      </c>
      <c r="D3715" s="45">
        <v>1</v>
      </c>
    </row>
    <row r="3716" spans="1:4" x14ac:dyDescent="0.3">
      <c r="A3716" s="45" t="s">
        <v>206</v>
      </c>
      <c r="B3716" s="45" t="s">
        <v>6</v>
      </c>
      <c r="D3716" s="45">
        <v>1</v>
      </c>
    </row>
    <row r="3717" spans="1:4" x14ac:dyDescent="0.3">
      <c r="A3717" s="45" t="s">
        <v>206</v>
      </c>
      <c r="B3717" s="45" t="s">
        <v>6</v>
      </c>
      <c r="D3717" s="45">
        <v>1</v>
      </c>
    </row>
    <row r="3718" spans="1:4" x14ac:dyDescent="0.3">
      <c r="A3718" s="45" t="s">
        <v>206</v>
      </c>
      <c r="B3718" s="45" t="s">
        <v>6</v>
      </c>
      <c r="D3718" s="45">
        <v>1</v>
      </c>
    </row>
    <row r="3719" spans="1:4" x14ac:dyDescent="0.3">
      <c r="A3719" s="45" t="s">
        <v>206</v>
      </c>
      <c r="B3719" s="45" t="s">
        <v>6</v>
      </c>
      <c r="D3719" s="45">
        <v>1</v>
      </c>
    </row>
    <row r="3720" spans="1:4" x14ac:dyDescent="0.3">
      <c r="A3720" s="45" t="s">
        <v>206</v>
      </c>
      <c r="B3720" s="45" t="s">
        <v>6</v>
      </c>
      <c r="D3720" s="45">
        <v>1</v>
      </c>
    </row>
    <row r="3721" spans="1:4" x14ac:dyDescent="0.3">
      <c r="A3721" s="45" t="s">
        <v>206</v>
      </c>
      <c r="B3721" s="45" t="s">
        <v>6</v>
      </c>
      <c r="D3721" s="45">
        <v>1</v>
      </c>
    </row>
    <row r="3722" spans="1:4" x14ac:dyDescent="0.3">
      <c r="A3722" s="45" t="s">
        <v>206</v>
      </c>
      <c r="B3722" s="45" t="s">
        <v>6</v>
      </c>
      <c r="D3722" s="45">
        <v>1</v>
      </c>
    </row>
    <row r="3723" spans="1:4" x14ac:dyDescent="0.3">
      <c r="A3723" s="45" t="s">
        <v>206</v>
      </c>
      <c r="B3723" s="45" t="s">
        <v>6</v>
      </c>
      <c r="D3723" s="45">
        <v>1</v>
      </c>
    </row>
    <row r="3724" spans="1:4" x14ac:dyDescent="0.3">
      <c r="A3724" s="45" t="s">
        <v>206</v>
      </c>
      <c r="B3724" s="45" t="s">
        <v>6</v>
      </c>
      <c r="D3724" s="45">
        <v>1</v>
      </c>
    </row>
    <row r="3725" spans="1:4" x14ac:dyDescent="0.3">
      <c r="A3725" s="45" t="s">
        <v>206</v>
      </c>
      <c r="B3725" s="45" t="s">
        <v>6</v>
      </c>
      <c r="D3725" s="45">
        <v>1</v>
      </c>
    </row>
    <row r="3726" spans="1:4" x14ac:dyDescent="0.3">
      <c r="A3726" s="45" t="s">
        <v>206</v>
      </c>
      <c r="B3726" s="45" t="s">
        <v>6</v>
      </c>
      <c r="D3726" s="45">
        <v>1</v>
      </c>
    </row>
    <row r="3727" spans="1:4" x14ac:dyDescent="0.3">
      <c r="A3727" s="45" t="s">
        <v>206</v>
      </c>
      <c r="B3727" s="45" t="s">
        <v>6</v>
      </c>
      <c r="D3727" s="45">
        <v>1</v>
      </c>
    </row>
    <row r="3728" spans="1:4" x14ac:dyDescent="0.3">
      <c r="A3728" s="45" t="s">
        <v>206</v>
      </c>
      <c r="B3728" s="45" t="s">
        <v>6</v>
      </c>
      <c r="D3728" s="45">
        <v>1</v>
      </c>
    </row>
    <row r="3729" spans="1:4" x14ac:dyDescent="0.3">
      <c r="A3729" s="45" t="s">
        <v>206</v>
      </c>
      <c r="B3729" s="45" t="s">
        <v>6</v>
      </c>
      <c r="D3729" s="45">
        <v>1</v>
      </c>
    </row>
    <row r="3730" spans="1:4" x14ac:dyDescent="0.3">
      <c r="A3730" s="45" t="s">
        <v>206</v>
      </c>
      <c r="B3730" s="45" t="s">
        <v>6</v>
      </c>
      <c r="D3730" s="45">
        <v>1</v>
      </c>
    </row>
    <row r="3731" spans="1:4" x14ac:dyDescent="0.3">
      <c r="A3731" s="45" t="s">
        <v>206</v>
      </c>
      <c r="B3731" s="45" t="s">
        <v>6</v>
      </c>
      <c r="D3731" s="45">
        <v>1</v>
      </c>
    </row>
    <row r="3732" spans="1:4" x14ac:dyDescent="0.3">
      <c r="A3732" s="45" t="s">
        <v>206</v>
      </c>
      <c r="B3732" s="45" t="s">
        <v>6</v>
      </c>
      <c r="D3732" s="45">
        <v>1</v>
      </c>
    </row>
    <row r="3733" spans="1:4" x14ac:dyDescent="0.3">
      <c r="A3733" s="45" t="s">
        <v>206</v>
      </c>
      <c r="B3733" s="45" t="s">
        <v>6</v>
      </c>
      <c r="D3733" s="45">
        <v>1</v>
      </c>
    </row>
    <row r="3734" spans="1:4" x14ac:dyDescent="0.3">
      <c r="A3734" s="45" t="s">
        <v>206</v>
      </c>
      <c r="B3734" s="45" t="s">
        <v>6</v>
      </c>
      <c r="D3734" s="45">
        <v>1</v>
      </c>
    </row>
    <row r="3735" spans="1:4" x14ac:dyDescent="0.3">
      <c r="A3735" s="45" t="s">
        <v>206</v>
      </c>
      <c r="B3735" s="45" t="s">
        <v>6</v>
      </c>
      <c r="D3735" s="45">
        <v>1</v>
      </c>
    </row>
    <row r="3736" spans="1:4" x14ac:dyDescent="0.3">
      <c r="A3736" s="45" t="s">
        <v>206</v>
      </c>
      <c r="B3736" s="45" t="s">
        <v>6</v>
      </c>
      <c r="D3736" s="45">
        <v>1</v>
      </c>
    </row>
    <row r="3737" spans="1:4" x14ac:dyDescent="0.3">
      <c r="A3737" s="45" t="s">
        <v>206</v>
      </c>
      <c r="B3737" s="45" t="s">
        <v>6</v>
      </c>
      <c r="D3737" s="45">
        <v>1</v>
      </c>
    </row>
    <row r="3738" spans="1:4" x14ac:dyDescent="0.3">
      <c r="A3738" s="45" t="s">
        <v>206</v>
      </c>
      <c r="B3738" s="45" t="s">
        <v>6</v>
      </c>
      <c r="D3738" s="45">
        <v>1</v>
      </c>
    </row>
    <row r="3739" spans="1:4" x14ac:dyDescent="0.3">
      <c r="A3739" s="45" t="s">
        <v>206</v>
      </c>
      <c r="B3739" s="45" t="s">
        <v>6</v>
      </c>
      <c r="D3739" s="45">
        <v>1</v>
      </c>
    </row>
    <row r="3740" spans="1:4" x14ac:dyDescent="0.3">
      <c r="A3740" s="45" t="s">
        <v>206</v>
      </c>
      <c r="B3740" s="45" t="s">
        <v>6</v>
      </c>
      <c r="D3740" s="45">
        <v>1</v>
      </c>
    </row>
    <row r="3741" spans="1:4" x14ac:dyDescent="0.3">
      <c r="A3741" s="45" t="s">
        <v>206</v>
      </c>
      <c r="B3741" s="45" t="s">
        <v>6</v>
      </c>
      <c r="D3741" s="45">
        <v>1</v>
      </c>
    </row>
    <row r="3742" spans="1:4" x14ac:dyDescent="0.3">
      <c r="A3742" s="45" t="s">
        <v>206</v>
      </c>
      <c r="B3742" s="45" t="s">
        <v>6</v>
      </c>
      <c r="D3742" s="45">
        <v>1</v>
      </c>
    </row>
    <row r="3743" spans="1:4" x14ac:dyDescent="0.3">
      <c r="A3743" s="45" t="s">
        <v>206</v>
      </c>
      <c r="B3743" s="45" t="s">
        <v>6</v>
      </c>
      <c r="D3743" s="45">
        <v>1</v>
      </c>
    </row>
    <row r="3744" spans="1:4" x14ac:dyDescent="0.3">
      <c r="A3744" s="45" t="s">
        <v>206</v>
      </c>
      <c r="B3744" s="45" t="s">
        <v>6</v>
      </c>
      <c r="D3744" s="45">
        <v>1</v>
      </c>
    </row>
    <row r="3745" spans="1:4" x14ac:dyDescent="0.3">
      <c r="A3745" s="45" t="s">
        <v>206</v>
      </c>
      <c r="B3745" s="45" t="s">
        <v>6</v>
      </c>
      <c r="D3745" s="45">
        <v>1</v>
      </c>
    </row>
    <row r="3746" spans="1:4" x14ac:dyDescent="0.3">
      <c r="A3746" s="45" t="s">
        <v>206</v>
      </c>
      <c r="B3746" s="45" t="s">
        <v>6</v>
      </c>
      <c r="D3746" s="45">
        <v>1</v>
      </c>
    </row>
    <row r="3747" spans="1:4" x14ac:dyDescent="0.3">
      <c r="A3747" s="45" t="s">
        <v>206</v>
      </c>
      <c r="B3747" s="45" t="s">
        <v>6</v>
      </c>
      <c r="D3747" s="45">
        <v>1</v>
      </c>
    </row>
    <row r="3748" spans="1:4" x14ac:dyDescent="0.3">
      <c r="A3748" s="45" t="s">
        <v>206</v>
      </c>
      <c r="B3748" s="45" t="s">
        <v>6</v>
      </c>
      <c r="D3748" s="45">
        <v>1</v>
      </c>
    </row>
    <row r="3749" spans="1:4" x14ac:dyDescent="0.3">
      <c r="A3749" s="45" t="s">
        <v>206</v>
      </c>
      <c r="B3749" s="45" t="s">
        <v>6</v>
      </c>
      <c r="D3749" s="45">
        <v>1</v>
      </c>
    </row>
    <row r="3750" spans="1:4" x14ac:dyDescent="0.3">
      <c r="A3750" s="45" t="s">
        <v>206</v>
      </c>
      <c r="B3750" s="45" t="s">
        <v>6</v>
      </c>
      <c r="D3750" s="45">
        <v>1</v>
      </c>
    </row>
    <row r="3751" spans="1:4" x14ac:dyDescent="0.3">
      <c r="A3751" s="45" t="s">
        <v>206</v>
      </c>
      <c r="B3751" s="45" t="s">
        <v>6</v>
      </c>
      <c r="D3751" s="45">
        <v>1</v>
      </c>
    </row>
    <row r="3752" spans="1:4" x14ac:dyDescent="0.3">
      <c r="A3752" s="45" t="s">
        <v>206</v>
      </c>
      <c r="B3752" s="45" t="s">
        <v>6</v>
      </c>
      <c r="D3752" s="45">
        <v>1</v>
      </c>
    </row>
    <row r="3753" spans="1:4" x14ac:dyDescent="0.3">
      <c r="A3753" s="45" t="s">
        <v>206</v>
      </c>
      <c r="B3753" s="45" t="s">
        <v>6</v>
      </c>
      <c r="D3753" s="45">
        <v>1</v>
      </c>
    </row>
    <row r="3754" spans="1:4" x14ac:dyDescent="0.3">
      <c r="A3754" s="45" t="s">
        <v>206</v>
      </c>
      <c r="B3754" s="45" t="s">
        <v>6</v>
      </c>
      <c r="D3754" s="45">
        <v>1</v>
      </c>
    </row>
    <row r="3755" spans="1:4" x14ac:dyDescent="0.3">
      <c r="A3755" s="45" t="s">
        <v>206</v>
      </c>
      <c r="B3755" s="45" t="s">
        <v>6</v>
      </c>
      <c r="D3755" s="45">
        <v>1</v>
      </c>
    </row>
    <row r="3756" spans="1:4" x14ac:dyDescent="0.3">
      <c r="A3756" s="45" t="s">
        <v>206</v>
      </c>
      <c r="B3756" s="45" t="s">
        <v>6</v>
      </c>
      <c r="D3756" s="45">
        <v>1</v>
      </c>
    </row>
    <row r="3757" spans="1:4" x14ac:dyDescent="0.3">
      <c r="A3757" s="45" t="s">
        <v>206</v>
      </c>
      <c r="B3757" s="45" t="s">
        <v>6</v>
      </c>
      <c r="D3757" s="45">
        <v>1</v>
      </c>
    </row>
    <row r="3758" spans="1:4" x14ac:dyDescent="0.3">
      <c r="A3758" s="45" t="s">
        <v>206</v>
      </c>
      <c r="B3758" s="45" t="s">
        <v>6</v>
      </c>
      <c r="D3758" s="45">
        <v>1</v>
      </c>
    </row>
    <row r="3759" spans="1:4" x14ac:dyDescent="0.3">
      <c r="A3759" s="45" t="s">
        <v>206</v>
      </c>
      <c r="B3759" s="45" t="s">
        <v>6</v>
      </c>
      <c r="D3759" s="45">
        <v>1</v>
      </c>
    </row>
    <row r="3760" spans="1:4" x14ac:dyDescent="0.3">
      <c r="A3760" s="45" t="s">
        <v>206</v>
      </c>
      <c r="B3760" s="45" t="s">
        <v>6</v>
      </c>
      <c r="D3760" s="45">
        <v>1</v>
      </c>
    </row>
    <row r="3761" spans="1:12" x14ac:dyDescent="0.3">
      <c r="A3761" s="45" t="s">
        <v>206</v>
      </c>
      <c r="B3761" s="45" t="s">
        <v>6</v>
      </c>
      <c r="D3761" s="45">
        <v>1</v>
      </c>
    </row>
    <row r="3762" spans="1:12" x14ac:dyDescent="0.3">
      <c r="A3762" s="45" t="s">
        <v>206</v>
      </c>
      <c r="B3762" s="45" t="s">
        <v>6</v>
      </c>
      <c r="D3762" s="45">
        <v>1</v>
      </c>
    </row>
    <row r="3763" spans="1:12" x14ac:dyDescent="0.3">
      <c r="A3763" s="45" t="s">
        <v>206</v>
      </c>
      <c r="B3763" s="45" t="s">
        <v>6</v>
      </c>
      <c r="D3763" s="45">
        <v>1</v>
      </c>
    </row>
    <row r="3764" spans="1:12" x14ac:dyDescent="0.3">
      <c r="A3764" s="45" t="s">
        <v>206</v>
      </c>
      <c r="B3764" s="45" t="s">
        <v>6</v>
      </c>
      <c r="D3764" s="45">
        <v>1</v>
      </c>
    </row>
    <row r="3765" spans="1:12" x14ac:dyDescent="0.3">
      <c r="A3765" s="45" t="s">
        <v>206</v>
      </c>
      <c r="B3765" s="45" t="s">
        <v>6</v>
      </c>
      <c r="D3765" s="45">
        <v>1</v>
      </c>
    </row>
    <row r="3766" spans="1:12" x14ac:dyDescent="0.3">
      <c r="A3766" s="45" t="s">
        <v>206</v>
      </c>
      <c r="B3766" s="45" t="s">
        <v>6</v>
      </c>
      <c r="D3766" s="45">
        <v>1</v>
      </c>
    </row>
    <row r="3767" spans="1:12" x14ac:dyDescent="0.3">
      <c r="A3767" s="45" t="s">
        <v>206</v>
      </c>
      <c r="B3767" s="45" t="s">
        <v>6</v>
      </c>
      <c r="D3767" s="45">
        <v>1</v>
      </c>
    </row>
    <row r="3768" spans="1:12" x14ac:dyDescent="0.3">
      <c r="A3768" s="45" t="s">
        <v>206</v>
      </c>
      <c r="B3768" s="45" t="s">
        <v>6</v>
      </c>
      <c r="D3768" s="45">
        <v>1</v>
      </c>
    </row>
    <row r="3769" spans="1:12" x14ac:dyDescent="0.3">
      <c r="A3769" s="45" t="s">
        <v>206</v>
      </c>
      <c r="B3769" s="45" t="s">
        <v>6</v>
      </c>
      <c r="D3769" s="45">
        <v>1</v>
      </c>
    </row>
    <row r="3770" spans="1:12" x14ac:dyDescent="0.3">
      <c r="A3770" s="45" t="s">
        <v>206</v>
      </c>
      <c r="B3770" s="45" t="s">
        <v>6</v>
      </c>
      <c r="D3770" s="45">
        <v>1</v>
      </c>
    </row>
    <row r="3771" spans="1:12" x14ac:dyDescent="0.3">
      <c r="A3771" s="45" t="s">
        <v>206</v>
      </c>
      <c r="B3771" s="45" t="s">
        <v>6</v>
      </c>
      <c r="D3771" s="45">
        <v>1</v>
      </c>
    </row>
    <row r="3772" spans="1:12" x14ac:dyDescent="0.3">
      <c r="A3772" s="45" t="s">
        <v>206</v>
      </c>
      <c r="B3772" s="45" t="s">
        <v>6</v>
      </c>
      <c r="D3772" s="45">
        <v>1</v>
      </c>
    </row>
    <row r="3773" spans="1:12" x14ac:dyDescent="0.3">
      <c r="A3773" s="45" t="s">
        <v>206</v>
      </c>
      <c r="B3773" s="45" t="s">
        <v>6</v>
      </c>
      <c r="D3773" s="45">
        <v>1</v>
      </c>
    </row>
    <row r="3774" spans="1:12" x14ac:dyDescent="0.3">
      <c r="A3774" s="45" t="s">
        <v>206</v>
      </c>
      <c r="B3774" s="45" t="s">
        <v>6</v>
      </c>
      <c r="D3774" s="45">
        <v>1</v>
      </c>
    </row>
    <row r="3775" spans="1:12" x14ac:dyDescent="0.3">
      <c r="A3775" s="45" t="s">
        <v>206</v>
      </c>
      <c r="B3775" s="45" t="s">
        <v>6</v>
      </c>
      <c r="D3775" s="45">
        <v>1</v>
      </c>
      <c r="K3775" s="44">
        <f>SUM(D3711:D3775)</f>
        <v>65</v>
      </c>
      <c r="L3775">
        <f>SUM(C3642:C3775)</f>
        <v>143</v>
      </c>
    </row>
    <row r="3776" spans="1:12" x14ac:dyDescent="0.3">
      <c r="A3776" s="45" t="s">
        <v>382</v>
      </c>
      <c r="B3776" s="45" t="s">
        <v>6</v>
      </c>
      <c r="C3776" s="45">
        <v>1</v>
      </c>
      <c r="D3776" s="45"/>
    </row>
    <row r="3777" spans="1:4" x14ac:dyDescent="0.3">
      <c r="A3777" s="45" t="s">
        <v>382</v>
      </c>
      <c r="B3777" s="45" t="s">
        <v>6</v>
      </c>
      <c r="C3777" s="45">
        <v>1</v>
      </c>
      <c r="D3777" s="45"/>
    </row>
    <row r="3778" spans="1:4" x14ac:dyDescent="0.3">
      <c r="A3778" s="45" t="s">
        <v>382</v>
      </c>
      <c r="B3778" s="45" t="s">
        <v>6</v>
      </c>
      <c r="C3778" s="45">
        <v>1</v>
      </c>
      <c r="D3778" s="45"/>
    </row>
    <row r="3779" spans="1:4" x14ac:dyDescent="0.3">
      <c r="A3779" s="45" t="s">
        <v>382</v>
      </c>
      <c r="B3779" s="45" t="s">
        <v>6</v>
      </c>
      <c r="C3779" s="45">
        <v>1</v>
      </c>
      <c r="D3779" s="45"/>
    </row>
    <row r="3780" spans="1:4" x14ac:dyDescent="0.3">
      <c r="A3780" s="45" t="s">
        <v>382</v>
      </c>
      <c r="B3780" s="45" t="s">
        <v>6</v>
      </c>
      <c r="C3780" s="45">
        <v>1</v>
      </c>
      <c r="D3780" s="45"/>
    </row>
    <row r="3781" spans="1:4" x14ac:dyDescent="0.3">
      <c r="A3781" s="45" t="s">
        <v>382</v>
      </c>
      <c r="B3781" s="45" t="s">
        <v>6</v>
      </c>
      <c r="C3781" s="45">
        <v>1</v>
      </c>
      <c r="D3781" s="45"/>
    </row>
    <row r="3782" spans="1:4" x14ac:dyDescent="0.3">
      <c r="A3782" s="45" t="s">
        <v>382</v>
      </c>
      <c r="B3782" s="45" t="s">
        <v>6</v>
      </c>
      <c r="C3782" s="45">
        <v>2</v>
      </c>
      <c r="D3782" s="45"/>
    </row>
    <row r="3783" spans="1:4" x14ac:dyDescent="0.3">
      <c r="A3783" s="45" t="s">
        <v>382</v>
      </c>
      <c r="B3783" s="45" t="s">
        <v>6</v>
      </c>
      <c r="C3783" s="45">
        <v>2</v>
      </c>
      <c r="D3783" s="45"/>
    </row>
    <row r="3784" spans="1:4" x14ac:dyDescent="0.3">
      <c r="A3784" s="45" t="s">
        <v>382</v>
      </c>
      <c r="B3784" s="45" t="s">
        <v>6</v>
      </c>
      <c r="C3784" s="45">
        <v>2</v>
      </c>
      <c r="D3784" s="45"/>
    </row>
    <row r="3785" spans="1:4" x14ac:dyDescent="0.3">
      <c r="A3785" s="45" t="s">
        <v>382</v>
      </c>
      <c r="B3785" s="45" t="s">
        <v>6</v>
      </c>
      <c r="C3785" s="45">
        <v>2</v>
      </c>
      <c r="D3785" s="45"/>
    </row>
    <row r="3786" spans="1:4" x14ac:dyDescent="0.3">
      <c r="A3786" s="45" t="s">
        <v>382</v>
      </c>
      <c r="B3786" s="45" t="s">
        <v>6</v>
      </c>
      <c r="C3786" s="45">
        <v>3</v>
      </c>
      <c r="D3786" s="45"/>
    </row>
    <row r="3787" spans="1:4" x14ac:dyDescent="0.3">
      <c r="A3787" s="45" t="s">
        <v>382</v>
      </c>
      <c r="B3787" s="45" t="s">
        <v>6</v>
      </c>
      <c r="C3787" s="45">
        <v>3</v>
      </c>
      <c r="D3787" s="45"/>
    </row>
    <row r="3788" spans="1:4" x14ac:dyDescent="0.3">
      <c r="A3788" s="45" t="s">
        <v>382</v>
      </c>
      <c r="B3788" s="45" t="s">
        <v>6</v>
      </c>
      <c r="D3788" s="45">
        <v>1</v>
      </c>
    </row>
    <row r="3789" spans="1:4" x14ac:dyDescent="0.3">
      <c r="A3789" s="45" t="s">
        <v>382</v>
      </c>
      <c r="B3789" s="45" t="s">
        <v>6</v>
      </c>
      <c r="D3789" s="45">
        <v>1</v>
      </c>
    </row>
    <row r="3790" spans="1:4" x14ac:dyDescent="0.3">
      <c r="A3790" s="45" t="s">
        <v>382</v>
      </c>
      <c r="B3790" s="45" t="s">
        <v>6</v>
      </c>
      <c r="D3790" s="45">
        <v>1</v>
      </c>
    </row>
    <row r="3791" spans="1:4" x14ac:dyDescent="0.3">
      <c r="A3791" s="45" t="s">
        <v>382</v>
      </c>
      <c r="B3791" s="45" t="s">
        <v>6</v>
      </c>
      <c r="D3791" s="45">
        <v>1</v>
      </c>
    </row>
    <row r="3792" spans="1:4" x14ac:dyDescent="0.3">
      <c r="A3792" s="45" t="s">
        <v>382</v>
      </c>
      <c r="B3792" s="45" t="s">
        <v>6</v>
      </c>
      <c r="D3792" s="45">
        <v>1</v>
      </c>
    </row>
    <row r="3793" spans="1:12" x14ac:dyDescent="0.3">
      <c r="A3793" s="45" t="s">
        <v>382</v>
      </c>
      <c r="B3793" s="45" t="s">
        <v>6</v>
      </c>
      <c r="D3793" s="45">
        <v>1</v>
      </c>
    </row>
    <row r="3794" spans="1:12" x14ac:dyDescent="0.3">
      <c r="A3794" s="45" t="s">
        <v>382</v>
      </c>
      <c r="B3794" s="45" t="s">
        <v>6</v>
      </c>
      <c r="D3794" s="45">
        <v>1</v>
      </c>
    </row>
    <row r="3795" spans="1:12" x14ac:dyDescent="0.3">
      <c r="A3795" s="45" t="s">
        <v>382</v>
      </c>
      <c r="B3795" s="45" t="s">
        <v>6</v>
      </c>
      <c r="D3795" s="45">
        <v>1</v>
      </c>
    </row>
    <row r="3796" spans="1:12" x14ac:dyDescent="0.3">
      <c r="A3796" s="45" t="s">
        <v>382</v>
      </c>
      <c r="B3796" s="45" t="s">
        <v>6</v>
      </c>
      <c r="D3796" s="45">
        <v>1</v>
      </c>
    </row>
    <row r="3797" spans="1:12" x14ac:dyDescent="0.3">
      <c r="A3797" s="45" t="s">
        <v>382</v>
      </c>
      <c r="B3797" s="45" t="s">
        <v>6</v>
      </c>
      <c r="D3797" s="45">
        <v>1</v>
      </c>
    </row>
    <row r="3798" spans="1:12" x14ac:dyDescent="0.3">
      <c r="A3798" s="45" t="s">
        <v>382</v>
      </c>
      <c r="B3798" s="45" t="s">
        <v>6</v>
      </c>
      <c r="D3798" s="45">
        <v>1</v>
      </c>
    </row>
    <row r="3799" spans="1:12" x14ac:dyDescent="0.3">
      <c r="A3799" s="45" t="s">
        <v>382</v>
      </c>
      <c r="B3799" s="45" t="s">
        <v>6</v>
      </c>
      <c r="D3799" s="45">
        <v>1</v>
      </c>
      <c r="K3799" s="44">
        <f>SUM(D3788:D3799)</f>
        <v>12</v>
      </c>
      <c r="L3799">
        <f>SUM(C3776:C3799)</f>
        <v>20</v>
      </c>
    </row>
    <row r="3800" spans="1:12" x14ac:dyDescent="0.3">
      <c r="A3800" s="45" t="s">
        <v>368</v>
      </c>
      <c r="B3800" s="45" t="s">
        <v>6</v>
      </c>
      <c r="C3800" s="45">
        <v>1</v>
      </c>
      <c r="D3800" s="45"/>
    </row>
    <row r="3801" spans="1:12" x14ac:dyDescent="0.3">
      <c r="A3801" s="45" t="s">
        <v>368</v>
      </c>
      <c r="B3801" s="45" t="s">
        <v>6</v>
      </c>
      <c r="C3801" s="45">
        <v>1</v>
      </c>
      <c r="D3801" s="45"/>
    </row>
    <row r="3802" spans="1:12" x14ac:dyDescent="0.3">
      <c r="A3802" s="45" t="s">
        <v>368</v>
      </c>
      <c r="B3802" s="45" t="s">
        <v>6</v>
      </c>
      <c r="C3802" s="45">
        <v>1</v>
      </c>
      <c r="D3802" s="45"/>
    </row>
    <row r="3803" spans="1:12" x14ac:dyDescent="0.3">
      <c r="A3803" s="45" t="s">
        <v>368</v>
      </c>
      <c r="B3803" s="45" t="s">
        <v>6</v>
      </c>
      <c r="C3803" s="45">
        <v>1</v>
      </c>
      <c r="D3803" s="45"/>
    </row>
    <row r="3804" spans="1:12" x14ac:dyDescent="0.3">
      <c r="A3804" s="45" t="s">
        <v>368</v>
      </c>
      <c r="B3804" s="45" t="s">
        <v>6</v>
      </c>
      <c r="C3804" s="45">
        <v>1</v>
      </c>
      <c r="D3804" s="45"/>
    </row>
    <row r="3805" spans="1:12" x14ac:dyDescent="0.3">
      <c r="A3805" s="45" t="s">
        <v>368</v>
      </c>
      <c r="B3805" s="45" t="s">
        <v>6</v>
      </c>
      <c r="C3805" s="45">
        <v>1</v>
      </c>
      <c r="D3805" s="45"/>
    </row>
    <row r="3806" spans="1:12" x14ac:dyDescent="0.3">
      <c r="A3806" s="45" t="s">
        <v>368</v>
      </c>
      <c r="B3806" s="45" t="s">
        <v>6</v>
      </c>
      <c r="C3806" s="45">
        <v>1</v>
      </c>
      <c r="D3806" s="45"/>
    </row>
    <row r="3807" spans="1:12" x14ac:dyDescent="0.3">
      <c r="A3807" s="45" t="s">
        <v>368</v>
      </c>
      <c r="B3807" s="45" t="s">
        <v>6</v>
      </c>
      <c r="C3807" s="45">
        <v>1</v>
      </c>
      <c r="D3807" s="45"/>
    </row>
    <row r="3808" spans="1:12" x14ac:dyDescent="0.3">
      <c r="A3808" s="45" t="s">
        <v>368</v>
      </c>
      <c r="B3808" s="45" t="s">
        <v>6</v>
      </c>
      <c r="C3808" s="45">
        <v>1</v>
      </c>
      <c r="D3808" s="45"/>
    </row>
    <row r="3809" spans="1:4" x14ac:dyDescent="0.3">
      <c r="A3809" s="45" t="s">
        <v>368</v>
      </c>
      <c r="B3809" s="45" t="s">
        <v>6</v>
      </c>
      <c r="C3809" s="45">
        <v>1</v>
      </c>
      <c r="D3809" s="45"/>
    </row>
    <row r="3810" spans="1:4" x14ac:dyDescent="0.3">
      <c r="A3810" s="45" t="s">
        <v>368</v>
      </c>
      <c r="B3810" s="45" t="s">
        <v>6</v>
      </c>
      <c r="C3810" s="45">
        <v>1</v>
      </c>
      <c r="D3810" s="45"/>
    </row>
    <row r="3811" spans="1:4" x14ac:dyDescent="0.3">
      <c r="A3811" s="45" t="s">
        <v>368</v>
      </c>
      <c r="B3811" s="45" t="s">
        <v>6</v>
      </c>
      <c r="C3811" s="45">
        <v>1</v>
      </c>
      <c r="D3811" s="45"/>
    </row>
    <row r="3812" spans="1:4" x14ac:dyDescent="0.3">
      <c r="A3812" s="45" t="s">
        <v>368</v>
      </c>
      <c r="B3812" s="45" t="s">
        <v>6</v>
      </c>
      <c r="C3812" s="45">
        <v>1</v>
      </c>
      <c r="D3812" s="45"/>
    </row>
    <row r="3813" spans="1:4" x14ac:dyDescent="0.3">
      <c r="A3813" s="45" t="s">
        <v>368</v>
      </c>
      <c r="B3813" s="45" t="s">
        <v>6</v>
      </c>
      <c r="C3813" s="45">
        <v>1</v>
      </c>
      <c r="D3813" s="45"/>
    </row>
    <row r="3814" spans="1:4" x14ac:dyDescent="0.3">
      <c r="A3814" s="45" t="s">
        <v>368</v>
      </c>
      <c r="B3814" s="45" t="s">
        <v>6</v>
      </c>
      <c r="C3814" s="45">
        <v>1</v>
      </c>
      <c r="D3814" s="45"/>
    </row>
    <row r="3815" spans="1:4" x14ac:dyDescent="0.3">
      <c r="A3815" s="45" t="s">
        <v>368</v>
      </c>
      <c r="B3815" s="45" t="s">
        <v>6</v>
      </c>
      <c r="C3815" s="45">
        <v>1</v>
      </c>
      <c r="D3815" s="45"/>
    </row>
    <row r="3816" spans="1:4" x14ac:dyDescent="0.3">
      <c r="A3816" s="45" t="s">
        <v>368</v>
      </c>
      <c r="B3816" s="45" t="s">
        <v>6</v>
      </c>
      <c r="C3816" s="45">
        <v>1</v>
      </c>
      <c r="D3816" s="45"/>
    </row>
    <row r="3817" spans="1:4" x14ac:dyDescent="0.3">
      <c r="A3817" s="45" t="s">
        <v>368</v>
      </c>
      <c r="B3817" s="45" t="s">
        <v>6</v>
      </c>
      <c r="C3817" s="45">
        <v>1</v>
      </c>
      <c r="D3817" s="45"/>
    </row>
    <row r="3818" spans="1:4" x14ac:dyDescent="0.3">
      <c r="A3818" s="45" t="s">
        <v>368</v>
      </c>
      <c r="B3818" s="45" t="s">
        <v>6</v>
      </c>
      <c r="C3818" s="45">
        <v>1</v>
      </c>
      <c r="D3818" s="45"/>
    </row>
    <row r="3819" spans="1:4" x14ac:dyDescent="0.3">
      <c r="A3819" s="45" t="s">
        <v>368</v>
      </c>
      <c r="B3819" s="45" t="s">
        <v>6</v>
      </c>
      <c r="C3819" s="45">
        <v>1</v>
      </c>
      <c r="D3819" s="45"/>
    </row>
    <row r="3820" spans="1:4" x14ac:dyDescent="0.3">
      <c r="A3820" s="45" t="s">
        <v>368</v>
      </c>
      <c r="B3820" s="45" t="s">
        <v>6</v>
      </c>
      <c r="C3820" s="45">
        <v>1</v>
      </c>
      <c r="D3820" s="45"/>
    </row>
    <row r="3821" spans="1:4" x14ac:dyDescent="0.3">
      <c r="A3821" s="45" t="s">
        <v>368</v>
      </c>
      <c r="B3821" s="45" t="s">
        <v>6</v>
      </c>
      <c r="C3821" s="45">
        <v>1</v>
      </c>
      <c r="D3821" s="45"/>
    </row>
    <row r="3822" spans="1:4" x14ac:dyDescent="0.3">
      <c r="A3822" s="45" t="s">
        <v>368</v>
      </c>
      <c r="B3822" s="45" t="s">
        <v>6</v>
      </c>
      <c r="C3822" s="45">
        <v>2</v>
      </c>
      <c r="D3822" s="45"/>
    </row>
    <row r="3823" spans="1:4" x14ac:dyDescent="0.3">
      <c r="A3823" s="45" t="s">
        <v>368</v>
      </c>
      <c r="B3823" s="45" t="s">
        <v>6</v>
      </c>
      <c r="C3823" s="45">
        <v>2</v>
      </c>
      <c r="D3823" s="45"/>
    </row>
    <row r="3824" spans="1:4" x14ac:dyDescent="0.3">
      <c r="A3824" s="45" t="s">
        <v>368</v>
      </c>
      <c r="B3824" s="45" t="s">
        <v>6</v>
      </c>
      <c r="C3824" s="45">
        <v>2</v>
      </c>
      <c r="D3824" s="45"/>
    </row>
    <row r="3825" spans="1:4" x14ac:dyDescent="0.3">
      <c r="A3825" s="45" t="s">
        <v>368</v>
      </c>
      <c r="B3825" s="45" t="s">
        <v>6</v>
      </c>
      <c r="C3825" s="45">
        <v>2</v>
      </c>
      <c r="D3825" s="45"/>
    </row>
    <row r="3826" spans="1:4" x14ac:dyDescent="0.3">
      <c r="A3826" s="45" t="s">
        <v>368</v>
      </c>
      <c r="B3826" s="45" t="s">
        <v>6</v>
      </c>
      <c r="D3826" s="45">
        <v>1</v>
      </c>
    </row>
    <row r="3827" spans="1:4" x14ac:dyDescent="0.3">
      <c r="A3827" s="45" t="s">
        <v>368</v>
      </c>
      <c r="B3827" s="45" t="s">
        <v>6</v>
      </c>
      <c r="D3827" s="45">
        <v>1</v>
      </c>
    </row>
    <row r="3828" spans="1:4" x14ac:dyDescent="0.3">
      <c r="A3828" s="45" t="s">
        <v>368</v>
      </c>
      <c r="B3828" s="45" t="s">
        <v>6</v>
      </c>
      <c r="D3828" s="45">
        <v>1</v>
      </c>
    </row>
    <row r="3829" spans="1:4" x14ac:dyDescent="0.3">
      <c r="A3829" s="45" t="s">
        <v>368</v>
      </c>
      <c r="B3829" s="45" t="s">
        <v>6</v>
      </c>
      <c r="D3829" s="45">
        <v>1</v>
      </c>
    </row>
    <row r="3830" spans="1:4" x14ac:dyDescent="0.3">
      <c r="A3830" s="45" t="s">
        <v>368</v>
      </c>
      <c r="B3830" s="45" t="s">
        <v>6</v>
      </c>
      <c r="D3830" s="45">
        <v>1</v>
      </c>
    </row>
    <row r="3831" spans="1:4" x14ac:dyDescent="0.3">
      <c r="A3831" s="45" t="s">
        <v>368</v>
      </c>
      <c r="B3831" s="45" t="s">
        <v>6</v>
      </c>
      <c r="D3831" s="45">
        <v>1</v>
      </c>
    </row>
    <row r="3832" spans="1:4" x14ac:dyDescent="0.3">
      <c r="A3832" s="45" t="s">
        <v>368</v>
      </c>
      <c r="B3832" s="45" t="s">
        <v>6</v>
      </c>
      <c r="D3832" s="45">
        <v>1</v>
      </c>
    </row>
    <row r="3833" spans="1:4" x14ac:dyDescent="0.3">
      <c r="A3833" s="45" t="s">
        <v>368</v>
      </c>
      <c r="B3833" s="45" t="s">
        <v>6</v>
      </c>
      <c r="D3833" s="45">
        <v>1</v>
      </c>
    </row>
    <row r="3834" spans="1:4" x14ac:dyDescent="0.3">
      <c r="A3834" s="45" t="s">
        <v>368</v>
      </c>
      <c r="B3834" s="45" t="s">
        <v>6</v>
      </c>
      <c r="D3834" s="45">
        <v>1</v>
      </c>
    </row>
    <row r="3835" spans="1:4" x14ac:dyDescent="0.3">
      <c r="A3835" s="45" t="s">
        <v>368</v>
      </c>
      <c r="B3835" s="45" t="s">
        <v>6</v>
      </c>
      <c r="D3835" s="45">
        <v>1</v>
      </c>
    </row>
    <row r="3836" spans="1:4" x14ac:dyDescent="0.3">
      <c r="A3836" s="45" t="s">
        <v>368</v>
      </c>
      <c r="B3836" s="45" t="s">
        <v>6</v>
      </c>
      <c r="D3836" s="45">
        <v>1</v>
      </c>
    </row>
    <row r="3837" spans="1:4" x14ac:dyDescent="0.3">
      <c r="A3837" s="45" t="s">
        <v>368</v>
      </c>
      <c r="B3837" s="45" t="s">
        <v>6</v>
      </c>
      <c r="D3837" s="45">
        <v>1</v>
      </c>
    </row>
    <row r="3838" spans="1:4" x14ac:dyDescent="0.3">
      <c r="A3838" s="45" t="s">
        <v>368</v>
      </c>
      <c r="B3838" s="45" t="s">
        <v>6</v>
      </c>
      <c r="D3838" s="45">
        <v>1</v>
      </c>
    </row>
    <row r="3839" spans="1:4" x14ac:dyDescent="0.3">
      <c r="A3839" s="45" t="s">
        <v>368</v>
      </c>
      <c r="B3839" s="45" t="s">
        <v>6</v>
      </c>
      <c r="D3839" s="45">
        <v>1</v>
      </c>
    </row>
    <row r="3840" spans="1:4" x14ac:dyDescent="0.3">
      <c r="A3840" s="45" t="s">
        <v>368</v>
      </c>
      <c r="B3840" s="45" t="s">
        <v>6</v>
      </c>
      <c r="D3840" s="45">
        <v>1</v>
      </c>
    </row>
    <row r="3841" spans="1:12" x14ac:dyDescent="0.3">
      <c r="A3841" s="45" t="s">
        <v>368</v>
      </c>
      <c r="B3841" s="45" t="s">
        <v>6</v>
      </c>
      <c r="D3841" s="45">
        <v>1</v>
      </c>
    </row>
    <row r="3842" spans="1:12" x14ac:dyDescent="0.3">
      <c r="A3842" s="45" t="s">
        <v>368</v>
      </c>
      <c r="B3842" s="45" t="s">
        <v>6</v>
      </c>
      <c r="D3842" s="45">
        <v>1</v>
      </c>
    </row>
    <row r="3843" spans="1:12" x14ac:dyDescent="0.3">
      <c r="A3843" s="45" t="s">
        <v>368</v>
      </c>
      <c r="B3843" s="45" t="s">
        <v>6</v>
      </c>
      <c r="D3843" s="45">
        <v>1</v>
      </c>
    </row>
    <row r="3844" spans="1:12" x14ac:dyDescent="0.3">
      <c r="A3844" s="45" t="s">
        <v>368</v>
      </c>
      <c r="B3844" s="45" t="s">
        <v>6</v>
      </c>
      <c r="D3844" s="45">
        <v>1</v>
      </c>
    </row>
    <row r="3845" spans="1:12" x14ac:dyDescent="0.3">
      <c r="A3845" s="45" t="s">
        <v>368</v>
      </c>
      <c r="B3845" s="45" t="s">
        <v>6</v>
      </c>
      <c r="D3845" s="45">
        <v>1</v>
      </c>
    </row>
    <row r="3846" spans="1:12" x14ac:dyDescent="0.3">
      <c r="A3846" s="45" t="s">
        <v>368</v>
      </c>
      <c r="B3846" s="45" t="s">
        <v>6</v>
      </c>
      <c r="D3846" s="45">
        <v>1</v>
      </c>
    </row>
    <row r="3847" spans="1:12" x14ac:dyDescent="0.3">
      <c r="A3847" s="45" t="s">
        <v>368</v>
      </c>
      <c r="B3847" s="45" t="s">
        <v>6</v>
      </c>
      <c r="D3847" s="45">
        <v>1</v>
      </c>
    </row>
    <row r="3848" spans="1:12" x14ac:dyDescent="0.3">
      <c r="A3848" s="45" t="s">
        <v>368</v>
      </c>
      <c r="B3848" s="45" t="s">
        <v>6</v>
      </c>
      <c r="D3848" s="45">
        <v>1</v>
      </c>
    </row>
    <row r="3849" spans="1:12" x14ac:dyDescent="0.3">
      <c r="A3849" s="45" t="s">
        <v>368</v>
      </c>
      <c r="B3849" s="45" t="s">
        <v>6</v>
      </c>
      <c r="D3849" s="45">
        <v>1</v>
      </c>
    </row>
    <row r="3850" spans="1:12" x14ac:dyDescent="0.3">
      <c r="A3850" s="45" t="s">
        <v>368</v>
      </c>
      <c r="B3850" s="45" t="s">
        <v>6</v>
      </c>
      <c r="D3850" s="45">
        <v>1</v>
      </c>
    </row>
    <row r="3851" spans="1:12" x14ac:dyDescent="0.3">
      <c r="A3851" s="45" t="s">
        <v>368</v>
      </c>
      <c r="B3851" s="45" t="s">
        <v>6</v>
      </c>
      <c r="D3851" s="45">
        <v>1</v>
      </c>
    </row>
    <row r="3852" spans="1:12" x14ac:dyDescent="0.3">
      <c r="A3852" s="45" t="s">
        <v>368</v>
      </c>
      <c r="B3852" s="45" t="s">
        <v>6</v>
      </c>
      <c r="D3852" s="45">
        <v>1</v>
      </c>
    </row>
    <row r="3853" spans="1:12" x14ac:dyDescent="0.3">
      <c r="A3853" s="45" t="s">
        <v>368</v>
      </c>
      <c r="B3853" s="45" t="s">
        <v>6</v>
      </c>
      <c r="D3853" s="45">
        <v>1</v>
      </c>
      <c r="K3853">
        <f>SUM(D3826:D3853)</f>
        <v>28</v>
      </c>
      <c r="L3853">
        <f>SUM(C3800:C3853)</f>
        <v>30</v>
      </c>
    </row>
    <row r="3854" spans="1:12" x14ac:dyDescent="0.3">
      <c r="A3854" s="45" t="s">
        <v>383</v>
      </c>
      <c r="B3854" s="45" t="s">
        <v>6</v>
      </c>
      <c r="C3854" s="45">
        <v>1</v>
      </c>
      <c r="D3854" s="45"/>
    </row>
    <row r="3855" spans="1:12" x14ac:dyDescent="0.3">
      <c r="A3855" s="45" t="s">
        <v>383</v>
      </c>
      <c r="B3855" s="45" t="s">
        <v>6</v>
      </c>
      <c r="C3855" s="45">
        <v>1</v>
      </c>
      <c r="D3855" s="45"/>
    </row>
    <row r="3856" spans="1:12" x14ac:dyDescent="0.3">
      <c r="A3856" s="45" t="s">
        <v>383</v>
      </c>
      <c r="B3856" s="45" t="s">
        <v>6</v>
      </c>
      <c r="C3856" s="45">
        <v>1</v>
      </c>
      <c r="D3856" s="45"/>
    </row>
    <row r="3857" spans="1:4" x14ac:dyDescent="0.3">
      <c r="A3857" s="45" t="s">
        <v>383</v>
      </c>
      <c r="B3857" s="45" t="s">
        <v>6</v>
      </c>
      <c r="C3857" s="45">
        <v>1</v>
      </c>
      <c r="D3857" s="45"/>
    </row>
    <row r="3858" spans="1:4" x14ac:dyDescent="0.3">
      <c r="A3858" s="45" t="s">
        <v>383</v>
      </c>
      <c r="B3858" s="45" t="s">
        <v>6</v>
      </c>
      <c r="C3858" s="45">
        <v>1</v>
      </c>
      <c r="D3858" s="45"/>
    </row>
    <row r="3859" spans="1:4" x14ac:dyDescent="0.3">
      <c r="A3859" s="45" t="s">
        <v>383</v>
      </c>
      <c r="B3859" s="45" t="s">
        <v>6</v>
      </c>
      <c r="C3859" s="45">
        <v>1</v>
      </c>
      <c r="D3859" s="45"/>
    </row>
    <row r="3860" spans="1:4" x14ac:dyDescent="0.3">
      <c r="A3860" s="45" t="s">
        <v>383</v>
      </c>
      <c r="B3860" s="45" t="s">
        <v>6</v>
      </c>
      <c r="C3860" s="45">
        <v>1</v>
      </c>
      <c r="D3860" s="45"/>
    </row>
    <row r="3861" spans="1:4" x14ac:dyDescent="0.3">
      <c r="A3861" s="45" t="s">
        <v>383</v>
      </c>
      <c r="B3861" s="45" t="s">
        <v>6</v>
      </c>
      <c r="C3861" s="45">
        <v>1</v>
      </c>
      <c r="D3861" s="45"/>
    </row>
    <row r="3862" spans="1:4" x14ac:dyDescent="0.3">
      <c r="A3862" s="45" t="s">
        <v>383</v>
      </c>
      <c r="B3862" s="45" t="s">
        <v>6</v>
      </c>
      <c r="C3862" s="45">
        <v>1</v>
      </c>
      <c r="D3862" s="45"/>
    </row>
    <row r="3863" spans="1:4" x14ac:dyDescent="0.3">
      <c r="A3863" s="45" t="s">
        <v>383</v>
      </c>
      <c r="B3863" s="45" t="s">
        <v>6</v>
      </c>
      <c r="C3863" s="45">
        <v>1</v>
      </c>
      <c r="D3863" s="45"/>
    </row>
    <row r="3864" spans="1:4" x14ac:dyDescent="0.3">
      <c r="A3864" s="45" t="s">
        <v>383</v>
      </c>
      <c r="B3864" s="45" t="s">
        <v>6</v>
      </c>
      <c r="C3864" s="45">
        <v>1</v>
      </c>
      <c r="D3864" s="45"/>
    </row>
    <row r="3865" spans="1:4" x14ac:dyDescent="0.3">
      <c r="A3865" s="45" t="s">
        <v>383</v>
      </c>
      <c r="B3865" s="45" t="s">
        <v>6</v>
      </c>
      <c r="C3865" s="45">
        <v>1</v>
      </c>
      <c r="D3865" s="45"/>
    </row>
    <row r="3866" spans="1:4" x14ac:dyDescent="0.3">
      <c r="A3866" s="45" t="s">
        <v>383</v>
      </c>
      <c r="B3866" s="45" t="s">
        <v>6</v>
      </c>
      <c r="C3866" s="45">
        <v>1</v>
      </c>
      <c r="D3866" s="45"/>
    </row>
    <row r="3867" spans="1:4" x14ac:dyDescent="0.3">
      <c r="A3867" s="45" t="s">
        <v>383</v>
      </c>
      <c r="B3867" s="45" t="s">
        <v>6</v>
      </c>
      <c r="C3867" s="45">
        <v>1</v>
      </c>
      <c r="D3867" s="45"/>
    </row>
    <row r="3868" spans="1:4" x14ac:dyDescent="0.3">
      <c r="A3868" s="45" t="s">
        <v>383</v>
      </c>
      <c r="B3868" s="45" t="s">
        <v>6</v>
      </c>
      <c r="C3868" s="45">
        <v>1</v>
      </c>
      <c r="D3868" s="45"/>
    </row>
    <row r="3869" spans="1:4" x14ac:dyDescent="0.3">
      <c r="A3869" s="45" t="s">
        <v>383</v>
      </c>
      <c r="B3869" s="45" t="s">
        <v>6</v>
      </c>
      <c r="C3869" s="45">
        <v>1</v>
      </c>
      <c r="D3869" s="45"/>
    </row>
    <row r="3870" spans="1:4" x14ac:dyDescent="0.3">
      <c r="A3870" s="45" t="s">
        <v>383</v>
      </c>
      <c r="B3870" s="45" t="s">
        <v>6</v>
      </c>
      <c r="C3870" s="45">
        <v>1</v>
      </c>
      <c r="D3870" s="45"/>
    </row>
    <row r="3871" spans="1:4" x14ac:dyDescent="0.3">
      <c r="A3871" s="45" t="s">
        <v>383</v>
      </c>
      <c r="B3871" s="45" t="s">
        <v>6</v>
      </c>
      <c r="C3871" s="45">
        <v>1</v>
      </c>
      <c r="D3871" s="45"/>
    </row>
    <row r="3872" spans="1:4" x14ac:dyDescent="0.3">
      <c r="A3872" s="45" t="s">
        <v>383</v>
      </c>
      <c r="B3872" s="45" t="s">
        <v>6</v>
      </c>
      <c r="C3872" s="45">
        <v>2</v>
      </c>
      <c r="D3872" s="45"/>
    </row>
    <row r="3873" spans="1:4" x14ac:dyDescent="0.3">
      <c r="A3873" s="45" t="s">
        <v>383</v>
      </c>
      <c r="B3873" s="45" t="s">
        <v>6</v>
      </c>
      <c r="C3873" s="45">
        <v>2</v>
      </c>
      <c r="D3873" s="45"/>
    </row>
    <row r="3874" spans="1:4" x14ac:dyDescent="0.3">
      <c r="A3874" s="45" t="s">
        <v>383</v>
      </c>
      <c r="B3874" s="45" t="s">
        <v>6</v>
      </c>
      <c r="C3874" s="45">
        <v>2</v>
      </c>
      <c r="D3874" s="45"/>
    </row>
    <row r="3875" spans="1:4" x14ac:dyDescent="0.3">
      <c r="A3875" s="45" t="s">
        <v>383</v>
      </c>
      <c r="B3875" s="45" t="s">
        <v>6</v>
      </c>
      <c r="C3875" s="45">
        <v>3</v>
      </c>
      <c r="D3875" s="45"/>
    </row>
    <row r="3876" spans="1:4" x14ac:dyDescent="0.3">
      <c r="A3876" s="45" t="s">
        <v>383</v>
      </c>
      <c r="B3876" s="45" t="s">
        <v>6</v>
      </c>
      <c r="C3876" s="45">
        <v>3</v>
      </c>
      <c r="D3876" s="45"/>
    </row>
    <row r="3877" spans="1:4" x14ac:dyDescent="0.3">
      <c r="A3877" s="45" t="s">
        <v>383</v>
      </c>
      <c r="B3877" s="45" t="s">
        <v>6</v>
      </c>
      <c r="C3877" s="45">
        <v>3</v>
      </c>
      <c r="D3877" s="45"/>
    </row>
    <row r="3878" spans="1:4" x14ac:dyDescent="0.3">
      <c r="A3878" s="45" t="s">
        <v>383</v>
      </c>
      <c r="B3878" s="45" t="s">
        <v>6</v>
      </c>
      <c r="C3878" s="45">
        <v>3</v>
      </c>
      <c r="D3878" s="45"/>
    </row>
    <row r="3879" spans="1:4" x14ac:dyDescent="0.3">
      <c r="A3879" s="45" t="s">
        <v>383</v>
      </c>
      <c r="B3879" s="45" t="s">
        <v>6</v>
      </c>
      <c r="C3879" s="45">
        <v>3</v>
      </c>
      <c r="D3879" s="45"/>
    </row>
    <row r="3880" spans="1:4" x14ac:dyDescent="0.3">
      <c r="A3880" s="45" t="s">
        <v>383</v>
      </c>
      <c r="B3880" s="45" t="s">
        <v>6</v>
      </c>
      <c r="C3880" s="45">
        <v>4</v>
      </c>
      <c r="D3880" s="45"/>
    </row>
    <row r="3881" spans="1:4" x14ac:dyDescent="0.3">
      <c r="A3881" s="45" t="s">
        <v>383</v>
      </c>
      <c r="B3881" s="45" t="s">
        <v>6</v>
      </c>
      <c r="C3881" s="45">
        <v>8</v>
      </c>
      <c r="D3881" s="45"/>
    </row>
    <row r="3882" spans="1:4" x14ac:dyDescent="0.3">
      <c r="A3882" s="45" t="s">
        <v>383</v>
      </c>
      <c r="B3882" s="45" t="s">
        <v>6</v>
      </c>
      <c r="D3882" s="45">
        <v>1</v>
      </c>
    </row>
    <row r="3883" spans="1:4" x14ac:dyDescent="0.3">
      <c r="A3883" s="45" t="s">
        <v>383</v>
      </c>
      <c r="B3883" s="45" t="s">
        <v>6</v>
      </c>
      <c r="D3883" s="45">
        <v>1</v>
      </c>
    </row>
    <row r="3884" spans="1:4" x14ac:dyDescent="0.3">
      <c r="A3884" s="45" t="s">
        <v>383</v>
      </c>
      <c r="B3884" s="45" t="s">
        <v>6</v>
      </c>
      <c r="D3884" s="45">
        <v>1</v>
      </c>
    </row>
    <row r="3885" spans="1:4" x14ac:dyDescent="0.3">
      <c r="A3885" s="45" t="s">
        <v>383</v>
      </c>
      <c r="B3885" s="45" t="s">
        <v>6</v>
      </c>
      <c r="D3885" s="45">
        <v>1</v>
      </c>
    </row>
    <row r="3886" spans="1:4" x14ac:dyDescent="0.3">
      <c r="A3886" s="45" t="s">
        <v>383</v>
      </c>
      <c r="B3886" s="45" t="s">
        <v>6</v>
      </c>
      <c r="D3886" s="45">
        <v>1</v>
      </c>
    </row>
    <row r="3887" spans="1:4" x14ac:dyDescent="0.3">
      <c r="A3887" s="45" t="s">
        <v>383</v>
      </c>
      <c r="B3887" s="45" t="s">
        <v>6</v>
      </c>
      <c r="D3887" s="45">
        <v>1</v>
      </c>
    </row>
    <row r="3888" spans="1:4" x14ac:dyDescent="0.3">
      <c r="A3888" s="45" t="s">
        <v>383</v>
      </c>
      <c r="B3888" s="45" t="s">
        <v>6</v>
      </c>
      <c r="D3888" s="45">
        <v>1</v>
      </c>
    </row>
    <row r="3889" spans="1:12" x14ac:dyDescent="0.3">
      <c r="A3889" s="45" t="s">
        <v>383</v>
      </c>
      <c r="B3889" s="45" t="s">
        <v>6</v>
      </c>
      <c r="D3889" s="45">
        <v>1</v>
      </c>
    </row>
    <row r="3890" spans="1:12" x14ac:dyDescent="0.3">
      <c r="A3890" s="45" t="s">
        <v>383</v>
      </c>
      <c r="B3890" s="45" t="s">
        <v>6</v>
      </c>
      <c r="D3890" s="45">
        <v>1</v>
      </c>
    </row>
    <row r="3891" spans="1:12" x14ac:dyDescent="0.3">
      <c r="A3891" s="45" t="s">
        <v>383</v>
      </c>
      <c r="B3891" s="45" t="s">
        <v>6</v>
      </c>
      <c r="D3891" s="45">
        <v>1</v>
      </c>
    </row>
    <row r="3892" spans="1:12" x14ac:dyDescent="0.3">
      <c r="A3892" s="45" t="s">
        <v>383</v>
      </c>
      <c r="B3892" s="45" t="s">
        <v>6</v>
      </c>
      <c r="D3892" s="45">
        <v>1</v>
      </c>
    </row>
    <row r="3893" spans="1:12" x14ac:dyDescent="0.3">
      <c r="A3893" s="45" t="s">
        <v>383</v>
      </c>
      <c r="B3893" s="45" t="s">
        <v>6</v>
      </c>
      <c r="D3893" s="45">
        <v>1</v>
      </c>
    </row>
    <row r="3894" spans="1:12" x14ac:dyDescent="0.3">
      <c r="A3894" s="45" t="s">
        <v>383</v>
      </c>
      <c r="B3894" s="45" t="s">
        <v>6</v>
      </c>
      <c r="D3894" s="45">
        <v>1</v>
      </c>
    </row>
    <row r="3895" spans="1:12" x14ac:dyDescent="0.3">
      <c r="A3895" s="45" t="s">
        <v>383</v>
      </c>
      <c r="B3895" s="45" t="s">
        <v>6</v>
      </c>
      <c r="D3895" s="45">
        <v>1</v>
      </c>
    </row>
    <row r="3896" spans="1:12" x14ac:dyDescent="0.3">
      <c r="A3896" s="45" t="s">
        <v>383</v>
      </c>
      <c r="B3896" s="45" t="s">
        <v>6</v>
      </c>
      <c r="D3896" s="45">
        <v>1</v>
      </c>
    </row>
    <row r="3897" spans="1:12" x14ac:dyDescent="0.3">
      <c r="A3897" s="45" t="s">
        <v>383</v>
      </c>
      <c r="B3897" s="45" t="s">
        <v>6</v>
      </c>
      <c r="D3897" s="45">
        <v>1</v>
      </c>
    </row>
    <row r="3898" spans="1:12" x14ac:dyDescent="0.3">
      <c r="A3898" s="45" t="s">
        <v>383</v>
      </c>
      <c r="B3898" s="45" t="s">
        <v>6</v>
      </c>
      <c r="D3898" s="45">
        <v>1</v>
      </c>
    </row>
    <row r="3899" spans="1:12" x14ac:dyDescent="0.3">
      <c r="A3899" s="45" t="s">
        <v>383</v>
      </c>
      <c r="B3899" s="45" t="s">
        <v>6</v>
      </c>
      <c r="D3899" s="45">
        <v>1</v>
      </c>
      <c r="K3899" s="44">
        <f>SUM(D3882:D3899)</f>
        <v>18</v>
      </c>
      <c r="L3899">
        <f>SUM(C3854:C3899)</f>
        <v>51</v>
      </c>
    </row>
    <row r="3900" spans="1:12" x14ac:dyDescent="0.3">
      <c r="A3900" s="45" t="s">
        <v>171</v>
      </c>
      <c r="B3900" s="45" t="s">
        <v>238</v>
      </c>
      <c r="D3900" s="45">
        <v>1</v>
      </c>
    </row>
    <row r="3901" spans="1:12" x14ac:dyDescent="0.3">
      <c r="A3901" s="45" t="s">
        <v>323</v>
      </c>
      <c r="B3901" s="45" t="s">
        <v>238</v>
      </c>
      <c r="D3901" s="45">
        <v>1</v>
      </c>
    </row>
    <row r="3902" spans="1:12" x14ac:dyDescent="0.3">
      <c r="A3902" s="45" t="s">
        <v>323</v>
      </c>
      <c r="B3902" s="45" t="s">
        <v>238</v>
      </c>
      <c r="D3902" s="45">
        <v>1</v>
      </c>
    </row>
    <row r="3903" spans="1:12" x14ac:dyDescent="0.3">
      <c r="A3903" s="45" t="s">
        <v>547</v>
      </c>
      <c r="B3903" s="45" t="s">
        <v>2488</v>
      </c>
      <c r="C3903" s="45">
        <v>1</v>
      </c>
      <c r="D3903" s="45"/>
    </row>
    <row r="3904" spans="1:12" x14ac:dyDescent="0.3">
      <c r="A3904" s="45" t="s">
        <v>547</v>
      </c>
      <c r="B3904" s="45" t="s">
        <v>1096</v>
      </c>
      <c r="C3904" s="45">
        <v>2</v>
      </c>
      <c r="D3904" s="45"/>
    </row>
    <row r="3905" spans="1:4" x14ac:dyDescent="0.3">
      <c r="A3905" s="45" t="s">
        <v>547</v>
      </c>
      <c r="B3905" s="45" t="s">
        <v>1096</v>
      </c>
      <c r="C3905" s="45">
        <v>3</v>
      </c>
      <c r="D3905" s="45"/>
    </row>
    <row r="3906" spans="1:4" x14ac:dyDescent="0.3">
      <c r="A3906" s="45" t="s">
        <v>547</v>
      </c>
      <c r="B3906" s="45" t="s">
        <v>1096</v>
      </c>
      <c r="C3906" s="45">
        <v>4</v>
      </c>
      <c r="D3906" s="45"/>
    </row>
    <row r="3907" spans="1:4" x14ac:dyDescent="0.3">
      <c r="A3907" s="45" t="s">
        <v>547</v>
      </c>
      <c r="B3907" s="45" t="s">
        <v>1096</v>
      </c>
      <c r="D3907" s="45">
        <v>1</v>
      </c>
    </row>
    <row r="3908" spans="1:4" x14ac:dyDescent="0.3">
      <c r="A3908" s="45" t="s">
        <v>547</v>
      </c>
      <c r="B3908" s="45" t="s">
        <v>1096</v>
      </c>
      <c r="D3908" s="45">
        <v>1</v>
      </c>
    </row>
    <row r="3909" spans="1:4" x14ac:dyDescent="0.3">
      <c r="A3909" s="45" t="s">
        <v>382</v>
      </c>
      <c r="B3909" s="45" t="s">
        <v>1096</v>
      </c>
      <c r="C3909" s="45">
        <v>1</v>
      </c>
      <c r="D3909" s="45"/>
    </row>
    <row r="3910" spans="1:4" x14ac:dyDescent="0.3">
      <c r="A3910" s="45" t="s">
        <v>382</v>
      </c>
      <c r="B3910" s="45" t="s">
        <v>1096</v>
      </c>
      <c r="C3910" s="45">
        <v>1</v>
      </c>
      <c r="D3910" s="45"/>
    </row>
    <row r="3911" spans="1:4" x14ac:dyDescent="0.3">
      <c r="A3911" s="45" t="s">
        <v>382</v>
      </c>
      <c r="B3911" s="45" t="s">
        <v>1096</v>
      </c>
      <c r="D3911" s="45">
        <v>1</v>
      </c>
    </row>
    <row r="3912" spans="1:4" x14ac:dyDescent="0.3">
      <c r="A3912" s="45" t="s">
        <v>383</v>
      </c>
      <c r="B3912" s="45" t="s">
        <v>1096</v>
      </c>
      <c r="C3912" s="45">
        <v>1</v>
      </c>
      <c r="D3912" s="45"/>
    </row>
    <row r="3913" spans="1:4" x14ac:dyDescent="0.3">
      <c r="A3913" s="45" t="s">
        <v>383</v>
      </c>
      <c r="B3913" s="45" t="s">
        <v>1096</v>
      </c>
      <c r="C3913" s="45">
        <v>1</v>
      </c>
      <c r="D3913" s="45"/>
    </row>
    <row r="3914" spans="1:4" x14ac:dyDescent="0.3">
      <c r="A3914" s="45" t="s">
        <v>383</v>
      </c>
      <c r="B3914" s="45" t="s">
        <v>1096</v>
      </c>
      <c r="C3914" s="45">
        <v>1</v>
      </c>
      <c r="D3914" s="45"/>
    </row>
    <row r="3915" spans="1:4" x14ac:dyDescent="0.3">
      <c r="A3915" s="45" t="s">
        <v>383</v>
      </c>
      <c r="B3915" s="45" t="s">
        <v>1096</v>
      </c>
      <c r="C3915" s="45">
        <v>1</v>
      </c>
      <c r="D3915" s="45"/>
    </row>
    <row r="3916" spans="1:4" x14ac:dyDescent="0.3">
      <c r="A3916" s="45" t="s">
        <v>383</v>
      </c>
      <c r="B3916" s="45" t="s">
        <v>1096</v>
      </c>
      <c r="C3916" s="45">
        <v>1</v>
      </c>
      <c r="D3916" s="45"/>
    </row>
    <row r="3917" spans="1:4" x14ac:dyDescent="0.3">
      <c r="A3917" s="45" t="s">
        <v>383</v>
      </c>
      <c r="B3917" s="45" t="s">
        <v>1096</v>
      </c>
      <c r="C3917" s="45">
        <v>2</v>
      </c>
      <c r="D3917" s="45"/>
    </row>
    <row r="3918" spans="1:4" x14ac:dyDescent="0.3">
      <c r="A3918" s="45" t="s">
        <v>383</v>
      </c>
      <c r="B3918" s="45" t="s">
        <v>1096</v>
      </c>
      <c r="C3918" s="45">
        <v>2</v>
      </c>
      <c r="D3918" s="45"/>
    </row>
    <row r="3919" spans="1:4" x14ac:dyDescent="0.3">
      <c r="A3919" s="45" t="s">
        <v>383</v>
      </c>
      <c r="B3919" s="45" t="s">
        <v>1096</v>
      </c>
      <c r="C3919" s="45">
        <v>2</v>
      </c>
      <c r="D3919" s="45"/>
    </row>
    <row r="3920" spans="1:4" x14ac:dyDescent="0.3">
      <c r="A3920" s="45" t="s">
        <v>845</v>
      </c>
      <c r="B3920" s="45" t="s">
        <v>1795</v>
      </c>
      <c r="C3920" s="45">
        <v>1</v>
      </c>
      <c r="D3920" s="45"/>
    </row>
    <row r="3921" spans="1:4" x14ac:dyDescent="0.3">
      <c r="A3921" s="45" t="s">
        <v>845</v>
      </c>
      <c r="B3921" s="45" t="s">
        <v>1795</v>
      </c>
      <c r="C3921" s="45">
        <v>2</v>
      </c>
      <c r="D3921" s="45"/>
    </row>
    <row r="3922" spans="1:4" x14ac:dyDescent="0.3">
      <c r="A3922" s="45" t="s">
        <v>845</v>
      </c>
      <c r="B3922" s="45" t="s">
        <v>1795</v>
      </c>
      <c r="D3922" s="45">
        <v>1</v>
      </c>
    </row>
    <row r="3923" spans="1:4" x14ac:dyDescent="0.3">
      <c r="A3923" s="45" t="s">
        <v>845</v>
      </c>
      <c r="B3923" s="45" t="s">
        <v>1795</v>
      </c>
      <c r="D3923" s="45">
        <v>1</v>
      </c>
    </row>
    <row r="3924" spans="1:4" x14ac:dyDescent="0.3">
      <c r="A3924" s="45" t="s">
        <v>845</v>
      </c>
      <c r="B3924" s="45" t="s">
        <v>1795</v>
      </c>
      <c r="D3924" s="45">
        <v>1</v>
      </c>
    </row>
    <row r="3925" spans="1:4" x14ac:dyDescent="0.3">
      <c r="A3925" s="45" t="s">
        <v>556</v>
      </c>
      <c r="B3925" s="45" t="s">
        <v>1795</v>
      </c>
      <c r="C3925" s="45">
        <v>1</v>
      </c>
      <c r="D3925" s="45"/>
    </row>
    <row r="3926" spans="1:4" x14ac:dyDescent="0.3">
      <c r="A3926" s="45" t="s">
        <v>556</v>
      </c>
      <c r="B3926" s="45" t="s">
        <v>1795</v>
      </c>
      <c r="C3926" s="45">
        <v>1</v>
      </c>
      <c r="D3926" s="45"/>
    </row>
    <row r="3927" spans="1:4" x14ac:dyDescent="0.3">
      <c r="A3927" s="45" t="s">
        <v>556</v>
      </c>
      <c r="B3927" s="45" t="s">
        <v>1795</v>
      </c>
      <c r="D3927" s="45">
        <v>1</v>
      </c>
    </row>
    <row r="3928" spans="1:4" x14ac:dyDescent="0.3">
      <c r="A3928" s="45" t="s">
        <v>367</v>
      </c>
      <c r="B3928" s="45" t="s">
        <v>1795</v>
      </c>
      <c r="C3928" s="45">
        <v>1</v>
      </c>
      <c r="D3928" s="45"/>
    </row>
    <row r="3929" spans="1:4" x14ac:dyDescent="0.3">
      <c r="A3929" s="45" t="s">
        <v>171</v>
      </c>
      <c r="B3929" s="45" t="s">
        <v>199</v>
      </c>
      <c r="C3929" s="45">
        <v>1</v>
      </c>
      <c r="D3929" s="45"/>
    </row>
    <row r="3930" spans="1:4" x14ac:dyDescent="0.3">
      <c r="A3930" s="45" t="s">
        <v>171</v>
      </c>
      <c r="B3930" s="45" t="s">
        <v>199</v>
      </c>
      <c r="C3930" s="45">
        <v>1</v>
      </c>
      <c r="D3930" s="45"/>
    </row>
    <row r="3931" spans="1:4" x14ac:dyDescent="0.3">
      <c r="A3931" s="45" t="s">
        <v>171</v>
      </c>
      <c r="B3931" s="45" t="s">
        <v>199</v>
      </c>
      <c r="C3931" s="45">
        <v>1</v>
      </c>
      <c r="D3931" s="45"/>
    </row>
    <row r="3932" spans="1:4" x14ac:dyDescent="0.3">
      <c r="A3932" s="45" t="s">
        <v>171</v>
      </c>
      <c r="B3932" s="45" t="s">
        <v>199</v>
      </c>
      <c r="C3932" s="45">
        <v>2</v>
      </c>
      <c r="D3932" s="45"/>
    </row>
    <row r="3933" spans="1:4" x14ac:dyDescent="0.3">
      <c r="A3933" s="45" t="s">
        <v>171</v>
      </c>
      <c r="B3933" s="45" t="s">
        <v>199</v>
      </c>
      <c r="D3933" s="45">
        <v>1</v>
      </c>
    </row>
    <row r="3934" spans="1:4" x14ac:dyDescent="0.3">
      <c r="A3934" s="45" t="s">
        <v>171</v>
      </c>
      <c r="B3934" s="45" t="s">
        <v>199</v>
      </c>
      <c r="D3934" s="45">
        <v>1</v>
      </c>
    </row>
    <row r="3935" spans="1:4" x14ac:dyDescent="0.3">
      <c r="A3935" s="45" t="s">
        <v>171</v>
      </c>
      <c r="B3935" s="45" t="s">
        <v>199</v>
      </c>
      <c r="D3935" s="45">
        <v>1</v>
      </c>
    </row>
    <row r="3936" spans="1:4" x14ac:dyDescent="0.3">
      <c r="A3936" s="45" t="s">
        <v>171</v>
      </c>
      <c r="B3936" s="45" t="s">
        <v>199</v>
      </c>
      <c r="D3936" s="45">
        <v>1</v>
      </c>
    </row>
    <row r="3937" spans="1:4" x14ac:dyDescent="0.3">
      <c r="A3937" s="45" t="s">
        <v>171</v>
      </c>
      <c r="B3937" s="45" t="s">
        <v>199</v>
      </c>
      <c r="D3937" s="45">
        <v>1</v>
      </c>
    </row>
    <row r="3938" spans="1:4" x14ac:dyDescent="0.3">
      <c r="A3938" s="45" t="s">
        <v>171</v>
      </c>
      <c r="B3938" s="45" t="s">
        <v>199</v>
      </c>
      <c r="D3938" s="45">
        <v>1</v>
      </c>
    </row>
    <row r="3939" spans="1:4" x14ac:dyDescent="0.3">
      <c r="A3939" s="45" t="s">
        <v>171</v>
      </c>
      <c r="B3939" s="45" t="s">
        <v>199</v>
      </c>
      <c r="D3939" s="45">
        <v>1</v>
      </c>
    </row>
    <row r="3940" spans="1:4" x14ac:dyDescent="0.3">
      <c r="A3940" s="45" t="s">
        <v>171</v>
      </c>
      <c r="B3940" s="45" t="s">
        <v>199</v>
      </c>
      <c r="D3940" s="45">
        <v>1</v>
      </c>
    </row>
    <row r="3941" spans="1:4" x14ac:dyDescent="0.3">
      <c r="A3941" s="45" t="s">
        <v>171</v>
      </c>
      <c r="B3941" s="45" t="s">
        <v>199</v>
      </c>
      <c r="D3941" s="45">
        <v>1</v>
      </c>
    </row>
    <row r="3942" spans="1:4" x14ac:dyDescent="0.3">
      <c r="A3942" s="45" t="s">
        <v>171</v>
      </c>
      <c r="B3942" s="45" t="s">
        <v>199</v>
      </c>
      <c r="D3942" s="45">
        <v>1</v>
      </c>
    </row>
    <row r="3943" spans="1:4" x14ac:dyDescent="0.3">
      <c r="A3943" s="45" t="s">
        <v>171</v>
      </c>
      <c r="B3943" s="45" t="s">
        <v>199</v>
      </c>
      <c r="D3943" s="45">
        <v>1</v>
      </c>
    </row>
    <row r="3944" spans="1:4" x14ac:dyDescent="0.3">
      <c r="A3944" s="45" t="s">
        <v>171</v>
      </c>
      <c r="B3944" s="45" t="s">
        <v>199</v>
      </c>
      <c r="D3944" s="45">
        <v>1</v>
      </c>
    </row>
    <row r="3945" spans="1:4" x14ac:dyDescent="0.3">
      <c r="A3945" s="45" t="s">
        <v>171</v>
      </c>
      <c r="B3945" s="45" t="s">
        <v>199</v>
      </c>
      <c r="D3945" s="45">
        <v>1</v>
      </c>
    </row>
    <row r="3946" spans="1:4" x14ac:dyDescent="0.3">
      <c r="A3946" s="45" t="s">
        <v>171</v>
      </c>
      <c r="B3946" s="45" t="s">
        <v>199</v>
      </c>
      <c r="D3946" s="45">
        <v>1</v>
      </c>
    </row>
    <row r="3947" spans="1:4" x14ac:dyDescent="0.3">
      <c r="A3947" s="45" t="s">
        <v>171</v>
      </c>
      <c r="B3947" s="45" t="s">
        <v>199</v>
      </c>
      <c r="D3947" s="45">
        <v>1</v>
      </c>
    </row>
    <row r="3948" spans="1:4" x14ac:dyDescent="0.3">
      <c r="A3948" s="45" t="s">
        <v>171</v>
      </c>
      <c r="B3948" s="45" t="s">
        <v>199</v>
      </c>
      <c r="D3948" s="45">
        <v>1</v>
      </c>
    </row>
    <row r="3949" spans="1:4" x14ac:dyDescent="0.3">
      <c r="A3949" s="45" t="s">
        <v>171</v>
      </c>
      <c r="B3949" s="45" t="s">
        <v>199</v>
      </c>
      <c r="D3949" s="45">
        <v>1</v>
      </c>
    </row>
    <row r="3950" spans="1:4" x14ac:dyDescent="0.3">
      <c r="A3950" s="45" t="s">
        <v>845</v>
      </c>
      <c r="B3950" s="45" t="s">
        <v>199</v>
      </c>
      <c r="C3950" s="45">
        <v>1</v>
      </c>
      <c r="D3950" s="45"/>
    </row>
    <row r="3951" spans="1:4" x14ac:dyDescent="0.3">
      <c r="A3951" s="45" t="s">
        <v>845</v>
      </c>
      <c r="B3951" s="45" t="s">
        <v>199</v>
      </c>
      <c r="D3951" s="45">
        <v>1</v>
      </c>
    </row>
    <row r="3952" spans="1:4" x14ac:dyDescent="0.3">
      <c r="A3952" s="45" t="s">
        <v>845</v>
      </c>
      <c r="B3952" s="45" t="s">
        <v>199</v>
      </c>
      <c r="D3952" s="45">
        <v>1</v>
      </c>
    </row>
    <row r="3953" spans="1:4" x14ac:dyDescent="0.3">
      <c r="A3953" s="45" t="s">
        <v>845</v>
      </c>
      <c r="B3953" s="45" t="s">
        <v>199</v>
      </c>
      <c r="D3953" s="45">
        <v>1</v>
      </c>
    </row>
    <row r="3954" spans="1:4" x14ac:dyDescent="0.3">
      <c r="A3954" s="45" t="s">
        <v>845</v>
      </c>
      <c r="B3954" s="45" t="s">
        <v>199</v>
      </c>
      <c r="D3954" s="45">
        <v>1</v>
      </c>
    </row>
    <row r="3955" spans="1:4" x14ac:dyDescent="0.3">
      <c r="A3955" s="45" t="s">
        <v>556</v>
      </c>
      <c r="B3955" s="45" t="s">
        <v>199</v>
      </c>
      <c r="C3955" s="45">
        <v>1</v>
      </c>
      <c r="D3955" s="45"/>
    </row>
    <row r="3956" spans="1:4" x14ac:dyDescent="0.3">
      <c r="A3956" s="45" t="s">
        <v>556</v>
      </c>
      <c r="B3956" s="45" t="s">
        <v>199</v>
      </c>
      <c r="D3956" s="45">
        <v>1</v>
      </c>
    </row>
    <row r="3957" spans="1:4" x14ac:dyDescent="0.3">
      <c r="A3957" s="45" t="s">
        <v>556</v>
      </c>
      <c r="B3957" s="45" t="s">
        <v>199</v>
      </c>
      <c r="D3957" s="45">
        <v>1</v>
      </c>
    </row>
    <row r="3958" spans="1:4" x14ac:dyDescent="0.3">
      <c r="A3958" s="45" t="s">
        <v>556</v>
      </c>
      <c r="B3958" s="45" t="s">
        <v>199</v>
      </c>
      <c r="D3958" s="45">
        <v>1</v>
      </c>
    </row>
    <row r="3959" spans="1:4" x14ac:dyDescent="0.3">
      <c r="A3959" s="45" t="s">
        <v>556</v>
      </c>
      <c r="B3959" s="45" t="s">
        <v>199</v>
      </c>
      <c r="D3959" s="45">
        <v>1</v>
      </c>
    </row>
    <row r="3960" spans="1:4" x14ac:dyDescent="0.3">
      <c r="A3960" s="45" t="s">
        <v>556</v>
      </c>
      <c r="B3960" s="45" t="s">
        <v>199</v>
      </c>
      <c r="D3960" s="45">
        <v>1</v>
      </c>
    </row>
    <row r="3961" spans="1:4" x14ac:dyDescent="0.3">
      <c r="A3961" s="45" t="s">
        <v>556</v>
      </c>
      <c r="B3961" s="45" t="s">
        <v>199</v>
      </c>
      <c r="D3961" s="45">
        <v>1</v>
      </c>
    </row>
    <row r="3962" spans="1:4" x14ac:dyDescent="0.3">
      <c r="A3962" s="45" t="s">
        <v>556</v>
      </c>
      <c r="B3962" s="45" t="s">
        <v>199</v>
      </c>
      <c r="D3962" s="45">
        <v>1</v>
      </c>
    </row>
    <row r="3963" spans="1:4" x14ac:dyDescent="0.3">
      <c r="A3963" s="45" t="s">
        <v>556</v>
      </c>
      <c r="B3963" s="45" t="s">
        <v>199</v>
      </c>
      <c r="D3963" s="45">
        <v>1</v>
      </c>
    </row>
    <row r="3964" spans="1:4" x14ac:dyDescent="0.3">
      <c r="A3964" s="45" t="s">
        <v>556</v>
      </c>
      <c r="B3964" s="45" t="s">
        <v>199</v>
      </c>
      <c r="D3964" s="45">
        <v>1</v>
      </c>
    </row>
    <row r="3965" spans="1:4" x14ac:dyDescent="0.3">
      <c r="A3965" s="45" t="s">
        <v>556</v>
      </c>
      <c r="B3965" s="45" t="s">
        <v>199</v>
      </c>
      <c r="D3965" s="45">
        <v>1</v>
      </c>
    </row>
    <row r="3966" spans="1:4" x14ac:dyDescent="0.3">
      <c r="A3966" s="45" t="s">
        <v>556</v>
      </c>
      <c r="B3966" s="45" t="s">
        <v>199</v>
      </c>
      <c r="D3966" s="45">
        <v>1</v>
      </c>
    </row>
    <row r="3967" spans="1:4" x14ac:dyDescent="0.3">
      <c r="A3967" s="45" t="s">
        <v>367</v>
      </c>
      <c r="B3967" s="45" t="s">
        <v>199</v>
      </c>
      <c r="D3967" s="45">
        <v>1</v>
      </c>
    </row>
    <row r="3968" spans="1:4" x14ac:dyDescent="0.3">
      <c r="A3968" s="45" t="s">
        <v>367</v>
      </c>
      <c r="B3968" s="45" t="s">
        <v>199</v>
      </c>
      <c r="D3968" s="45">
        <v>1</v>
      </c>
    </row>
    <row r="3969" spans="1:4" x14ac:dyDescent="0.3">
      <c r="A3969" s="45" t="s">
        <v>172</v>
      </c>
      <c r="B3969" s="45" t="s">
        <v>199</v>
      </c>
      <c r="C3969" s="45">
        <v>1</v>
      </c>
      <c r="D3969" s="45"/>
    </row>
    <row r="3970" spans="1:4" x14ac:dyDescent="0.3">
      <c r="A3970" s="45" t="s">
        <v>172</v>
      </c>
      <c r="B3970" s="45" t="s">
        <v>199</v>
      </c>
      <c r="C3970" s="45">
        <v>1</v>
      </c>
      <c r="D3970" s="45"/>
    </row>
    <row r="3971" spans="1:4" x14ac:dyDescent="0.3">
      <c r="A3971" s="45" t="s">
        <v>172</v>
      </c>
      <c r="B3971" s="45" t="s">
        <v>199</v>
      </c>
      <c r="C3971" s="45">
        <v>1</v>
      </c>
      <c r="D3971" s="45"/>
    </row>
    <row r="3972" spans="1:4" x14ac:dyDescent="0.3">
      <c r="A3972" s="45" t="s">
        <v>172</v>
      </c>
      <c r="B3972" s="45" t="s">
        <v>199</v>
      </c>
      <c r="C3972" s="45">
        <v>1</v>
      </c>
      <c r="D3972" s="45"/>
    </row>
    <row r="3973" spans="1:4" x14ac:dyDescent="0.3">
      <c r="A3973" s="45" t="s">
        <v>172</v>
      </c>
      <c r="B3973" s="45" t="s">
        <v>199</v>
      </c>
      <c r="C3973" s="45">
        <v>1</v>
      </c>
      <c r="D3973" s="45"/>
    </row>
    <row r="3974" spans="1:4" x14ac:dyDescent="0.3">
      <c r="A3974" s="45" t="s">
        <v>172</v>
      </c>
      <c r="B3974" s="45" t="s">
        <v>199</v>
      </c>
      <c r="C3974" s="45">
        <v>1</v>
      </c>
      <c r="D3974" s="45"/>
    </row>
    <row r="3975" spans="1:4" x14ac:dyDescent="0.3">
      <c r="A3975" s="45" t="s">
        <v>172</v>
      </c>
      <c r="B3975" s="45" t="s">
        <v>199</v>
      </c>
      <c r="D3975" s="45">
        <v>1</v>
      </c>
    </row>
    <row r="3976" spans="1:4" x14ac:dyDescent="0.3">
      <c r="A3976" s="45" t="s">
        <v>172</v>
      </c>
      <c r="B3976" s="45" t="s">
        <v>199</v>
      </c>
      <c r="D3976" s="45">
        <v>1</v>
      </c>
    </row>
    <row r="3977" spans="1:4" x14ac:dyDescent="0.3">
      <c r="A3977" s="45" t="s">
        <v>172</v>
      </c>
      <c r="B3977" s="45" t="s">
        <v>199</v>
      </c>
      <c r="D3977" s="45">
        <v>1</v>
      </c>
    </row>
    <row r="3978" spans="1:4" x14ac:dyDescent="0.3">
      <c r="A3978" s="45" t="s">
        <v>172</v>
      </c>
      <c r="B3978" s="45" t="s">
        <v>199</v>
      </c>
      <c r="D3978" s="45">
        <v>1</v>
      </c>
    </row>
    <row r="3979" spans="1:4" x14ac:dyDescent="0.3">
      <c r="A3979" s="45" t="s">
        <v>172</v>
      </c>
      <c r="B3979" s="45" t="s">
        <v>199</v>
      </c>
      <c r="D3979" s="45">
        <v>1</v>
      </c>
    </row>
    <row r="3980" spans="1:4" x14ac:dyDescent="0.3">
      <c r="A3980" s="45" t="s">
        <v>172</v>
      </c>
      <c r="B3980" s="45" t="s">
        <v>199</v>
      </c>
      <c r="D3980" s="45">
        <v>1</v>
      </c>
    </row>
    <row r="3981" spans="1:4" x14ac:dyDescent="0.3">
      <c r="A3981" s="45" t="s">
        <v>172</v>
      </c>
      <c r="B3981" s="45" t="s">
        <v>199</v>
      </c>
      <c r="D3981" s="45">
        <v>1</v>
      </c>
    </row>
    <row r="3982" spans="1:4" x14ac:dyDescent="0.3">
      <c r="A3982" s="45" t="s">
        <v>172</v>
      </c>
      <c r="B3982" s="45" t="s">
        <v>199</v>
      </c>
      <c r="D3982" s="45">
        <v>1</v>
      </c>
    </row>
    <row r="3983" spans="1:4" x14ac:dyDescent="0.3">
      <c r="A3983" s="45" t="s">
        <v>172</v>
      </c>
      <c r="B3983" s="45" t="s">
        <v>199</v>
      </c>
      <c r="D3983" s="45">
        <v>1</v>
      </c>
    </row>
    <row r="3984" spans="1:4" x14ac:dyDescent="0.3">
      <c r="A3984" s="45" t="s">
        <v>172</v>
      </c>
      <c r="B3984" s="45" t="s">
        <v>199</v>
      </c>
      <c r="D3984" s="45">
        <v>1</v>
      </c>
    </row>
    <row r="3985" spans="1:4" x14ac:dyDescent="0.3">
      <c r="A3985" s="45" t="s">
        <v>172</v>
      </c>
      <c r="B3985" s="45" t="s">
        <v>199</v>
      </c>
      <c r="D3985" s="45">
        <v>1</v>
      </c>
    </row>
    <row r="3986" spans="1:4" x14ac:dyDescent="0.3">
      <c r="A3986" s="45" t="s">
        <v>172</v>
      </c>
      <c r="B3986" s="45" t="s">
        <v>199</v>
      </c>
      <c r="D3986" s="45">
        <v>1</v>
      </c>
    </row>
    <row r="3987" spans="1:4" x14ac:dyDescent="0.3">
      <c r="A3987" s="45" t="s">
        <v>172</v>
      </c>
      <c r="B3987" s="45" t="s">
        <v>199</v>
      </c>
      <c r="D3987" s="45">
        <v>1</v>
      </c>
    </row>
    <row r="3988" spans="1:4" x14ac:dyDescent="0.3">
      <c r="A3988" s="45" t="s">
        <v>172</v>
      </c>
      <c r="B3988" s="45" t="s">
        <v>199</v>
      </c>
      <c r="D3988" s="45">
        <v>1</v>
      </c>
    </row>
    <row r="3989" spans="1:4" x14ac:dyDescent="0.3">
      <c r="A3989" s="45" t="s">
        <v>172</v>
      </c>
      <c r="B3989" s="45" t="s">
        <v>199</v>
      </c>
      <c r="D3989" s="45">
        <v>1</v>
      </c>
    </row>
    <row r="3990" spans="1:4" x14ac:dyDescent="0.3">
      <c r="A3990" s="45" t="s">
        <v>172</v>
      </c>
      <c r="B3990" s="45" t="s">
        <v>199</v>
      </c>
      <c r="D3990" s="45">
        <v>1</v>
      </c>
    </row>
    <row r="3991" spans="1:4" x14ac:dyDescent="0.3">
      <c r="A3991" s="45" t="s">
        <v>172</v>
      </c>
      <c r="B3991" s="45" t="s">
        <v>199</v>
      </c>
      <c r="D3991" s="45">
        <v>1</v>
      </c>
    </row>
    <row r="3992" spans="1:4" x14ac:dyDescent="0.3">
      <c r="A3992" s="45" t="s">
        <v>172</v>
      </c>
      <c r="B3992" s="45" t="s">
        <v>199</v>
      </c>
      <c r="D3992" s="45">
        <v>1</v>
      </c>
    </row>
    <row r="3993" spans="1:4" x14ac:dyDescent="0.3">
      <c r="A3993" s="45" t="s">
        <v>172</v>
      </c>
      <c r="B3993" s="45" t="s">
        <v>199</v>
      </c>
      <c r="D3993" s="45">
        <v>1</v>
      </c>
    </row>
    <row r="3994" spans="1:4" x14ac:dyDescent="0.3">
      <c r="A3994" s="45" t="s">
        <v>172</v>
      </c>
      <c r="B3994" s="45" t="s">
        <v>199</v>
      </c>
      <c r="D3994" s="45">
        <v>1</v>
      </c>
    </row>
    <row r="3995" spans="1:4" x14ac:dyDescent="0.3">
      <c r="A3995" s="45" t="s">
        <v>172</v>
      </c>
      <c r="B3995" s="45" t="s">
        <v>199</v>
      </c>
      <c r="D3995" s="45">
        <v>1</v>
      </c>
    </row>
    <row r="3996" spans="1:4" x14ac:dyDescent="0.3">
      <c r="A3996" s="45" t="s">
        <v>172</v>
      </c>
      <c r="B3996" s="45" t="s">
        <v>199</v>
      </c>
      <c r="D3996" s="45">
        <v>1</v>
      </c>
    </row>
    <row r="3997" spans="1:4" x14ac:dyDescent="0.3">
      <c r="A3997" s="45" t="s">
        <v>172</v>
      </c>
      <c r="B3997" s="45" t="s">
        <v>199</v>
      </c>
      <c r="D3997" s="45">
        <v>1</v>
      </c>
    </row>
    <row r="3998" spans="1:4" x14ac:dyDescent="0.3">
      <c r="A3998" s="45" t="s">
        <v>172</v>
      </c>
      <c r="B3998" s="45" t="s">
        <v>199</v>
      </c>
      <c r="D3998" s="45">
        <v>1</v>
      </c>
    </row>
    <row r="3999" spans="1:4" x14ac:dyDescent="0.3">
      <c r="A3999" s="45" t="s">
        <v>172</v>
      </c>
      <c r="B3999" s="45" t="s">
        <v>199</v>
      </c>
      <c r="D3999" s="45">
        <v>1</v>
      </c>
    </row>
    <row r="4000" spans="1:4" x14ac:dyDescent="0.3">
      <c r="A4000" s="45" t="s">
        <v>172</v>
      </c>
      <c r="B4000" s="45" t="s">
        <v>199</v>
      </c>
      <c r="D4000" s="45">
        <v>1</v>
      </c>
    </row>
    <row r="4001" spans="1:4" x14ac:dyDescent="0.3">
      <c r="A4001" s="45" t="s">
        <v>172</v>
      </c>
      <c r="B4001" s="45" t="s">
        <v>199</v>
      </c>
      <c r="D4001" s="45">
        <v>1</v>
      </c>
    </row>
    <row r="4002" spans="1:4" x14ac:dyDescent="0.3">
      <c r="A4002" s="45" t="s">
        <v>172</v>
      </c>
      <c r="B4002" s="45" t="s">
        <v>199</v>
      </c>
      <c r="D4002" s="45">
        <v>1</v>
      </c>
    </row>
    <row r="4003" spans="1:4" x14ac:dyDescent="0.3">
      <c r="A4003" s="45" t="s">
        <v>172</v>
      </c>
      <c r="B4003" s="45" t="s">
        <v>199</v>
      </c>
      <c r="D4003" s="45">
        <v>1</v>
      </c>
    </row>
    <row r="4004" spans="1:4" x14ac:dyDescent="0.3">
      <c r="A4004" s="45" t="s">
        <v>172</v>
      </c>
      <c r="B4004" s="45" t="s">
        <v>199</v>
      </c>
      <c r="D4004" s="45">
        <v>1</v>
      </c>
    </row>
    <row r="4005" spans="1:4" x14ac:dyDescent="0.3">
      <c r="A4005" s="45" t="s">
        <v>172</v>
      </c>
      <c r="B4005" s="45" t="s">
        <v>199</v>
      </c>
      <c r="D4005" s="45">
        <v>1</v>
      </c>
    </row>
    <row r="4006" spans="1:4" x14ac:dyDescent="0.3">
      <c r="A4006" s="45" t="s">
        <v>172</v>
      </c>
      <c r="B4006" s="45" t="s">
        <v>199</v>
      </c>
      <c r="D4006" s="45">
        <v>1</v>
      </c>
    </row>
    <row r="4007" spans="1:4" x14ac:dyDescent="0.3">
      <c r="A4007" s="45" t="s">
        <v>172</v>
      </c>
      <c r="B4007" s="45" t="s">
        <v>199</v>
      </c>
      <c r="D4007" s="45">
        <v>1</v>
      </c>
    </row>
    <row r="4008" spans="1:4" x14ac:dyDescent="0.3">
      <c r="A4008" s="45" t="s">
        <v>172</v>
      </c>
      <c r="B4008" s="45" t="s">
        <v>199</v>
      </c>
      <c r="D4008" s="45">
        <v>1</v>
      </c>
    </row>
    <row r="4009" spans="1:4" x14ac:dyDescent="0.3">
      <c r="A4009" s="45" t="s">
        <v>172</v>
      </c>
      <c r="B4009" s="45" t="s">
        <v>199</v>
      </c>
      <c r="D4009" s="45">
        <v>1</v>
      </c>
    </row>
    <row r="4010" spans="1:4" x14ac:dyDescent="0.3">
      <c r="A4010" s="45" t="s">
        <v>172</v>
      </c>
      <c r="B4010" s="45" t="s">
        <v>199</v>
      </c>
      <c r="D4010" s="45">
        <v>1</v>
      </c>
    </row>
    <row r="4011" spans="1:4" x14ac:dyDescent="0.3">
      <c r="A4011" s="45" t="s">
        <v>172</v>
      </c>
      <c r="B4011" s="45" t="s">
        <v>199</v>
      </c>
      <c r="D4011" s="45">
        <v>1</v>
      </c>
    </row>
    <row r="4012" spans="1:4" x14ac:dyDescent="0.3">
      <c r="A4012" s="45" t="s">
        <v>172</v>
      </c>
      <c r="B4012" s="45" t="s">
        <v>199</v>
      </c>
      <c r="D4012" s="45">
        <v>1</v>
      </c>
    </row>
    <row r="4013" spans="1:4" x14ac:dyDescent="0.3">
      <c r="A4013" s="45" t="s">
        <v>172</v>
      </c>
      <c r="B4013" s="45" t="s">
        <v>199</v>
      </c>
      <c r="D4013" s="45">
        <v>1</v>
      </c>
    </row>
    <row r="4014" spans="1:4" x14ac:dyDescent="0.3">
      <c r="A4014" s="45" t="s">
        <v>172</v>
      </c>
      <c r="B4014" s="45" t="s">
        <v>199</v>
      </c>
      <c r="D4014" s="45">
        <v>1</v>
      </c>
    </row>
    <row r="4015" spans="1:4" x14ac:dyDescent="0.3">
      <c r="A4015" s="45" t="s">
        <v>172</v>
      </c>
      <c r="B4015" s="45" t="s">
        <v>199</v>
      </c>
      <c r="D4015" s="45">
        <v>1</v>
      </c>
    </row>
    <row r="4016" spans="1:4" x14ac:dyDescent="0.3">
      <c r="A4016" s="45" t="s">
        <v>172</v>
      </c>
      <c r="B4016" s="45" t="s">
        <v>199</v>
      </c>
      <c r="D4016" s="45">
        <v>1</v>
      </c>
    </row>
    <row r="4017" spans="1:4" x14ac:dyDescent="0.3">
      <c r="A4017" s="45" t="s">
        <v>172</v>
      </c>
      <c r="B4017" s="45" t="s">
        <v>199</v>
      </c>
      <c r="D4017" s="45">
        <v>1</v>
      </c>
    </row>
    <row r="4018" spans="1:4" x14ac:dyDescent="0.3">
      <c r="A4018" s="45" t="s">
        <v>172</v>
      </c>
      <c r="B4018" s="45" t="s">
        <v>199</v>
      </c>
      <c r="D4018" s="45">
        <v>1</v>
      </c>
    </row>
    <row r="4019" spans="1:4" x14ac:dyDescent="0.3">
      <c r="A4019" s="45" t="s">
        <v>172</v>
      </c>
      <c r="B4019" s="45" t="s">
        <v>199</v>
      </c>
      <c r="D4019" s="45">
        <v>1</v>
      </c>
    </row>
    <row r="4020" spans="1:4" x14ac:dyDescent="0.3">
      <c r="A4020" s="45" t="s">
        <v>172</v>
      </c>
      <c r="B4020" s="45" t="s">
        <v>199</v>
      </c>
      <c r="D4020" s="45">
        <v>1</v>
      </c>
    </row>
    <row r="4021" spans="1:4" x14ac:dyDescent="0.3">
      <c r="A4021" s="45" t="s">
        <v>172</v>
      </c>
      <c r="B4021" s="45" t="s">
        <v>199</v>
      </c>
      <c r="D4021" s="45">
        <v>1</v>
      </c>
    </row>
    <row r="4022" spans="1:4" x14ac:dyDescent="0.3">
      <c r="A4022" s="45" t="s">
        <v>172</v>
      </c>
      <c r="B4022" s="45" t="s">
        <v>199</v>
      </c>
      <c r="D4022" s="45">
        <v>1</v>
      </c>
    </row>
    <row r="4023" spans="1:4" x14ac:dyDescent="0.3">
      <c r="A4023" s="45" t="s">
        <v>172</v>
      </c>
      <c r="B4023" s="45" t="s">
        <v>199</v>
      </c>
      <c r="D4023" s="45">
        <v>1</v>
      </c>
    </row>
    <row r="4024" spans="1:4" x14ac:dyDescent="0.3">
      <c r="A4024" s="45" t="s">
        <v>172</v>
      </c>
      <c r="B4024" s="45" t="s">
        <v>199</v>
      </c>
      <c r="D4024" s="45">
        <v>1</v>
      </c>
    </row>
    <row r="4025" spans="1:4" x14ac:dyDescent="0.3">
      <c r="A4025" s="45" t="s">
        <v>172</v>
      </c>
      <c r="B4025" s="45" t="s">
        <v>199</v>
      </c>
      <c r="D4025" s="45">
        <v>1</v>
      </c>
    </row>
    <row r="4026" spans="1:4" x14ac:dyDescent="0.3">
      <c r="A4026" s="45" t="s">
        <v>172</v>
      </c>
      <c r="B4026" s="45" t="s">
        <v>199</v>
      </c>
      <c r="D4026" s="45">
        <v>1</v>
      </c>
    </row>
    <row r="4027" spans="1:4" x14ac:dyDescent="0.3">
      <c r="A4027" s="45" t="s">
        <v>323</v>
      </c>
      <c r="B4027" s="45" t="s">
        <v>199</v>
      </c>
      <c r="C4027" s="45">
        <v>1</v>
      </c>
      <c r="D4027" s="45"/>
    </row>
    <row r="4028" spans="1:4" x14ac:dyDescent="0.3">
      <c r="A4028" s="45" t="s">
        <v>323</v>
      </c>
      <c r="B4028" s="45" t="s">
        <v>199</v>
      </c>
      <c r="D4028" s="45">
        <v>1</v>
      </c>
    </row>
    <row r="4029" spans="1:4" x14ac:dyDescent="0.3">
      <c r="A4029" s="45" t="s">
        <v>382</v>
      </c>
      <c r="B4029" s="45" t="s">
        <v>199</v>
      </c>
      <c r="C4029" s="45">
        <v>2</v>
      </c>
      <c r="D4029" s="45"/>
    </row>
    <row r="4030" spans="1:4" x14ac:dyDescent="0.3">
      <c r="A4030" s="45" t="s">
        <v>382</v>
      </c>
      <c r="B4030" s="45" t="s">
        <v>199</v>
      </c>
      <c r="C4030" s="45">
        <v>4</v>
      </c>
      <c r="D4030" s="45"/>
    </row>
    <row r="4031" spans="1:4" x14ac:dyDescent="0.3">
      <c r="A4031" s="45" t="s">
        <v>382</v>
      </c>
      <c r="B4031" s="45" t="s">
        <v>199</v>
      </c>
      <c r="C4031" s="45">
        <v>5</v>
      </c>
      <c r="D4031" s="45"/>
    </row>
    <row r="4032" spans="1:4" x14ac:dyDescent="0.3">
      <c r="A4032" s="45" t="s">
        <v>382</v>
      </c>
      <c r="B4032" s="45" t="s">
        <v>199</v>
      </c>
      <c r="C4032" s="45">
        <v>5</v>
      </c>
      <c r="D4032" s="45"/>
    </row>
    <row r="4033" spans="1:4" x14ac:dyDescent="0.3">
      <c r="A4033" s="45" t="s">
        <v>382</v>
      </c>
      <c r="B4033" s="45" t="s">
        <v>199</v>
      </c>
      <c r="C4033" s="45">
        <v>5</v>
      </c>
      <c r="D4033" s="45"/>
    </row>
    <row r="4034" spans="1:4" x14ac:dyDescent="0.3">
      <c r="A4034" s="45" t="s">
        <v>382</v>
      </c>
      <c r="B4034" s="45" t="s">
        <v>199</v>
      </c>
      <c r="C4034" s="45">
        <v>5</v>
      </c>
      <c r="D4034" s="45"/>
    </row>
    <row r="4035" spans="1:4" x14ac:dyDescent="0.3">
      <c r="A4035" s="45" t="s">
        <v>382</v>
      </c>
      <c r="B4035" s="45" t="s">
        <v>199</v>
      </c>
      <c r="C4035" s="45">
        <v>6</v>
      </c>
      <c r="D4035" s="45"/>
    </row>
    <row r="4036" spans="1:4" x14ac:dyDescent="0.3">
      <c r="A4036" s="45" t="s">
        <v>382</v>
      </c>
      <c r="B4036" s="45" t="s">
        <v>199</v>
      </c>
      <c r="D4036" s="45">
        <v>1</v>
      </c>
    </row>
    <row r="4037" spans="1:4" x14ac:dyDescent="0.3">
      <c r="A4037" s="45" t="s">
        <v>382</v>
      </c>
      <c r="B4037" s="45" t="s">
        <v>199</v>
      </c>
      <c r="D4037" s="45">
        <v>1</v>
      </c>
    </row>
    <row r="4038" spans="1:4" x14ac:dyDescent="0.3">
      <c r="A4038" s="45" t="s">
        <v>382</v>
      </c>
      <c r="B4038" s="45" t="s">
        <v>199</v>
      </c>
      <c r="D4038" s="45">
        <v>1</v>
      </c>
    </row>
    <row r="4039" spans="1:4" x14ac:dyDescent="0.3">
      <c r="A4039" s="45" t="s">
        <v>382</v>
      </c>
      <c r="B4039" s="45" t="s">
        <v>199</v>
      </c>
      <c r="D4039" s="45">
        <v>1</v>
      </c>
    </row>
    <row r="4040" spans="1:4" x14ac:dyDescent="0.3">
      <c r="A4040" s="45" t="s">
        <v>382</v>
      </c>
      <c r="B4040" s="45" t="s">
        <v>199</v>
      </c>
      <c r="D4040" s="45">
        <v>1</v>
      </c>
    </row>
    <row r="4041" spans="1:4" x14ac:dyDescent="0.3">
      <c r="A4041" s="45" t="s">
        <v>382</v>
      </c>
      <c r="B4041" s="45" t="s">
        <v>199</v>
      </c>
      <c r="D4041" s="45">
        <v>1</v>
      </c>
    </row>
    <row r="4042" spans="1:4" x14ac:dyDescent="0.3">
      <c r="A4042" s="45" t="s">
        <v>382</v>
      </c>
      <c r="B4042" s="45" t="s">
        <v>199</v>
      </c>
      <c r="D4042" s="45">
        <v>1</v>
      </c>
    </row>
    <row r="4043" spans="1:4" x14ac:dyDescent="0.3">
      <c r="A4043" s="45" t="s">
        <v>382</v>
      </c>
      <c r="B4043" s="45" t="s">
        <v>199</v>
      </c>
      <c r="D4043" s="45">
        <v>1</v>
      </c>
    </row>
    <row r="4044" spans="1:4" x14ac:dyDescent="0.3">
      <c r="A4044" s="45" t="s">
        <v>382</v>
      </c>
      <c r="B4044" s="45" t="s">
        <v>199</v>
      </c>
      <c r="D4044" s="45">
        <v>1</v>
      </c>
    </row>
    <row r="4045" spans="1:4" x14ac:dyDescent="0.3">
      <c r="A4045" s="45" t="s">
        <v>382</v>
      </c>
      <c r="B4045" s="45" t="s">
        <v>199</v>
      </c>
      <c r="D4045" s="45">
        <v>1</v>
      </c>
    </row>
    <row r="4046" spans="1:4" x14ac:dyDescent="0.3">
      <c r="A4046" s="45" t="s">
        <v>382</v>
      </c>
      <c r="B4046" s="45" t="s">
        <v>199</v>
      </c>
      <c r="D4046" s="45">
        <v>1</v>
      </c>
    </row>
    <row r="4047" spans="1:4" x14ac:dyDescent="0.3">
      <c r="A4047" s="45" t="s">
        <v>382</v>
      </c>
      <c r="B4047" s="45" t="s">
        <v>199</v>
      </c>
      <c r="D4047" s="45">
        <v>1</v>
      </c>
    </row>
    <row r="4048" spans="1:4" x14ac:dyDescent="0.3">
      <c r="A4048" s="45" t="s">
        <v>382</v>
      </c>
      <c r="B4048" s="45" t="s">
        <v>199</v>
      </c>
      <c r="D4048" s="45">
        <v>1</v>
      </c>
    </row>
    <row r="4049" spans="1:4" x14ac:dyDescent="0.3">
      <c r="A4049" s="45" t="s">
        <v>368</v>
      </c>
      <c r="B4049" s="45" t="s">
        <v>199</v>
      </c>
      <c r="C4049" s="45">
        <v>1</v>
      </c>
      <c r="D4049" s="45"/>
    </row>
    <row r="4050" spans="1:4" x14ac:dyDescent="0.3">
      <c r="A4050" s="45" t="s">
        <v>368</v>
      </c>
      <c r="B4050" s="45" t="s">
        <v>199</v>
      </c>
      <c r="D4050" s="45">
        <v>1</v>
      </c>
    </row>
    <row r="4051" spans="1:4" x14ac:dyDescent="0.3">
      <c r="A4051" s="45" t="s">
        <v>368</v>
      </c>
      <c r="B4051" s="45" t="s">
        <v>199</v>
      </c>
      <c r="D4051" s="45">
        <v>1</v>
      </c>
    </row>
    <row r="4052" spans="1:4" x14ac:dyDescent="0.3">
      <c r="A4052" s="45" t="s">
        <v>368</v>
      </c>
      <c r="B4052" s="45" t="s">
        <v>199</v>
      </c>
      <c r="D4052" s="45">
        <v>1</v>
      </c>
    </row>
    <row r="4053" spans="1:4" x14ac:dyDescent="0.3">
      <c r="A4053" s="45" t="s">
        <v>368</v>
      </c>
      <c r="B4053" s="45" t="s">
        <v>199</v>
      </c>
      <c r="D4053" s="45">
        <v>1</v>
      </c>
    </row>
    <row r="4054" spans="1:4" x14ac:dyDescent="0.3">
      <c r="A4054" s="45" t="s">
        <v>171</v>
      </c>
      <c r="B4054" s="45" t="s">
        <v>2645</v>
      </c>
      <c r="C4054" s="45">
        <v>1</v>
      </c>
      <c r="D4054" s="45"/>
    </row>
    <row r="4055" spans="1:4" x14ac:dyDescent="0.3">
      <c r="A4055" s="45" t="s">
        <v>547</v>
      </c>
      <c r="B4055" s="45" t="s">
        <v>2490</v>
      </c>
      <c r="D4055" s="45">
        <v>1</v>
      </c>
    </row>
    <row r="4056" spans="1:4" x14ac:dyDescent="0.3">
      <c r="A4056" s="45" t="s">
        <v>381</v>
      </c>
      <c r="B4056" s="45" t="s">
        <v>61</v>
      </c>
      <c r="C4056" s="45">
        <v>2</v>
      </c>
      <c r="D4056" s="45"/>
    </row>
    <row r="4057" spans="1:4" x14ac:dyDescent="0.3">
      <c r="A4057" s="45" t="s">
        <v>206</v>
      </c>
      <c r="B4057" s="45" t="s">
        <v>61</v>
      </c>
      <c r="C4057" s="45">
        <v>2</v>
      </c>
      <c r="D4057" s="45"/>
    </row>
    <row r="4058" spans="1:4" x14ac:dyDescent="0.3">
      <c r="A4058" s="45" t="s">
        <v>171</v>
      </c>
      <c r="B4058" s="45" t="s">
        <v>144</v>
      </c>
      <c r="C4058" s="45">
        <v>1</v>
      </c>
      <c r="D4058" s="45"/>
    </row>
    <row r="4059" spans="1:4" x14ac:dyDescent="0.3">
      <c r="A4059" s="45" t="s">
        <v>171</v>
      </c>
      <c r="B4059" s="45" t="s">
        <v>144</v>
      </c>
      <c r="C4059" s="45">
        <v>1</v>
      </c>
      <c r="D4059" s="45"/>
    </row>
    <row r="4060" spans="1:4" x14ac:dyDescent="0.3">
      <c r="A4060" s="45" t="s">
        <v>171</v>
      </c>
      <c r="B4060" s="45" t="s">
        <v>144</v>
      </c>
      <c r="C4060" s="45">
        <v>1</v>
      </c>
      <c r="D4060" s="45"/>
    </row>
    <row r="4061" spans="1:4" x14ac:dyDescent="0.3">
      <c r="A4061" s="45" t="s">
        <v>171</v>
      </c>
      <c r="B4061" s="45" t="s">
        <v>144</v>
      </c>
      <c r="C4061" s="45">
        <v>1</v>
      </c>
      <c r="D4061" s="45"/>
    </row>
    <row r="4062" spans="1:4" x14ac:dyDescent="0.3">
      <c r="A4062" s="45" t="s">
        <v>171</v>
      </c>
      <c r="B4062" s="45" t="s">
        <v>144</v>
      </c>
      <c r="C4062" s="45">
        <v>1</v>
      </c>
      <c r="D4062" s="45"/>
    </row>
    <row r="4063" spans="1:4" x14ac:dyDescent="0.3">
      <c r="A4063" s="45" t="s">
        <v>171</v>
      </c>
      <c r="B4063" s="45" t="s">
        <v>144</v>
      </c>
      <c r="C4063" s="45">
        <v>1</v>
      </c>
      <c r="D4063" s="45"/>
    </row>
    <row r="4064" spans="1:4" x14ac:dyDescent="0.3">
      <c r="A4064" s="45" t="s">
        <v>171</v>
      </c>
      <c r="B4064" s="45" t="s">
        <v>144</v>
      </c>
      <c r="C4064" s="45">
        <v>1</v>
      </c>
      <c r="D4064" s="45"/>
    </row>
    <row r="4065" spans="1:4" x14ac:dyDescent="0.3">
      <c r="A4065" s="45" t="s">
        <v>171</v>
      </c>
      <c r="B4065" s="45" t="s">
        <v>144</v>
      </c>
      <c r="C4065" s="45">
        <v>1</v>
      </c>
      <c r="D4065" s="45"/>
    </row>
    <row r="4066" spans="1:4" x14ac:dyDescent="0.3">
      <c r="A4066" s="45" t="s">
        <v>171</v>
      </c>
      <c r="B4066" s="45" t="s">
        <v>144</v>
      </c>
      <c r="D4066" s="45">
        <v>1</v>
      </c>
    </row>
    <row r="4067" spans="1:4" x14ac:dyDescent="0.3">
      <c r="A4067" s="45" t="s">
        <v>171</v>
      </c>
      <c r="B4067" s="45" t="s">
        <v>144</v>
      </c>
      <c r="D4067" s="45">
        <v>1</v>
      </c>
    </row>
    <row r="4068" spans="1:4" x14ac:dyDescent="0.3">
      <c r="A4068" s="45" t="s">
        <v>171</v>
      </c>
      <c r="B4068" s="45" t="s">
        <v>144</v>
      </c>
      <c r="D4068" s="45">
        <v>1</v>
      </c>
    </row>
    <row r="4069" spans="1:4" x14ac:dyDescent="0.3">
      <c r="A4069" s="45" t="s">
        <v>845</v>
      </c>
      <c r="B4069" s="45" t="s">
        <v>144</v>
      </c>
      <c r="C4069" s="45">
        <v>1</v>
      </c>
      <c r="D4069" s="45"/>
    </row>
    <row r="4070" spans="1:4" x14ac:dyDescent="0.3">
      <c r="A4070" s="45" t="s">
        <v>845</v>
      </c>
      <c r="B4070" s="45" t="s">
        <v>144</v>
      </c>
      <c r="D4070" s="45">
        <v>1</v>
      </c>
    </row>
    <row r="4071" spans="1:4" x14ac:dyDescent="0.3">
      <c r="A4071" s="45" t="s">
        <v>556</v>
      </c>
      <c r="B4071" s="45" t="s">
        <v>144</v>
      </c>
      <c r="C4071" s="45">
        <v>1</v>
      </c>
      <c r="D4071" s="45"/>
    </row>
    <row r="4072" spans="1:4" x14ac:dyDescent="0.3">
      <c r="A4072" s="45" t="s">
        <v>556</v>
      </c>
      <c r="B4072" s="45" t="s">
        <v>144</v>
      </c>
      <c r="C4072" s="45">
        <v>1</v>
      </c>
      <c r="D4072" s="45"/>
    </row>
    <row r="4073" spans="1:4" x14ac:dyDescent="0.3">
      <c r="A4073" s="45" t="s">
        <v>556</v>
      </c>
      <c r="B4073" s="45" t="s">
        <v>144</v>
      </c>
      <c r="C4073" s="45">
        <v>1</v>
      </c>
      <c r="D4073" s="45"/>
    </row>
    <row r="4074" spans="1:4" x14ac:dyDescent="0.3">
      <c r="A4074" s="45" t="s">
        <v>556</v>
      </c>
      <c r="B4074" s="45" t="s">
        <v>144</v>
      </c>
      <c r="C4074" s="45">
        <v>1</v>
      </c>
      <c r="D4074" s="45"/>
    </row>
    <row r="4075" spans="1:4" x14ac:dyDescent="0.3">
      <c r="A4075" s="45" t="s">
        <v>556</v>
      </c>
      <c r="B4075" s="45" t="s">
        <v>144</v>
      </c>
      <c r="C4075" s="45">
        <v>1</v>
      </c>
      <c r="D4075" s="45"/>
    </row>
    <row r="4076" spans="1:4" x14ac:dyDescent="0.3">
      <c r="A4076" s="45" t="s">
        <v>556</v>
      </c>
      <c r="B4076" s="45" t="s">
        <v>144</v>
      </c>
      <c r="C4076" s="45">
        <v>1</v>
      </c>
      <c r="D4076" s="45"/>
    </row>
    <row r="4077" spans="1:4" x14ac:dyDescent="0.3">
      <c r="A4077" s="45" t="s">
        <v>556</v>
      </c>
      <c r="B4077" s="45" t="s">
        <v>144</v>
      </c>
      <c r="C4077" s="45">
        <v>1</v>
      </c>
      <c r="D4077" s="45"/>
    </row>
    <row r="4078" spans="1:4" x14ac:dyDescent="0.3">
      <c r="A4078" s="45" t="s">
        <v>556</v>
      </c>
      <c r="B4078" s="45" t="s">
        <v>144</v>
      </c>
      <c r="C4078" s="45">
        <v>1</v>
      </c>
      <c r="D4078" s="45"/>
    </row>
    <row r="4079" spans="1:4" x14ac:dyDescent="0.3">
      <c r="A4079" s="45" t="s">
        <v>556</v>
      </c>
      <c r="B4079" s="45" t="s">
        <v>144</v>
      </c>
      <c r="D4079" s="45">
        <v>1</v>
      </c>
    </row>
    <row r="4080" spans="1:4" x14ac:dyDescent="0.3">
      <c r="A4080" s="45" t="s">
        <v>556</v>
      </c>
      <c r="B4080" s="45" t="s">
        <v>144</v>
      </c>
      <c r="D4080" s="45">
        <v>1</v>
      </c>
    </row>
    <row r="4081" spans="1:4" x14ac:dyDescent="0.3">
      <c r="A4081" s="45" t="s">
        <v>556</v>
      </c>
      <c r="B4081" s="45" t="s">
        <v>144</v>
      </c>
      <c r="D4081" s="45">
        <v>1</v>
      </c>
    </row>
    <row r="4082" spans="1:4" x14ac:dyDescent="0.3">
      <c r="A4082" s="45" t="s">
        <v>557</v>
      </c>
      <c r="B4082" s="45" t="s">
        <v>144</v>
      </c>
      <c r="C4082" s="45">
        <v>1</v>
      </c>
      <c r="D4082" s="45"/>
    </row>
    <row r="4083" spans="1:4" x14ac:dyDescent="0.3">
      <c r="A4083" s="45" t="s">
        <v>557</v>
      </c>
      <c r="B4083" s="45" t="s">
        <v>144</v>
      </c>
      <c r="C4083" s="45">
        <v>1</v>
      </c>
      <c r="D4083" s="45"/>
    </row>
    <row r="4084" spans="1:4" x14ac:dyDescent="0.3">
      <c r="A4084" s="45" t="s">
        <v>547</v>
      </c>
      <c r="B4084" s="45" t="s">
        <v>144</v>
      </c>
      <c r="C4084" s="45">
        <v>1</v>
      </c>
      <c r="D4084" s="45"/>
    </row>
    <row r="4085" spans="1:4" x14ac:dyDescent="0.3">
      <c r="A4085" s="45" t="s">
        <v>547</v>
      </c>
      <c r="B4085" s="45" t="s">
        <v>144</v>
      </c>
      <c r="D4085" s="45">
        <v>1</v>
      </c>
    </row>
    <row r="4086" spans="1:4" x14ac:dyDescent="0.3">
      <c r="A4086" s="45" t="s">
        <v>367</v>
      </c>
      <c r="B4086" s="45" t="s">
        <v>144</v>
      </c>
      <c r="C4086" s="45">
        <v>1</v>
      </c>
      <c r="D4086" s="45"/>
    </row>
    <row r="4087" spans="1:4" x14ac:dyDescent="0.3">
      <c r="A4087" s="45" t="s">
        <v>367</v>
      </c>
      <c r="B4087" s="45" t="s">
        <v>144</v>
      </c>
      <c r="C4087" s="45">
        <v>1</v>
      </c>
      <c r="D4087" s="45"/>
    </row>
    <row r="4088" spans="1:4" x14ac:dyDescent="0.3">
      <c r="A4088" s="45" t="s">
        <v>367</v>
      </c>
      <c r="B4088" s="45" t="s">
        <v>144</v>
      </c>
      <c r="C4088" s="45">
        <v>1</v>
      </c>
      <c r="D4088" s="45"/>
    </row>
    <row r="4089" spans="1:4" x14ac:dyDescent="0.3">
      <c r="A4089" s="45" t="s">
        <v>367</v>
      </c>
      <c r="B4089" s="45" t="s">
        <v>144</v>
      </c>
      <c r="C4089" s="45">
        <v>1</v>
      </c>
      <c r="D4089" s="45"/>
    </row>
    <row r="4090" spans="1:4" x14ac:dyDescent="0.3">
      <c r="A4090" s="45" t="s">
        <v>367</v>
      </c>
      <c r="B4090" s="45" t="s">
        <v>144</v>
      </c>
      <c r="C4090" s="45">
        <v>1</v>
      </c>
      <c r="D4090" s="45"/>
    </row>
    <row r="4091" spans="1:4" x14ac:dyDescent="0.3">
      <c r="A4091" s="45" t="s">
        <v>367</v>
      </c>
      <c r="B4091" s="45" t="s">
        <v>144</v>
      </c>
      <c r="C4091" s="45">
        <v>1</v>
      </c>
      <c r="D4091" s="45"/>
    </row>
    <row r="4092" spans="1:4" x14ac:dyDescent="0.3">
      <c r="A4092" s="45" t="s">
        <v>367</v>
      </c>
      <c r="B4092" s="45" t="s">
        <v>144</v>
      </c>
      <c r="C4092" s="45">
        <v>1</v>
      </c>
      <c r="D4092" s="45"/>
    </row>
    <row r="4093" spans="1:4" x14ac:dyDescent="0.3">
      <c r="A4093" s="45" t="s">
        <v>367</v>
      </c>
      <c r="B4093" s="45" t="s">
        <v>144</v>
      </c>
      <c r="C4093" s="45">
        <v>1</v>
      </c>
      <c r="D4093" s="45"/>
    </row>
    <row r="4094" spans="1:4" x14ac:dyDescent="0.3">
      <c r="A4094" s="45" t="s">
        <v>367</v>
      </c>
      <c r="B4094" s="45" t="s">
        <v>144</v>
      </c>
      <c r="C4094" s="45">
        <v>3</v>
      </c>
      <c r="D4094" s="45"/>
    </row>
    <row r="4095" spans="1:4" x14ac:dyDescent="0.3">
      <c r="A4095" s="45" t="s">
        <v>367</v>
      </c>
      <c r="B4095" s="45" t="s">
        <v>144</v>
      </c>
      <c r="C4095" s="45">
        <v>3</v>
      </c>
      <c r="D4095" s="45"/>
    </row>
    <row r="4096" spans="1:4" x14ac:dyDescent="0.3">
      <c r="A4096" s="45" t="s">
        <v>367</v>
      </c>
      <c r="B4096" s="45" t="s">
        <v>144</v>
      </c>
      <c r="D4096" s="45">
        <v>1</v>
      </c>
    </row>
    <row r="4097" spans="1:4" x14ac:dyDescent="0.3">
      <c r="A4097" s="45" t="s">
        <v>367</v>
      </c>
      <c r="B4097" s="45" t="s">
        <v>144</v>
      </c>
      <c r="D4097" s="45">
        <v>1</v>
      </c>
    </row>
    <row r="4098" spans="1:4" x14ac:dyDescent="0.3">
      <c r="A4098" s="45" t="s">
        <v>367</v>
      </c>
      <c r="B4098" s="45" t="s">
        <v>144</v>
      </c>
      <c r="D4098" s="45">
        <v>1</v>
      </c>
    </row>
    <row r="4099" spans="1:4" x14ac:dyDescent="0.3">
      <c r="A4099" s="45" t="s">
        <v>172</v>
      </c>
      <c r="B4099" s="45" t="s">
        <v>144</v>
      </c>
      <c r="C4099" s="45">
        <v>1</v>
      </c>
      <c r="D4099" s="45"/>
    </row>
    <row r="4100" spans="1:4" x14ac:dyDescent="0.3">
      <c r="A4100" s="45" t="s">
        <v>172</v>
      </c>
      <c r="B4100" s="45" t="s">
        <v>144</v>
      </c>
      <c r="C4100" s="45">
        <v>1</v>
      </c>
      <c r="D4100" s="45"/>
    </row>
    <row r="4101" spans="1:4" x14ac:dyDescent="0.3">
      <c r="A4101" s="45" t="s">
        <v>172</v>
      </c>
      <c r="B4101" s="45" t="s">
        <v>144</v>
      </c>
      <c r="C4101" s="45">
        <v>1</v>
      </c>
      <c r="D4101" s="45"/>
    </row>
    <row r="4102" spans="1:4" x14ac:dyDescent="0.3">
      <c r="A4102" s="45" t="s">
        <v>172</v>
      </c>
      <c r="B4102" s="45" t="s">
        <v>144</v>
      </c>
      <c r="C4102" s="45">
        <v>1</v>
      </c>
      <c r="D4102" s="45"/>
    </row>
    <row r="4103" spans="1:4" x14ac:dyDescent="0.3">
      <c r="A4103" s="45" t="s">
        <v>172</v>
      </c>
      <c r="B4103" s="45" t="s">
        <v>144</v>
      </c>
      <c r="C4103" s="45">
        <v>2</v>
      </c>
      <c r="D4103" s="45"/>
    </row>
    <row r="4104" spans="1:4" x14ac:dyDescent="0.3">
      <c r="A4104" s="45" t="s">
        <v>172</v>
      </c>
      <c r="B4104" s="45" t="s">
        <v>144</v>
      </c>
      <c r="D4104" s="45">
        <v>1</v>
      </c>
    </row>
    <row r="4105" spans="1:4" x14ac:dyDescent="0.3">
      <c r="A4105" s="45" t="s">
        <v>172</v>
      </c>
      <c r="B4105" s="45" t="s">
        <v>144</v>
      </c>
      <c r="D4105" s="45">
        <v>1</v>
      </c>
    </row>
    <row r="4106" spans="1:4" x14ac:dyDescent="0.3">
      <c r="A4106" s="45" t="s">
        <v>323</v>
      </c>
      <c r="B4106" s="45" t="s">
        <v>144</v>
      </c>
      <c r="C4106" s="45">
        <v>1</v>
      </c>
      <c r="D4106" s="45"/>
    </row>
    <row r="4107" spans="1:4" x14ac:dyDescent="0.3">
      <c r="A4107" s="45" t="s">
        <v>323</v>
      </c>
      <c r="B4107" s="45" t="s">
        <v>144</v>
      </c>
      <c r="C4107" s="45">
        <v>1</v>
      </c>
      <c r="D4107" s="45"/>
    </row>
    <row r="4108" spans="1:4" x14ac:dyDescent="0.3">
      <c r="A4108" s="45" t="s">
        <v>323</v>
      </c>
      <c r="B4108" s="45" t="s">
        <v>144</v>
      </c>
      <c r="C4108" s="45">
        <v>2</v>
      </c>
      <c r="D4108" s="45"/>
    </row>
    <row r="4109" spans="1:4" x14ac:dyDescent="0.3">
      <c r="A4109" s="45" t="s">
        <v>323</v>
      </c>
      <c r="B4109" s="45" t="s">
        <v>144</v>
      </c>
      <c r="C4109" s="45">
        <v>2</v>
      </c>
      <c r="D4109" s="45"/>
    </row>
    <row r="4110" spans="1:4" x14ac:dyDescent="0.3">
      <c r="A4110" s="45" t="s">
        <v>323</v>
      </c>
      <c r="B4110" s="45" t="s">
        <v>144</v>
      </c>
      <c r="C4110" s="45">
        <v>2</v>
      </c>
      <c r="D4110" s="45"/>
    </row>
    <row r="4111" spans="1:4" x14ac:dyDescent="0.3">
      <c r="A4111" s="45" t="s">
        <v>323</v>
      </c>
      <c r="B4111" s="45" t="s">
        <v>144</v>
      </c>
      <c r="C4111" s="45">
        <v>2</v>
      </c>
      <c r="D4111" s="45"/>
    </row>
    <row r="4112" spans="1:4" x14ac:dyDescent="0.3">
      <c r="A4112" s="45" t="s">
        <v>323</v>
      </c>
      <c r="B4112" s="45" t="s">
        <v>144</v>
      </c>
      <c r="D4112" s="45">
        <v>1</v>
      </c>
    </row>
    <row r="4113" spans="1:4" x14ac:dyDescent="0.3">
      <c r="A4113" s="45" t="s">
        <v>323</v>
      </c>
      <c r="B4113" s="45" t="s">
        <v>144</v>
      </c>
      <c r="D4113" s="45">
        <v>1</v>
      </c>
    </row>
    <row r="4114" spans="1:4" x14ac:dyDescent="0.3">
      <c r="A4114" s="45" t="s">
        <v>381</v>
      </c>
      <c r="B4114" s="45" t="s">
        <v>144</v>
      </c>
      <c r="C4114" s="45">
        <v>1</v>
      </c>
      <c r="D4114" s="45"/>
    </row>
    <row r="4115" spans="1:4" x14ac:dyDescent="0.3">
      <c r="A4115" s="45" t="s">
        <v>381</v>
      </c>
      <c r="B4115" s="45" t="s">
        <v>144</v>
      </c>
      <c r="C4115" s="45">
        <v>1</v>
      </c>
      <c r="D4115" s="45"/>
    </row>
    <row r="4116" spans="1:4" x14ac:dyDescent="0.3">
      <c r="A4116" s="45" t="s">
        <v>381</v>
      </c>
      <c r="B4116" s="45" t="s">
        <v>144</v>
      </c>
      <c r="C4116" s="45">
        <v>2</v>
      </c>
      <c r="D4116" s="45"/>
    </row>
    <row r="4117" spans="1:4" x14ac:dyDescent="0.3">
      <c r="A4117" s="45" t="s">
        <v>381</v>
      </c>
      <c r="B4117" s="45" t="s">
        <v>144</v>
      </c>
      <c r="C4117" s="45">
        <v>2</v>
      </c>
      <c r="D4117" s="45"/>
    </row>
    <row r="4118" spans="1:4" x14ac:dyDescent="0.3">
      <c r="A4118" s="45" t="s">
        <v>381</v>
      </c>
      <c r="B4118" s="45" t="s">
        <v>144</v>
      </c>
      <c r="C4118" s="45">
        <v>2</v>
      </c>
      <c r="D4118" s="45"/>
    </row>
    <row r="4119" spans="1:4" x14ac:dyDescent="0.3">
      <c r="A4119" s="45" t="s">
        <v>381</v>
      </c>
      <c r="B4119" s="45" t="s">
        <v>144</v>
      </c>
      <c r="C4119" s="45">
        <v>2</v>
      </c>
      <c r="D4119" s="45"/>
    </row>
    <row r="4120" spans="1:4" x14ac:dyDescent="0.3">
      <c r="A4120" s="45" t="s">
        <v>381</v>
      </c>
      <c r="B4120" s="45" t="s">
        <v>144</v>
      </c>
      <c r="C4120" s="45">
        <v>2</v>
      </c>
      <c r="D4120" s="45"/>
    </row>
    <row r="4121" spans="1:4" x14ac:dyDescent="0.3">
      <c r="A4121" s="45" t="s">
        <v>381</v>
      </c>
      <c r="B4121" s="45" t="s">
        <v>144</v>
      </c>
      <c r="C4121" s="45">
        <v>2</v>
      </c>
      <c r="D4121" s="45"/>
    </row>
    <row r="4122" spans="1:4" x14ac:dyDescent="0.3">
      <c r="A4122" s="45" t="s">
        <v>381</v>
      </c>
      <c r="B4122" s="45" t="s">
        <v>144</v>
      </c>
      <c r="C4122" s="45">
        <v>2</v>
      </c>
      <c r="D4122" s="45"/>
    </row>
    <row r="4123" spans="1:4" x14ac:dyDescent="0.3">
      <c r="A4123" s="45" t="s">
        <v>381</v>
      </c>
      <c r="B4123" s="45" t="s">
        <v>144</v>
      </c>
      <c r="C4123" s="45">
        <v>3</v>
      </c>
      <c r="D4123" s="45"/>
    </row>
    <row r="4124" spans="1:4" x14ac:dyDescent="0.3">
      <c r="A4124" s="45" t="s">
        <v>381</v>
      </c>
      <c r="B4124" s="45" t="s">
        <v>144</v>
      </c>
      <c r="C4124" s="45">
        <v>6</v>
      </c>
      <c r="D4124" s="45"/>
    </row>
    <row r="4125" spans="1:4" x14ac:dyDescent="0.3">
      <c r="A4125" s="45" t="s">
        <v>381</v>
      </c>
      <c r="B4125" s="45" t="s">
        <v>144</v>
      </c>
      <c r="C4125" s="45">
        <v>7</v>
      </c>
      <c r="D4125" s="45"/>
    </row>
    <row r="4126" spans="1:4" x14ac:dyDescent="0.3">
      <c r="A4126" s="45" t="s">
        <v>382</v>
      </c>
      <c r="B4126" s="45" t="s">
        <v>144</v>
      </c>
      <c r="C4126" s="45">
        <v>1</v>
      </c>
      <c r="D4126" s="45"/>
    </row>
    <row r="4127" spans="1:4" x14ac:dyDescent="0.3">
      <c r="A4127" s="45" t="s">
        <v>382</v>
      </c>
      <c r="B4127" s="45" t="s">
        <v>144</v>
      </c>
      <c r="C4127" s="45">
        <v>1</v>
      </c>
      <c r="D4127" s="45"/>
    </row>
    <row r="4128" spans="1:4" x14ac:dyDescent="0.3">
      <c r="A4128" s="45" t="s">
        <v>382</v>
      </c>
      <c r="B4128" s="45" t="s">
        <v>144</v>
      </c>
      <c r="C4128" s="45">
        <v>1</v>
      </c>
      <c r="D4128" s="45"/>
    </row>
    <row r="4129" spans="1:4" x14ac:dyDescent="0.3">
      <c r="A4129" s="45" t="s">
        <v>382</v>
      </c>
      <c r="B4129" s="45" t="s">
        <v>144</v>
      </c>
      <c r="C4129" s="45">
        <v>1</v>
      </c>
      <c r="D4129" s="45"/>
    </row>
    <row r="4130" spans="1:4" x14ac:dyDescent="0.3">
      <c r="A4130" s="45" t="s">
        <v>382</v>
      </c>
      <c r="B4130" s="45" t="s">
        <v>144</v>
      </c>
      <c r="C4130" s="45">
        <v>1</v>
      </c>
      <c r="D4130" s="45"/>
    </row>
    <row r="4131" spans="1:4" x14ac:dyDescent="0.3">
      <c r="A4131" s="45" t="s">
        <v>382</v>
      </c>
      <c r="B4131" s="45" t="s">
        <v>144</v>
      </c>
      <c r="C4131" s="45">
        <v>1</v>
      </c>
      <c r="D4131" s="45"/>
    </row>
    <row r="4132" spans="1:4" x14ac:dyDescent="0.3">
      <c r="A4132" s="45" t="s">
        <v>382</v>
      </c>
      <c r="B4132" s="45" t="s">
        <v>144</v>
      </c>
      <c r="C4132" s="45">
        <v>2</v>
      </c>
      <c r="D4132" s="45"/>
    </row>
    <row r="4133" spans="1:4" x14ac:dyDescent="0.3">
      <c r="A4133" s="45" t="s">
        <v>382</v>
      </c>
      <c r="B4133" s="45" t="s">
        <v>144</v>
      </c>
      <c r="C4133" s="45">
        <v>2</v>
      </c>
      <c r="D4133" s="45"/>
    </row>
    <row r="4134" spans="1:4" x14ac:dyDescent="0.3">
      <c r="A4134" s="45" t="s">
        <v>382</v>
      </c>
      <c r="B4134" s="45" t="s">
        <v>144</v>
      </c>
      <c r="C4134" s="45">
        <v>2</v>
      </c>
      <c r="D4134" s="45"/>
    </row>
    <row r="4135" spans="1:4" x14ac:dyDescent="0.3">
      <c r="A4135" s="45" t="s">
        <v>382</v>
      </c>
      <c r="B4135" s="45" t="s">
        <v>144</v>
      </c>
      <c r="C4135" s="45">
        <v>2</v>
      </c>
      <c r="D4135" s="45"/>
    </row>
    <row r="4136" spans="1:4" x14ac:dyDescent="0.3">
      <c r="A4136" s="45" t="s">
        <v>382</v>
      </c>
      <c r="B4136" s="45" t="s">
        <v>144</v>
      </c>
      <c r="C4136" s="45">
        <v>2</v>
      </c>
      <c r="D4136" s="45"/>
    </row>
    <row r="4137" spans="1:4" x14ac:dyDescent="0.3">
      <c r="A4137" s="45" t="s">
        <v>382</v>
      </c>
      <c r="B4137" s="45" t="s">
        <v>144</v>
      </c>
      <c r="C4137" s="45">
        <v>2</v>
      </c>
      <c r="D4137" s="45"/>
    </row>
    <row r="4138" spans="1:4" x14ac:dyDescent="0.3">
      <c r="A4138" s="45" t="s">
        <v>382</v>
      </c>
      <c r="B4138" s="45" t="s">
        <v>144</v>
      </c>
      <c r="C4138" s="45">
        <v>3</v>
      </c>
      <c r="D4138" s="45"/>
    </row>
    <row r="4139" spans="1:4" x14ac:dyDescent="0.3">
      <c r="A4139" s="45" t="s">
        <v>382</v>
      </c>
      <c r="B4139" s="45" t="s">
        <v>144</v>
      </c>
      <c r="C4139" s="45">
        <v>3</v>
      </c>
      <c r="D4139" s="45"/>
    </row>
    <row r="4140" spans="1:4" x14ac:dyDescent="0.3">
      <c r="A4140" s="45" t="s">
        <v>382</v>
      </c>
      <c r="B4140" s="45" t="s">
        <v>144</v>
      </c>
      <c r="D4140" s="45">
        <v>1</v>
      </c>
    </row>
    <row r="4141" spans="1:4" x14ac:dyDescent="0.3">
      <c r="A4141" s="45" t="s">
        <v>382</v>
      </c>
      <c r="B4141" s="45" t="s">
        <v>144</v>
      </c>
      <c r="D4141" s="45">
        <v>1</v>
      </c>
    </row>
    <row r="4142" spans="1:4" x14ac:dyDescent="0.3">
      <c r="A4142" s="45" t="s">
        <v>382</v>
      </c>
      <c r="B4142" s="45" t="s">
        <v>144</v>
      </c>
      <c r="D4142" s="45">
        <v>1</v>
      </c>
    </row>
    <row r="4143" spans="1:4" x14ac:dyDescent="0.3">
      <c r="A4143" s="45" t="s">
        <v>382</v>
      </c>
      <c r="B4143" s="45" t="s">
        <v>144</v>
      </c>
      <c r="D4143" s="45">
        <v>1</v>
      </c>
    </row>
    <row r="4144" spans="1:4" x14ac:dyDescent="0.3">
      <c r="A4144" s="45" t="s">
        <v>368</v>
      </c>
      <c r="B4144" s="45" t="s">
        <v>144</v>
      </c>
      <c r="C4144" s="45">
        <v>1</v>
      </c>
      <c r="D4144" s="45"/>
    </row>
    <row r="4145" spans="1:4" x14ac:dyDescent="0.3">
      <c r="A4145" s="45" t="s">
        <v>368</v>
      </c>
      <c r="B4145" s="45" t="s">
        <v>144</v>
      </c>
      <c r="C4145" s="45">
        <v>1</v>
      </c>
      <c r="D4145" s="45"/>
    </row>
    <row r="4146" spans="1:4" x14ac:dyDescent="0.3">
      <c r="A4146" s="45" t="s">
        <v>368</v>
      </c>
      <c r="B4146" s="45" t="s">
        <v>144</v>
      </c>
      <c r="C4146" s="45">
        <v>1</v>
      </c>
      <c r="D4146" s="45"/>
    </row>
    <row r="4147" spans="1:4" x14ac:dyDescent="0.3">
      <c r="A4147" s="45" t="s">
        <v>368</v>
      </c>
      <c r="B4147" s="45" t="s">
        <v>144</v>
      </c>
      <c r="C4147" s="45">
        <v>1</v>
      </c>
      <c r="D4147" s="45"/>
    </row>
    <row r="4148" spans="1:4" x14ac:dyDescent="0.3">
      <c r="A4148" s="45" t="s">
        <v>368</v>
      </c>
      <c r="B4148" s="45" t="s">
        <v>144</v>
      </c>
      <c r="C4148" s="45">
        <v>1</v>
      </c>
      <c r="D4148" s="45"/>
    </row>
    <row r="4149" spans="1:4" x14ac:dyDescent="0.3">
      <c r="A4149" s="45" t="s">
        <v>368</v>
      </c>
      <c r="B4149" s="45" t="s">
        <v>144</v>
      </c>
      <c r="C4149" s="45">
        <v>1</v>
      </c>
      <c r="D4149" s="45"/>
    </row>
    <row r="4150" spans="1:4" x14ac:dyDescent="0.3">
      <c r="A4150" s="45" t="s">
        <v>368</v>
      </c>
      <c r="B4150" s="45" t="s">
        <v>144</v>
      </c>
      <c r="C4150" s="45">
        <v>1</v>
      </c>
      <c r="D4150" s="45"/>
    </row>
    <row r="4151" spans="1:4" x14ac:dyDescent="0.3">
      <c r="A4151" s="45" t="s">
        <v>368</v>
      </c>
      <c r="B4151" s="45" t="s">
        <v>144</v>
      </c>
      <c r="C4151" s="45">
        <v>1</v>
      </c>
      <c r="D4151" s="45"/>
    </row>
    <row r="4152" spans="1:4" x14ac:dyDescent="0.3">
      <c r="A4152" s="45" t="s">
        <v>368</v>
      </c>
      <c r="B4152" s="45" t="s">
        <v>144</v>
      </c>
      <c r="C4152" s="45">
        <v>1</v>
      </c>
      <c r="D4152" s="45"/>
    </row>
    <row r="4153" spans="1:4" x14ac:dyDescent="0.3">
      <c r="A4153" s="45" t="s">
        <v>368</v>
      </c>
      <c r="B4153" s="45" t="s">
        <v>144</v>
      </c>
      <c r="C4153" s="45">
        <v>1</v>
      </c>
      <c r="D4153" s="45"/>
    </row>
    <row r="4154" spans="1:4" x14ac:dyDescent="0.3">
      <c r="A4154" s="45" t="s">
        <v>368</v>
      </c>
      <c r="B4154" s="45" t="s">
        <v>144</v>
      </c>
      <c r="C4154" s="45">
        <v>1</v>
      </c>
      <c r="D4154" s="45"/>
    </row>
    <row r="4155" spans="1:4" x14ac:dyDescent="0.3">
      <c r="A4155" s="45" t="s">
        <v>368</v>
      </c>
      <c r="B4155" s="45" t="s">
        <v>144</v>
      </c>
      <c r="C4155" s="45">
        <v>1</v>
      </c>
      <c r="D4155" s="45"/>
    </row>
    <row r="4156" spans="1:4" x14ac:dyDescent="0.3">
      <c r="A4156" s="45" t="s">
        <v>368</v>
      </c>
      <c r="B4156" s="45" t="s">
        <v>144</v>
      </c>
      <c r="C4156" s="45">
        <v>1</v>
      </c>
      <c r="D4156" s="45"/>
    </row>
    <row r="4157" spans="1:4" x14ac:dyDescent="0.3">
      <c r="A4157" s="45" t="s">
        <v>368</v>
      </c>
      <c r="B4157" s="45" t="s">
        <v>144</v>
      </c>
      <c r="C4157" s="45">
        <v>1</v>
      </c>
      <c r="D4157" s="45"/>
    </row>
    <row r="4158" spans="1:4" x14ac:dyDescent="0.3">
      <c r="A4158" s="45" t="s">
        <v>368</v>
      </c>
      <c r="B4158" s="45" t="s">
        <v>144</v>
      </c>
      <c r="C4158" s="45">
        <v>1</v>
      </c>
      <c r="D4158" s="45"/>
    </row>
    <row r="4159" spans="1:4" x14ac:dyDescent="0.3">
      <c r="A4159" s="45" t="s">
        <v>368</v>
      </c>
      <c r="B4159" s="45" t="s">
        <v>144</v>
      </c>
      <c r="C4159" s="45">
        <v>2</v>
      </c>
      <c r="D4159" s="45"/>
    </row>
    <row r="4160" spans="1:4" x14ac:dyDescent="0.3">
      <c r="A4160" s="45" t="s">
        <v>368</v>
      </c>
      <c r="B4160" s="45" t="s">
        <v>144</v>
      </c>
      <c r="C4160" s="45">
        <v>2</v>
      </c>
      <c r="D4160" s="45"/>
    </row>
    <row r="4161" spans="1:4" x14ac:dyDescent="0.3">
      <c r="A4161" s="45" t="s">
        <v>368</v>
      </c>
      <c r="B4161" s="45" t="s">
        <v>144</v>
      </c>
      <c r="D4161" s="45">
        <v>1</v>
      </c>
    </row>
    <row r="4162" spans="1:4" x14ac:dyDescent="0.3">
      <c r="A4162" s="45" t="s">
        <v>368</v>
      </c>
      <c r="B4162" s="45" t="s">
        <v>144</v>
      </c>
      <c r="D4162" s="45">
        <v>1</v>
      </c>
    </row>
    <row r="4163" spans="1:4" x14ac:dyDescent="0.3">
      <c r="A4163" s="45" t="s">
        <v>845</v>
      </c>
      <c r="B4163" s="45" t="s">
        <v>333</v>
      </c>
      <c r="D4163" s="45">
        <v>1</v>
      </c>
    </row>
    <row r="4164" spans="1:4" x14ac:dyDescent="0.3">
      <c r="A4164" s="45" t="s">
        <v>845</v>
      </c>
      <c r="B4164" s="45" t="s">
        <v>333</v>
      </c>
      <c r="D4164" s="45">
        <v>1</v>
      </c>
    </row>
    <row r="4165" spans="1:4" x14ac:dyDescent="0.3">
      <c r="A4165" s="45" t="s">
        <v>845</v>
      </c>
      <c r="B4165" s="45" t="s">
        <v>333</v>
      </c>
      <c r="D4165" s="45">
        <v>1</v>
      </c>
    </row>
    <row r="4166" spans="1:4" x14ac:dyDescent="0.3">
      <c r="A4166" s="45" t="s">
        <v>845</v>
      </c>
      <c r="B4166" s="45" t="s">
        <v>333</v>
      </c>
      <c r="D4166" s="45">
        <v>1</v>
      </c>
    </row>
    <row r="4167" spans="1:4" x14ac:dyDescent="0.3">
      <c r="A4167" s="45" t="s">
        <v>845</v>
      </c>
      <c r="B4167" s="45" t="s">
        <v>333</v>
      </c>
      <c r="D4167" s="45">
        <v>1</v>
      </c>
    </row>
    <row r="4168" spans="1:4" x14ac:dyDescent="0.3">
      <c r="A4168" s="45" t="s">
        <v>845</v>
      </c>
      <c r="B4168" s="45" t="s">
        <v>333</v>
      </c>
      <c r="D4168" s="45">
        <v>1</v>
      </c>
    </row>
    <row r="4169" spans="1:4" x14ac:dyDescent="0.3">
      <c r="A4169" s="45" t="s">
        <v>845</v>
      </c>
      <c r="B4169" s="45" t="s">
        <v>333</v>
      </c>
      <c r="D4169" s="45">
        <v>1</v>
      </c>
    </row>
    <row r="4170" spans="1:4" x14ac:dyDescent="0.3">
      <c r="A4170" s="45" t="s">
        <v>845</v>
      </c>
      <c r="B4170" s="45" t="s">
        <v>333</v>
      </c>
      <c r="D4170" s="45">
        <v>1</v>
      </c>
    </row>
    <row r="4171" spans="1:4" x14ac:dyDescent="0.3">
      <c r="A4171" s="45" t="s">
        <v>845</v>
      </c>
      <c r="B4171" s="45" t="s">
        <v>333</v>
      </c>
      <c r="D4171" s="45">
        <v>1</v>
      </c>
    </row>
    <row r="4172" spans="1:4" x14ac:dyDescent="0.3">
      <c r="A4172" s="45" t="s">
        <v>845</v>
      </c>
      <c r="B4172" s="45" t="s">
        <v>333</v>
      </c>
      <c r="D4172" s="45">
        <v>1</v>
      </c>
    </row>
    <row r="4173" spans="1:4" x14ac:dyDescent="0.3">
      <c r="A4173" s="45" t="s">
        <v>367</v>
      </c>
      <c r="B4173" s="45" t="s">
        <v>333</v>
      </c>
      <c r="C4173" s="45">
        <v>1</v>
      </c>
      <c r="D4173" s="45"/>
    </row>
    <row r="4174" spans="1:4" x14ac:dyDescent="0.3">
      <c r="A4174" s="45" t="s">
        <v>367</v>
      </c>
      <c r="B4174" s="45" t="s">
        <v>333</v>
      </c>
      <c r="C4174" s="45">
        <v>1</v>
      </c>
      <c r="D4174" s="45"/>
    </row>
    <row r="4175" spans="1:4" x14ac:dyDescent="0.3">
      <c r="A4175" s="45" t="s">
        <v>367</v>
      </c>
      <c r="B4175" s="45" t="s">
        <v>333</v>
      </c>
      <c r="C4175" s="45">
        <v>1</v>
      </c>
      <c r="D4175" s="45"/>
    </row>
    <row r="4176" spans="1:4" x14ac:dyDescent="0.3">
      <c r="A4176" s="45" t="s">
        <v>367</v>
      </c>
      <c r="B4176" s="45" t="s">
        <v>333</v>
      </c>
      <c r="C4176" s="45">
        <v>1</v>
      </c>
      <c r="D4176" s="45"/>
    </row>
    <row r="4177" spans="1:4" x14ac:dyDescent="0.3">
      <c r="A4177" s="45" t="s">
        <v>367</v>
      </c>
      <c r="B4177" s="45" t="s">
        <v>333</v>
      </c>
      <c r="C4177" s="45">
        <v>1</v>
      </c>
      <c r="D4177" s="45"/>
    </row>
    <row r="4178" spans="1:4" x14ac:dyDescent="0.3">
      <c r="A4178" s="45" t="s">
        <v>367</v>
      </c>
      <c r="B4178" s="45" t="s">
        <v>333</v>
      </c>
      <c r="C4178" s="45">
        <v>3</v>
      </c>
      <c r="D4178" s="45"/>
    </row>
    <row r="4179" spans="1:4" x14ac:dyDescent="0.3">
      <c r="A4179" s="45" t="s">
        <v>367</v>
      </c>
      <c r="B4179" s="45" t="s">
        <v>333</v>
      </c>
      <c r="C4179" s="45">
        <v>3</v>
      </c>
      <c r="D4179" s="45"/>
    </row>
    <row r="4180" spans="1:4" x14ac:dyDescent="0.3">
      <c r="A4180" s="45" t="s">
        <v>367</v>
      </c>
      <c r="B4180" s="45" t="s">
        <v>333</v>
      </c>
      <c r="C4180" s="45">
        <v>3</v>
      </c>
      <c r="D4180" s="45"/>
    </row>
    <row r="4181" spans="1:4" x14ac:dyDescent="0.3">
      <c r="A4181" s="45" t="s">
        <v>367</v>
      </c>
      <c r="B4181" s="45" t="s">
        <v>333</v>
      </c>
      <c r="C4181" s="45">
        <v>3</v>
      </c>
      <c r="D4181" s="45"/>
    </row>
    <row r="4182" spans="1:4" x14ac:dyDescent="0.3">
      <c r="A4182" s="45" t="s">
        <v>367</v>
      </c>
      <c r="B4182" s="45" t="s">
        <v>333</v>
      </c>
      <c r="C4182" s="45">
        <v>4</v>
      </c>
      <c r="D4182" s="45"/>
    </row>
    <row r="4183" spans="1:4" x14ac:dyDescent="0.3">
      <c r="A4183" s="45" t="s">
        <v>367</v>
      </c>
      <c r="B4183" s="45" t="s">
        <v>333</v>
      </c>
      <c r="C4183" s="45">
        <v>4</v>
      </c>
      <c r="D4183" s="45"/>
    </row>
    <row r="4184" spans="1:4" x14ac:dyDescent="0.3">
      <c r="A4184" s="45" t="s">
        <v>367</v>
      </c>
      <c r="B4184" s="45" t="s">
        <v>333</v>
      </c>
      <c r="C4184" s="45">
        <v>4</v>
      </c>
      <c r="D4184" s="45"/>
    </row>
    <row r="4185" spans="1:4" x14ac:dyDescent="0.3">
      <c r="A4185" s="45" t="s">
        <v>367</v>
      </c>
      <c r="B4185" s="45" t="s">
        <v>333</v>
      </c>
      <c r="C4185" s="45">
        <v>4</v>
      </c>
      <c r="D4185" s="45"/>
    </row>
    <row r="4186" spans="1:4" x14ac:dyDescent="0.3">
      <c r="A4186" s="45" t="s">
        <v>367</v>
      </c>
      <c r="B4186" s="45" t="s">
        <v>333</v>
      </c>
      <c r="C4186" s="45">
        <v>6</v>
      </c>
      <c r="D4186" s="45"/>
    </row>
    <row r="4187" spans="1:4" x14ac:dyDescent="0.3">
      <c r="A4187" s="45" t="s">
        <v>367</v>
      </c>
      <c r="B4187" s="45" t="s">
        <v>333</v>
      </c>
      <c r="C4187" s="45">
        <v>6</v>
      </c>
      <c r="D4187" s="45"/>
    </row>
    <row r="4188" spans="1:4" x14ac:dyDescent="0.3">
      <c r="A4188" s="45" t="s">
        <v>367</v>
      </c>
      <c r="B4188" s="45" t="s">
        <v>333</v>
      </c>
      <c r="D4188" s="45">
        <v>1</v>
      </c>
    </row>
    <row r="4189" spans="1:4" x14ac:dyDescent="0.3">
      <c r="A4189" s="45" t="s">
        <v>367</v>
      </c>
      <c r="B4189" s="45" t="s">
        <v>333</v>
      </c>
      <c r="D4189" s="45">
        <v>1</v>
      </c>
    </row>
    <row r="4190" spans="1:4" x14ac:dyDescent="0.3">
      <c r="A4190" s="45" t="s">
        <v>323</v>
      </c>
      <c r="B4190" s="45" t="s">
        <v>333</v>
      </c>
      <c r="D4190" s="45">
        <v>1</v>
      </c>
    </row>
    <row r="4191" spans="1:4" x14ac:dyDescent="0.3">
      <c r="A4191" s="45" t="s">
        <v>382</v>
      </c>
      <c r="B4191" s="45" t="s">
        <v>333</v>
      </c>
      <c r="D4191" s="45">
        <v>1</v>
      </c>
    </row>
    <row r="4192" spans="1:4" x14ac:dyDescent="0.3">
      <c r="A4192" s="45" t="s">
        <v>383</v>
      </c>
      <c r="B4192" s="45" t="s">
        <v>333</v>
      </c>
      <c r="D4192" s="45">
        <v>1</v>
      </c>
    </row>
    <row r="4193" spans="1:4" x14ac:dyDescent="0.3">
      <c r="A4193" s="45" t="s">
        <v>383</v>
      </c>
      <c r="B4193" s="45" t="s">
        <v>333</v>
      </c>
      <c r="D4193" s="45">
        <v>1</v>
      </c>
    </row>
    <row r="4194" spans="1:4" x14ac:dyDescent="0.3">
      <c r="A4194" s="45" t="s">
        <v>383</v>
      </c>
      <c r="B4194" s="45" t="s">
        <v>333</v>
      </c>
      <c r="D4194" s="45">
        <v>1</v>
      </c>
    </row>
    <row r="4195" spans="1:4" x14ac:dyDescent="0.3">
      <c r="A4195" s="45" t="s">
        <v>383</v>
      </c>
      <c r="B4195" s="45" t="s">
        <v>333</v>
      </c>
      <c r="D4195" s="45">
        <v>1</v>
      </c>
    </row>
    <row r="4196" spans="1:4" x14ac:dyDescent="0.3">
      <c r="A4196" s="45" t="s">
        <v>383</v>
      </c>
      <c r="B4196" s="45" t="s">
        <v>333</v>
      </c>
      <c r="D4196" s="45">
        <v>1</v>
      </c>
    </row>
    <row r="4197" spans="1:4" x14ac:dyDescent="0.3">
      <c r="A4197" s="45" t="s">
        <v>323</v>
      </c>
      <c r="B4197" s="45" t="s">
        <v>2571</v>
      </c>
      <c r="D4197" s="45">
        <v>1</v>
      </c>
    </row>
    <row r="4198" spans="1:4" x14ac:dyDescent="0.3">
      <c r="A4198" s="45" t="s">
        <v>323</v>
      </c>
      <c r="B4198" s="45" t="s">
        <v>2571</v>
      </c>
      <c r="D4198" s="45">
        <v>1</v>
      </c>
    </row>
    <row r="4199" spans="1:4" x14ac:dyDescent="0.3">
      <c r="A4199" s="45" t="s">
        <v>323</v>
      </c>
      <c r="B4199" s="45" t="s">
        <v>2571</v>
      </c>
      <c r="D4199" s="45">
        <v>1</v>
      </c>
    </row>
    <row r="4200" spans="1:4" x14ac:dyDescent="0.3">
      <c r="A4200" s="45" t="s">
        <v>323</v>
      </c>
      <c r="B4200" s="45" t="s">
        <v>2571</v>
      </c>
      <c r="D4200" s="45">
        <v>1</v>
      </c>
    </row>
    <row r="4201" spans="1:4" x14ac:dyDescent="0.3">
      <c r="A4201" s="45" t="s">
        <v>323</v>
      </c>
      <c r="B4201" s="45" t="s">
        <v>2571</v>
      </c>
      <c r="D4201" s="45">
        <v>1</v>
      </c>
    </row>
    <row r="4202" spans="1:4" x14ac:dyDescent="0.3">
      <c r="A4202" s="45" t="s">
        <v>323</v>
      </c>
      <c r="B4202" s="45" t="s">
        <v>2571</v>
      </c>
      <c r="D4202" s="45">
        <v>1</v>
      </c>
    </row>
    <row r="4203" spans="1:4" x14ac:dyDescent="0.3">
      <c r="A4203" s="45" t="s">
        <v>323</v>
      </c>
      <c r="B4203" s="45" t="s">
        <v>2571</v>
      </c>
      <c r="D4203" s="45">
        <v>1</v>
      </c>
    </row>
    <row r="4204" spans="1:4" x14ac:dyDescent="0.3">
      <c r="A4204" s="45" t="s">
        <v>323</v>
      </c>
      <c r="B4204" s="45" t="s">
        <v>2571</v>
      </c>
      <c r="D4204" s="45">
        <v>1</v>
      </c>
    </row>
    <row r="4205" spans="1:4" x14ac:dyDescent="0.3">
      <c r="A4205" s="45" t="s">
        <v>323</v>
      </c>
      <c r="B4205" s="45" t="s">
        <v>2571</v>
      </c>
      <c r="D4205" s="45">
        <v>1</v>
      </c>
    </row>
    <row r="4206" spans="1:4" x14ac:dyDescent="0.3">
      <c r="A4206" s="45" t="s">
        <v>323</v>
      </c>
      <c r="B4206" s="45" t="s">
        <v>2571</v>
      </c>
      <c r="D4206" s="45">
        <v>1</v>
      </c>
    </row>
    <row r="4207" spans="1:4" x14ac:dyDescent="0.3">
      <c r="A4207" s="45" t="s">
        <v>323</v>
      </c>
      <c r="B4207" s="45" t="s">
        <v>2571</v>
      </c>
      <c r="D4207" s="45">
        <v>1</v>
      </c>
    </row>
    <row r="4208" spans="1:4" x14ac:dyDescent="0.3">
      <c r="A4208" s="45" t="s">
        <v>323</v>
      </c>
      <c r="B4208" s="45" t="s">
        <v>2571</v>
      </c>
      <c r="D4208" s="45">
        <v>1</v>
      </c>
    </row>
    <row r="4209" spans="1:4" x14ac:dyDescent="0.3">
      <c r="A4209" s="45" t="s">
        <v>323</v>
      </c>
      <c r="B4209" s="45" t="s">
        <v>2571</v>
      </c>
      <c r="D4209" s="45">
        <v>1</v>
      </c>
    </row>
    <row r="4210" spans="1:4" x14ac:dyDescent="0.3">
      <c r="A4210" s="45" t="s">
        <v>323</v>
      </c>
      <c r="B4210" s="45" t="s">
        <v>2571</v>
      </c>
      <c r="D4210" s="45">
        <v>1</v>
      </c>
    </row>
    <row r="4211" spans="1:4" x14ac:dyDescent="0.3">
      <c r="A4211" s="45" t="s">
        <v>323</v>
      </c>
      <c r="B4211" s="45" t="s">
        <v>2571</v>
      </c>
      <c r="D4211" s="45">
        <v>1</v>
      </c>
    </row>
    <row r="4212" spans="1:4" x14ac:dyDescent="0.3">
      <c r="A4212" s="45" t="s">
        <v>323</v>
      </c>
      <c r="B4212" s="45" t="s">
        <v>2571</v>
      </c>
      <c r="D4212" s="45">
        <v>1</v>
      </c>
    </row>
    <row r="4213" spans="1:4" x14ac:dyDescent="0.3">
      <c r="A4213" s="45" t="s">
        <v>323</v>
      </c>
      <c r="B4213" s="45" t="s">
        <v>2571</v>
      </c>
      <c r="D4213" s="45">
        <v>1</v>
      </c>
    </row>
    <row r="4214" spans="1:4" x14ac:dyDescent="0.3">
      <c r="A4214" s="45" t="s">
        <v>323</v>
      </c>
      <c r="B4214" s="45" t="s">
        <v>2571</v>
      </c>
      <c r="D4214" s="45">
        <v>1</v>
      </c>
    </row>
    <row r="4215" spans="1:4" x14ac:dyDescent="0.3">
      <c r="A4215" s="45" t="s">
        <v>323</v>
      </c>
      <c r="B4215" s="45" t="s">
        <v>2571</v>
      </c>
      <c r="D4215" s="45">
        <v>1</v>
      </c>
    </row>
    <row r="4216" spans="1:4" x14ac:dyDescent="0.3">
      <c r="A4216" s="45" t="s">
        <v>323</v>
      </c>
      <c r="B4216" s="45" t="s">
        <v>2571</v>
      </c>
      <c r="D4216" s="45">
        <v>1</v>
      </c>
    </row>
    <row r="4217" spans="1:4" x14ac:dyDescent="0.3">
      <c r="A4217" s="45" t="s">
        <v>323</v>
      </c>
      <c r="B4217" s="45" t="s">
        <v>2571</v>
      </c>
      <c r="D4217" s="45">
        <v>1</v>
      </c>
    </row>
    <row r="4218" spans="1:4" x14ac:dyDescent="0.3">
      <c r="A4218" s="45" t="s">
        <v>323</v>
      </c>
      <c r="B4218" s="45" t="s">
        <v>2571</v>
      </c>
      <c r="D4218" s="45">
        <v>1</v>
      </c>
    </row>
    <row r="4219" spans="1:4" x14ac:dyDescent="0.3">
      <c r="A4219" s="45" t="s">
        <v>367</v>
      </c>
      <c r="B4219" s="45" t="s">
        <v>571</v>
      </c>
      <c r="C4219" s="45">
        <v>1</v>
      </c>
      <c r="D4219" s="45"/>
    </row>
    <row r="4220" spans="1:4" x14ac:dyDescent="0.3">
      <c r="A4220" s="45" t="s">
        <v>367</v>
      </c>
      <c r="B4220" s="45" t="s">
        <v>571</v>
      </c>
      <c r="C4220" s="45">
        <v>2</v>
      </c>
      <c r="D4220" s="45"/>
    </row>
    <row r="4221" spans="1:4" x14ac:dyDescent="0.3">
      <c r="A4221" s="45" t="s">
        <v>556</v>
      </c>
      <c r="B4221" s="45" t="s">
        <v>2427</v>
      </c>
      <c r="C4221" s="45">
        <v>4</v>
      </c>
      <c r="D4221" s="45"/>
    </row>
    <row r="4222" spans="1:4" x14ac:dyDescent="0.3">
      <c r="A4222" s="45" t="s">
        <v>368</v>
      </c>
      <c r="B4222" s="45" t="s">
        <v>1443</v>
      </c>
      <c r="D4222" s="45">
        <v>1</v>
      </c>
    </row>
    <row r="4223" spans="1:4" x14ac:dyDescent="0.3">
      <c r="A4223" s="45" t="s">
        <v>384</v>
      </c>
      <c r="B4223" s="45" t="s">
        <v>1443</v>
      </c>
      <c r="D4223" s="45">
        <v>1</v>
      </c>
    </row>
    <row r="4224" spans="1:4" x14ac:dyDescent="0.3">
      <c r="A4224" s="45" t="s">
        <v>384</v>
      </c>
      <c r="B4224" s="45" t="s">
        <v>1443</v>
      </c>
      <c r="D4224" s="45">
        <v>1</v>
      </c>
    </row>
    <row r="4225" spans="1:4" x14ac:dyDescent="0.3">
      <c r="A4225" s="45" t="s">
        <v>384</v>
      </c>
      <c r="B4225" s="45" t="s">
        <v>2722</v>
      </c>
      <c r="D4225" s="45">
        <v>1</v>
      </c>
    </row>
    <row r="4226" spans="1:4" x14ac:dyDescent="0.3">
      <c r="A4226" s="45" t="s">
        <v>384</v>
      </c>
      <c r="B4226" s="45" t="s">
        <v>2722</v>
      </c>
      <c r="D4226" s="45">
        <v>1</v>
      </c>
    </row>
    <row r="4227" spans="1:4" x14ac:dyDescent="0.3">
      <c r="A4227" s="45" t="s">
        <v>557</v>
      </c>
      <c r="B4227" s="45" t="s">
        <v>2156</v>
      </c>
      <c r="D4227" s="45">
        <v>1</v>
      </c>
    </row>
    <row r="4228" spans="1:4" x14ac:dyDescent="0.3">
      <c r="A4228" s="45" t="s">
        <v>556</v>
      </c>
      <c r="B4228" s="45" t="s">
        <v>270</v>
      </c>
      <c r="D4228" s="45">
        <v>1</v>
      </c>
    </row>
    <row r="4229" spans="1:4" x14ac:dyDescent="0.3">
      <c r="A4229" s="45" t="s">
        <v>556</v>
      </c>
      <c r="B4229" s="45" t="s">
        <v>270</v>
      </c>
      <c r="D4229" s="45">
        <v>1</v>
      </c>
    </row>
    <row r="4230" spans="1:4" x14ac:dyDescent="0.3">
      <c r="A4230" s="45" t="s">
        <v>172</v>
      </c>
      <c r="B4230" s="45" t="s">
        <v>270</v>
      </c>
      <c r="D4230" s="45">
        <v>1</v>
      </c>
    </row>
    <row r="4231" spans="1:4" x14ac:dyDescent="0.3">
      <c r="A4231" s="45" t="s">
        <v>381</v>
      </c>
      <c r="B4231" s="45" t="s">
        <v>270</v>
      </c>
      <c r="D4231" s="45">
        <v>1</v>
      </c>
    </row>
    <row r="4232" spans="1:4" x14ac:dyDescent="0.3">
      <c r="A4232" s="45" t="s">
        <v>381</v>
      </c>
      <c r="B4232" s="45" t="s">
        <v>270</v>
      </c>
      <c r="D4232" s="45">
        <v>1</v>
      </c>
    </row>
    <row r="4233" spans="1:4" x14ac:dyDescent="0.3">
      <c r="A4233" s="45" t="s">
        <v>206</v>
      </c>
      <c r="B4233" s="45" t="s">
        <v>270</v>
      </c>
      <c r="D4233" s="45">
        <v>1</v>
      </c>
    </row>
    <row r="4234" spans="1:4" x14ac:dyDescent="0.3">
      <c r="A4234" s="45" t="s">
        <v>382</v>
      </c>
      <c r="B4234" s="45" t="s">
        <v>270</v>
      </c>
      <c r="D4234" s="45">
        <v>1</v>
      </c>
    </row>
    <row r="4235" spans="1:4" x14ac:dyDescent="0.3">
      <c r="A4235" s="45" t="s">
        <v>368</v>
      </c>
      <c r="B4235" s="45" t="s">
        <v>270</v>
      </c>
      <c r="D4235" s="45">
        <v>1</v>
      </c>
    </row>
    <row r="4236" spans="1:4" x14ac:dyDescent="0.3">
      <c r="A4236" s="45" t="s">
        <v>368</v>
      </c>
      <c r="B4236" s="45" t="s">
        <v>270</v>
      </c>
      <c r="D4236" s="45">
        <v>1</v>
      </c>
    </row>
    <row r="4237" spans="1:4" x14ac:dyDescent="0.3">
      <c r="A4237" s="45" t="s">
        <v>383</v>
      </c>
      <c r="B4237" s="45" t="s">
        <v>270</v>
      </c>
      <c r="D4237" s="45">
        <v>1</v>
      </c>
    </row>
    <row r="4238" spans="1:4" x14ac:dyDescent="0.3">
      <c r="A4238" s="45" t="s">
        <v>171</v>
      </c>
      <c r="B4238" s="45" t="s">
        <v>2688</v>
      </c>
      <c r="D4238" s="45">
        <v>1</v>
      </c>
    </row>
    <row r="4239" spans="1:4" x14ac:dyDescent="0.3">
      <c r="A4239" s="45" t="s">
        <v>172</v>
      </c>
      <c r="B4239" s="45" t="s">
        <v>437</v>
      </c>
      <c r="D4239" s="45">
        <v>1</v>
      </c>
    </row>
    <row r="4240" spans="1:4" x14ac:dyDescent="0.3">
      <c r="A4240" s="45" t="s">
        <v>171</v>
      </c>
      <c r="B4240" s="45" t="s">
        <v>1445</v>
      </c>
      <c r="D4240" s="45">
        <v>1</v>
      </c>
    </row>
    <row r="4241" spans="1:4" x14ac:dyDescent="0.3">
      <c r="A4241" s="45" t="s">
        <v>206</v>
      </c>
      <c r="B4241" s="45" t="s">
        <v>1445</v>
      </c>
      <c r="D4241" s="45">
        <v>1</v>
      </c>
    </row>
    <row r="4242" spans="1:4" x14ac:dyDescent="0.3">
      <c r="A4242" s="45" t="s">
        <v>368</v>
      </c>
      <c r="B4242" s="45" t="s">
        <v>1808</v>
      </c>
      <c r="D4242" s="45">
        <v>1</v>
      </c>
    </row>
    <row r="4243" spans="1:4" x14ac:dyDescent="0.3">
      <c r="A4243" s="45" t="s">
        <v>171</v>
      </c>
      <c r="B4243" s="45" t="s">
        <v>306</v>
      </c>
      <c r="D4243" s="45">
        <v>1</v>
      </c>
    </row>
    <row r="4244" spans="1:4" x14ac:dyDescent="0.3">
      <c r="A4244" s="45" t="s">
        <v>206</v>
      </c>
      <c r="B4244" s="45" t="s">
        <v>306</v>
      </c>
      <c r="D4244" s="45">
        <v>1</v>
      </c>
    </row>
    <row r="4245" spans="1:4" x14ac:dyDescent="0.3">
      <c r="A4245" s="45" t="s">
        <v>206</v>
      </c>
      <c r="B4245" s="45" t="s">
        <v>306</v>
      </c>
      <c r="D4245" s="45">
        <v>1</v>
      </c>
    </row>
    <row r="4246" spans="1:4" x14ac:dyDescent="0.3">
      <c r="A4246" s="45" t="s">
        <v>382</v>
      </c>
      <c r="B4246" s="45" t="s">
        <v>306</v>
      </c>
      <c r="D4246" s="45">
        <v>1</v>
      </c>
    </row>
    <row r="4247" spans="1:4" x14ac:dyDescent="0.3">
      <c r="A4247" s="45" t="s">
        <v>368</v>
      </c>
      <c r="B4247" s="45" t="s">
        <v>306</v>
      </c>
      <c r="D4247" s="45">
        <v>1</v>
      </c>
    </row>
    <row r="4248" spans="1:4" x14ac:dyDescent="0.3">
      <c r="A4248" s="45" t="s">
        <v>368</v>
      </c>
      <c r="B4248" s="45" t="s">
        <v>306</v>
      </c>
      <c r="D4248" s="45">
        <v>1</v>
      </c>
    </row>
    <row r="4249" spans="1:4" x14ac:dyDescent="0.3">
      <c r="A4249" s="45" t="s">
        <v>557</v>
      </c>
      <c r="B4249" s="45" t="s">
        <v>0</v>
      </c>
      <c r="D4249" s="45">
        <v>1</v>
      </c>
    </row>
    <row r="4250" spans="1:4" x14ac:dyDescent="0.3">
      <c r="A4250" s="45" t="s">
        <v>557</v>
      </c>
      <c r="B4250" s="45" t="s">
        <v>0</v>
      </c>
      <c r="D4250" s="45">
        <v>1</v>
      </c>
    </row>
    <row r="4251" spans="1:4" x14ac:dyDescent="0.3">
      <c r="A4251" s="45" t="s">
        <v>557</v>
      </c>
      <c r="B4251" s="45" t="s">
        <v>0</v>
      </c>
      <c r="D4251" s="45">
        <v>1</v>
      </c>
    </row>
    <row r="4252" spans="1:4" x14ac:dyDescent="0.3">
      <c r="A4252" s="45" t="s">
        <v>557</v>
      </c>
      <c r="B4252" s="45" t="s">
        <v>0</v>
      </c>
      <c r="D4252" s="45">
        <v>1</v>
      </c>
    </row>
    <row r="4253" spans="1:4" x14ac:dyDescent="0.3">
      <c r="A4253" s="45" t="s">
        <v>557</v>
      </c>
      <c r="B4253" s="45" t="s">
        <v>0</v>
      </c>
      <c r="D4253" s="45">
        <v>1</v>
      </c>
    </row>
    <row r="4254" spans="1:4" x14ac:dyDescent="0.3">
      <c r="A4254" s="45" t="s">
        <v>557</v>
      </c>
      <c r="B4254" s="45" t="s">
        <v>0</v>
      </c>
      <c r="D4254" s="45">
        <v>1</v>
      </c>
    </row>
    <row r="4255" spans="1:4" x14ac:dyDescent="0.3">
      <c r="A4255" s="45" t="s">
        <v>557</v>
      </c>
      <c r="B4255" s="45" t="s">
        <v>0</v>
      </c>
      <c r="D4255" s="45">
        <v>1</v>
      </c>
    </row>
    <row r="4256" spans="1:4" x14ac:dyDescent="0.3">
      <c r="A4256" s="45" t="s">
        <v>557</v>
      </c>
      <c r="B4256" s="45" t="s">
        <v>0</v>
      </c>
      <c r="D4256" s="45">
        <v>1</v>
      </c>
    </row>
    <row r="4257" spans="1:4" x14ac:dyDescent="0.3">
      <c r="A4257" s="45" t="s">
        <v>557</v>
      </c>
      <c r="B4257" s="45" t="s">
        <v>0</v>
      </c>
      <c r="D4257" s="45">
        <v>1</v>
      </c>
    </row>
    <row r="4258" spans="1:4" x14ac:dyDescent="0.3">
      <c r="A4258" s="45" t="s">
        <v>557</v>
      </c>
      <c r="B4258" s="45" t="s">
        <v>0</v>
      </c>
      <c r="D4258" s="45">
        <v>1</v>
      </c>
    </row>
    <row r="4259" spans="1:4" x14ac:dyDescent="0.3">
      <c r="A4259" s="45" t="s">
        <v>557</v>
      </c>
      <c r="B4259" s="45" t="s">
        <v>0</v>
      </c>
      <c r="D4259" s="45">
        <v>1</v>
      </c>
    </row>
    <row r="4260" spans="1:4" x14ac:dyDescent="0.3">
      <c r="A4260" s="45" t="s">
        <v>557</v>
      </c>
      <c r="B4260" s="45" t="s">
        <v>0</v>
      </c>
      <c r="D4260" s="45">
        <v>1</v>
      </c>
    </row>
    <row r="4261" spans="1:4" x14ac:dyDescent="0.3">
      <c r="A4261" s="45" t="s">
        <v>557</v>
      </c>
      <c r="B4261" s="45" t="s">
        <v>0</v>
      </c>
      <c r="D4261" s="45">
        <v>1</v>
      </c>
    </row>
    <row r="4262" spans="1:4" x14ac:dyDescent="0.3">
      <c r="A4262" s="45" t="s">
        <v>557</v>
      </c>
      <c r="B4262" s="45" t="s">
        <v>540</v>
      </c>
      <c r="D4262" s="45">
        <v>1</v>
      </c>
    </row>
    <row r="4263" spans="1:4" x14ac:dyDescent="0.3">
      <c r="A4263" s="45" t="s">
        <v>557</v>
      </c>
      <c r="B4263" s="45" t="s">
        <v>540</v>
      </c>
      <c r="D4263" s="45">
        <v>1</v>
      </c>
    </row>
    <row r="4264" spans="1:4" x14ac:dyDescent="0.3">
      <c r="A4264" s="45" t="s">
        <v>381</v>
      </c>
      <c r="B4264" s="45" t="s">
        <v>540</v>
      </c>
      <c r="D4264" s="45">
        <v>1</v>
      </c>
    </row>
    <row r="4265" spans="1:4" x14ac:dyDescent="0.3">
      <c r="A4265" s="45" t="s">
        <v>381</v>
      </c>
      <c r="B4265" s="45" t="s">
        <v>540</v>
      </c>
      <c r="D4265" s="45">
        <v>1</v>
      </c>
    </row>
    <row r="4266" spans="1:4" x14ac:dyDescent="0.3">
      <c r="A4266" s="45" t="s">
        <v>381</v>
      </c>
      <c r="B4266" s="45" t="s">
        <v>540</v>
      </c>
      <c r="D4266" s="45">
        <v>1</v>
      </c>
    </row>
    <row r="4267" spans="1:4" x14ac:dyDescent="0.3">
      <c r="A4267" s="45" t="s">
        <v>381</v>
      </c>
      <c r="B4267" s="45" t="s">
        <v>540</v>
      </c>
      <c r="D4267" s="45">
        <v>1</v>
      </c>
    </row>
    <row r="4268" spans="1:4" x14ac:dyDescent="0.3">
      <c r="A4268" s="45" t="s">
        <v>381</v>
      </c>
      <c r="B4268" s="45" t="s">
        <v>540</v>
      </c>
      <c r="D4268" s="45">
        <v>1</v>
      </c>
    </row>
    <row r="4269" spans="1:4" x14ac:dyDescent="0.3">
      <c r="A4269" s="45" t="s">
        <v>381</v>
      </c>
      <c r="B4269" s="45" t="s">
        <v>540</v>
      </c>
      <c r="D4269" s="45">
        <v>1</v>
      </c>
    </row>
    <row r="4270" spans="1:4" x14ac:dyDescent="0.3">
      <c r="A4270" s="45" t="s">
        <v>381</v>
      </c>
      <c r="B4270" s="45" t="s">
        <v>540</v>
      </c>
      <c r="D4270" s="45">
        <v>1</v>
      </c>
    </row>
    <row r="4271" spans="1:4" x14ac:dyDescent="0.3">
      <c r="A4271" s="45" t="s">
        <v>381</v>
      </c>
      <c r="B4271" s="45" t="s">
        <v>540</v>
      </c>
      <c r="D4271" s="45">
        <v>1</v>
      </c>
    </row>
    <row r="4272" spans="1:4" x14ac:dyDescent="0.3">
      <c r="A4272" s="45" t="s">
        <v>368</v>
      </c>
      <c r="B4272" s="45" t="s">
        <v>540</v>
      </c>
      <c r="D4272" s="45">
        <v>1</v>
      </c>
    </row>
    <row r="4273" spans="1:4" x14ac:dyDescent="0.3">
      <c r="A4273" s="45" t="s">
        <v>368</v>
      </c>
      <c r="B4273" s="45" t="s">
        <v>540</v>
      </c>
      <c r="D4273" s="45">
        <v>1</v>
      </c>
    </row>
    <row r="4274" spans="1:4" x14ac:dyDescent="0.3">
      <c r="A4274" s="45" t="s">
        <v>368</v>
      </c>
      <c r="B4274" s="45" t="s">
        <v>540</v>
      </c>
      <c r="D4274" s="45">
        <v>1</v>
      </c>
    </row>
    <row r="4275" spans="1:4" x14ac:dyDescent="0.3">
      <c r="A4275" s="45" t="s">
        <v>368</v>
      </c>
      <c r="B4275" s="45" t="s">
        <v>540</v>
      </c>
      <c r="D4275" s="45">
        <v>1</v>
      </c>
    </row>
    <row r="4276" spans="1:4" x14ac:dyDescent="0.3">
      <c r="A4276" s="45" t="s">
        <v>368</v>
      </c>
      <c r="B4276" s="45" t="s">
        <v>540</v>
      </c>
      <c r="D4276" s="45">
        <v>1</v>
      </c>
    </row>
    <row r="4277" spans="1:4" x14ac:dyDescent="0.3">
      <c r="A4277" s="45" t="s">
        <v>368</v>
      </c>
      <c r="B4277" s="45" t="s">
        <v>540</v>
      </c>
      <c r="D4277" s="45">
        <v>1</v>
      </c>
    </row>
    <row r="4278" spans="1:4" x14ac:dyDescent="0.3">
      <c r="A4278" s="45" t="s">
        <v>368</v>
      </c>
      <c r="B4278" s="45" t="s">
        <v>540</v>
      </c>
      <c r="D4278" s="45">
        <v>1</v>
      </c>
    </row>
    <row r="4279" spans="1:4" x14ac:dyDescent="0.3">
      <c r="A4279" s="45" t="s">
        <v>171</v>
      </c>
      <c r="B4279" s="45" t="s">
        <v>477</v>
      </c>
      <c r="D4279" s="45">
        <v>1</v>
      </c>
    </row>
    <row r="4280" spans="1:4" x14ac:dyDescent="0.3">
      <c r="A4280" s="45" t="s">
        <v>171</v>
      </c>
      <c r="B4280" s="45" t="s">
        <v>477</v>
      </c>
      <c r="D4280" s="45">
        <v>1</v>
      </c>
    </row>
    <row r="4281" spans="1:4" x14ac:dyDescent="0.3">
      <c r="A4281" s="45" t="s">
        <v>171</v>
      </c>
      <c r="B4281" s="45" t="s">
        <v>477</v>
      </c>
      <c r="D4281" s="45">
        <v>1</v>
      </c>
    </row>
    <row r="4282" spans="1:4" x14ac:dyDescent="0.3">
      <c r="A4282" s="45" t="s">
        <v>171</v>
      </c>
      <c r="B4282" s="45" t="s">
        <v>477</v>
      </c>
      <c r="D4282" s="45">
        <v>1</v>
      </c>
    </row>
    <row r="4283" spans="1:4" x14ac:dyDescent="0.3">
      <c r="A4283" s="45" t="s">
        <v>171</v>
      </c>
      <c r="B4283" s="45" t="s">
        <v>477</v>
      </c>
      <c r="D4283" s="45">
        <v>1</v>
      </c>
    </row>
    <row r="4284" spans="1:4" x14ac:dyDescent="0.3">
      <c r="A4284" s="45" t="s">
        <v>171</v>
      </c>
      <c r="B4284" s="45" t="s">
        <v>477</v>
      </c>
      <c r="D4284" s="45">
        <v>1</v>
      </c>
    </row>
    <row r="4285" spans="1:4" x14ac:dyDescent="0.3">
      <c r="A4285" s="45" t="s">
        <v>171</v>
      </c>
      <c r="B4285" s="45" t="s">
        <v>477</v>
      </c>
      <c r="D4285" s="45">
        <v>1</v>
      </c>
    </row>
    <row r="4286" spans="1:4" x14ac:dyDescent="0.3">
      <c r="A4286" s="45" t="s">
        <v>171</v>
      </c>
      <c r="B4286" s="45" t="s">
        <v>477</v>
      </c>
      <c r="D4286" s="45">
        <v>1</v>
      </c>
    </row>
    <row r="4287" spans="1:4" x14ac:dyDescent="0.3">
      <c r="A4287" s="45" t="s">
        <v>171</v>
      </c>
      <c r="B4287" s="45" t="s">
        <v>477</v>
      </c>
      <c r="D4287" s="45">
        <v>1</v>
      </c>
    </row>
    <row r="4288" spans="1:4" x14ac:dyDescent="0.3">
      <c r="A4288" s="45" t="s">
        <v>171</v>
      </c>
      <c r="B4288" s="45" t="s">
        <v>477</v>
      </c>
      <c r="D4288" s="45">
        <v>1</v>
      </c>
    </row>
    <row r="4289" spans="1:4" x14ac:dyDescent="0.3">
      <c r="A4289" s="45" t="s">
        <v>171</v>
      </c>
      <c r="B4289" s="45" t="s">
        <v>477</v>
      </c>
      <c r="D4289" s="45">
        <v>1</v>
      </c>
    </row>
    <row r="4290" spans="1:4" x14ac:dyDescent="0.3">
      <c r="A4290" s="45" t="s">
        <v>171</v>
      </c>
      <c r="B4290" s="45" t="s">
        <v>477</v>
      </c>
      <c r="D4290" s="45">
        <v>1</v>
      </c>
    </row>
    <row r="4291" spans="1:4" x14ac:dyDescent="0.3">
      <c r="A4291" s="45" t="s">
        <v>171</v>
      </c>
      <c r="B4291" s="45" t="s">
        <v>477</v>
      </c>
      <c r="D4291" s="45">
        <v>1</v>
      </c>
    </row>
    <row r="4292" spans="1:4" x14ac:dyDescent="0.3">
      <c r="A4292" s="45" t="s">
        <v>845</v>
      </c>
      <c r="B4292" s="45" t="s">
        <v>477</v>
      </c>
      <c r="D4292" s="45">
        <v>1</v>
      </c>
    </row>
    <row r="4293" spans="1:4" x14ac:dyDescent="0.3">
      <c r="A4293" s="45" t="s">
        <v>845</v>
      </c>
      <c r="B4293" s="45" t="s">
        <v>477</v>
      </c>
      <c r="D4293" s="45">
        <v>1</v>
      </c>
    </row>
    <row r="4294" spans="1:4" x14ac:dyDescent="0.3">
      <c r="A4294" s="45" t="s">
        <v>845</v>
      </c>
      <c r="B4294" s="45" t="s">
        <v>477</v>
      </c>
      <c r="D4294" s="45">
        <v>1</v>
      </c>
    </row>
    <row r="4295" spans="1:4" x14ac:dyDescent="0.3">
      <c r="A4295" s="45" t="s">
        <v>845</v>
      </c>
      <c r="B4295" s="45" t="s">
        <v>477</v>
      </c>
      <c r="D4295" s="45">
        <v>1</v>
      </c>
    </row>
    <row r="4296" spans="1:4" x14ac:dyDescent="0.3">
      <c r="A4296" s="45" t="s">
        <v>845</v>
      </c>
      <c r="B4296" s="45" t="s">
        <v>477</v>
      </c>
      <c r="D4296" s="45">
        <v>1</v>
      </c>
    </row>
    <row r="4297" spans="1:4" x14ac:dyDescent="0.3">
      <c r="A4297" s="45" t="s">
        <v>845</v>
      </c>
      <c r="B4297" s="45" t="s">
        <v>477</v>
      </c>
      <c r="D4297" s="45">
        <v>1</v>
      </c>
    </row>
    <row r="4298" spans="1:4" x14ac:dyDescent="0.3">
      <c r="A4298" s="45" t="s">
        <v>845</v>
      </c>
      <c r="B4298" s="45" t="s">
        <v>477</v>
      </c>
      <c r="D4298" s="45">
        <v>1</v>
      </c>
    </row>
    <row r="4299" spans="1:4" x14ac:dyDescent="0.3">
      <c r="A4299" s="45" t="s">
        <v>845</v>
      </c>
      <c r="B4299" s="45" t="s">
        <v>477</v>
      </c>
      <c r="D4299" s="45">
        <v>1</v>
      </c>
    </row>
    <row r="4300" spans="1:4" x14ac:dyDescent="0.3">
      <c r="A4300" s="45" t="s">
        <v>845</v>
      </c>
      <c r="B4300" s="45" t="s">
        <v>477</v>
      </c>
      <c r="D4300" s="45">
        <v>1</v>
      </c>
    </row>
    <row r="4301" spans="1:4" x14ac:dyDescent="0.3">
      <c r="A4301" s="45" t="s">
        <v>845</v>
      </c>
      <c r="B4301" s="45" t="s">
        <v>477</v>
      </c>
      <c r="D4301" s="45">
        <v>1</v>
      </c>
    </row>
    <row r="4302" spans="1:4" x14ac:dyDescent="0.3">
      <c r="A4302" s="45" t="s">
        <v>845</v>
      </c>
      <c r="B4302" s="45" t="s">
        <v>477</v>
      </c>
      <c r="D4302" s="45">
        <v>1</v>
      </c>
    </row>
    <row r="4303" spans="1:4" x14ac:dyDescent="0.3">
      <c r="A4303" s="45" t="s">
        <v>556</v>
      </c>
      <c r="B4303" s="45" t="s">
        <v>477</v>
      </c>
      <c r="D4303" s="45">
        <v>1</v>
      </c>
    </row>
    <row r="4304" spans="1:4" x14ac:dyDescent="0.3">
      <c r="A4304" s="45" t="s">
        <v>556</v>
      </c>
      <c r="B4304" s="45" t="s">
        <v>477</v>
      </c>
      <c r="D4304" s="45">
        <v>1</v>
      </c>
    </row>
    <row r="4305" spans="1:4" x14ac:dyDescent="0.3">
      <c r="A4305" s="45" t="s">
        <v>556</v>
      </c>
      <c r="B4305" s="45" t="s">
        <v>477</v>
      </c>
      <c r="D4305" s="45">
        <v>1</v>
      </c>
    </row>
    <row r="4306" spans="1:4" x14ac:dyDescent="0.3">
      <c r="A4306" s="45" t="s">
        <v>556</v>
      </c>
      <c r="B4306" s="45" t="s">
        <v>477</v>
      </c>
      <c r="D4306" s="45">
        <v>1</v>
      </c>
    </row>
    <row r="4307" spans="1:4" x14ac:dyDescent="0.3">
      <c r="A4307" s="45" t="s">
        <v>556</v>
      </c>
      <c r="B4307" s="45" t="s">
        <v>477</v>
      </c>
      <c r="D4307" s="45">
        <v>1</v>
      </c>
    </row>
    <row r="4308" spans="1:4" x14ac:dyDescent="0.3">
      <c r="A4308" s="45" t="s">
        <v>556</v>
      </c>
      <c r="B4308" s="45" t="s">
        <v>477</v>
      </c>
      <c r="D4308" s="45">
        <v>1</v>
      </c>
    </row>
    <row r="4309" spans="1:4" x14ac:dyDescent="0.3">
      <c r="A4309" s="45" t="s">
        <v>556</v>
      </c>
      <c r="B4309" s="45" t="s">
        <v>477</v>
      </c>
      <c r="D4309" s="45">
        <v>1</v>
      </c>
    </row>
    <row r="4310" spans="1:4" x14ac:dyDescent="0.3">
      <c r="A4310" s="45" t="s">
        <v>556</v>
      </c>
      <c r="B4310" s="45" t="s">
        <v>477</v>
      </c>
      <c r="D4310" s="45">
        <v>1</v>
      </c>
    </row>
    <row r="4311" spans="1:4" x14ac:dyDescent="0.3">
      <c r="A4311" s="45" t="s">
        <v>556</v>
      </c>
      <c r="B4311" s="45" t="s">
        <v>477</v>
      </c>
      <c r="D4311" s="45">
        <v>1</v>
      </c>
    </row>
    <row r="4312" spans="1:4" x14ac:dyDescent="0.3">
      <c r="A4312" s="45" t="s">
        <v>556</v>
      </c>
      <c r="B4312" s="45" t="s">
        <v>477</v>
      </c>
      <c r="D4312" s="45">
        <v>1</v>
      </c>
    </row>
    <row r="4313" spans="1:4" x14ac:dyDescent="0.3">
      <c r="A4313" s="45" t="s">
        <v>556</v>
      </c>
      <c r="B4313" s="45" t="s">
        <v>477</v>
      </c>
      <c r="D4313" s="45">
        <v>1</v>
      </c>
    </row>
    <row r="4314" spans="1:4" x14ac:dyDescent="0.3">
      <c r="A4314" s="45" t="s">
        <v>556</v>
      </c>
      <c r="B4314" s="45" t="s">
        <v>477</v>
      </c>
      <c r="D4314" s="45">
        <v>1</v>
      </c>
    </row>
    <row r="4315" spans="1:4" x14ac:dyDescent="0.3">
      <c r="A4315" s="45" t="s">
        <v>556</v>
      </c>
      <c r="B4315" s="45" t="s">
        <v>477</v>
      </c>
      <c r="D4315" s="45">
        <v>1</v>
      </c>
    </row>
    <row r="4316" spans="1:4" x14ac:dyDescent="0.3">
      <c r="A4316" s="45" t="s">
        <v>556</v>
      </c>
      <c r="B4316" s="45" t="s">
        <v>477</v>
      </c>
      <c r="D4316" s="45">
        <v>1</v>
      </c>
    </row>
    <row r="4317" spans="1:4" x14ac:dyDescent="0.3">
      <c r="A4317" s="45" t="s">
        <v>556</v>
      </c>
      <c r="B4317" s="45" t="s">
        <v>477</v>
      </c>
      <c r="D4317" s="45">
        <v>1</v>
      </c>
    </row>
    <row r="4318" spans="1:4" x14ac:dyDescent="0.3">
      <c r="A4318" s="45" t="s">
        <v>556</v>
      </c>
      <c r="B4318" s="45" t="s">
        <v>477</v>
      </c>
      <c r="D4318" s="45">
        <v>1</v>
      </c>
    </row>
    <row r="4319" spans="1:4" x14ac:dyDescent="0.3">
      <c r="A4319" s="45" t="s">
        <v>556</v>
      </c>
      <c r="B4319" s="45" t="s">
        <v>477</v>
      </c>
      <c r="D4319" s="45">
        <v>1</v>
      </c>
    </row>
    <row r="4320" spans="1:4" x14ac:dyDescent="0.3">
      <c r="A4320" s="45" t="s">
        <v>557</v>
      </c>
      <c r="B4320" s="45" t="s">
        <v>477</v>
      </c>
      <c r="D4320" s="45">
        <v>1</v>
      </c>
    </row>
    <row r="4321" spans="1:4" x14ac:dyDescent="0.3">
      <c r="A4321" s="45" t="s">
        <v>547</v>
      </c>
      <c r="B4321" s="45" t="s">
        <v>477</v>
      </c>
      <c r="D4321" s="45">
        <v>1</v>
      </c>
    </row>
    <row r="4322" spans="1:4" x14ac:dyDescent="0.3">
      <c r="A4322" s="45" t="s">
        <v>547</v>
      </c>
      <c r="B4322" s="45" t="s">
        <v>477</v>
      </c>
      <c r="D4322" s="45">
        <v>1</v>
      </c>
    </row>
    <row r="4323" spans="1:4" x14ac:dyDescent="0.3">
      <c r="A4323" s="45" t="s">
        <v>367</v>
      </c>
      <c r="B4323" s="45" t="s">
        <v>477</v>
      </c>
      <c r="D4323" s="45">
        <v>1</v>
      </c>
    </row>
    <row r="4324" spans="1:4" x14ac:dyDescent="0.3">
      <c r="A4324" s="45" t="s">
        <v>367</v>
      </c>
      <c r="B4324" s="45" t="s">
        <v>477</v>
      </c>
      <c r="D4324" s="45">
        <v>1</v>
      </c>
    </row>
    <row r="4325" spans="1:4" x14ac:dyDescent="0.3">
      <c r="A4325" s="45" t="s">
        <v>382</v>
      </c>
      <c r="B4325" s="45" t="s">
        <v>477</v>
      </c>
      <c r="D4325" s="45">
        <v>1</v>
      </c>
    </row>
    <row r="4326" spans="1:4" x14ac:dyDescent="0.3">
      <c r="A4326" s="45" t="s">
        <v>382</v>
      </c>
      <c r="B4326" s="45" t="s">
        <v>477</v>
      </c>
      <c r="D4326" s="45">
        <v>1</v>
      </c>
    </row>
    <row r="4327" spans="1:4" x14ac:dyDescent="0.3">
      <c r="A4327" s="45" t="s">
        <v>382</v>
      </c>
      <c r="B4327" s="45" t="s">
        <v>477</v>
      </c>
      <c r="D4327" s="45">
        <v>1</v>
      </c>
    </row>
    <row r="4328" spans="1:4" x14ac:dyDescent="0.3">
      <c r="A4328" s="45" t="s">
        <v>382</v>
      </c>
      <c r="B4328" s="45" t="s">
        <v>477</v>
      </c>
      <c r="D4328" s="45">
        <v>1</v>
      </c>
    </row>
    <row r="4329" spans="1:4" x14ac:dyDescent="0.3">
      <c r="A4329" s="45" t="s">
        <v>382</v>
      </c>
      <c r="B4329" s="45" t="s">
        <v>477</v>
      </c>
      <c r="D4329" s="45">
        <v>1</v>
      </c>
    </row>
    <row r="4330" spans="1:4" x14ac:dyDescent="0.3">
      <c r="A4330" s="45" t="s">
        <v>382</v>
      </c>
      <c r="B4330" s="45" t="s">
        <v>477</v>
      </c>
      <c r="D4330" s="45">
        <v>1</v>
      </c>
    </row>
    <row r="4331" spans="1:4" x14ac:dyDescent="0.3">
      <c r="A4331" s="45" t="s">
        <v>382</v>
      </c>
      <c r="B4331" s="45" t="s">
        <v>477</v>
      </c>
      <c r="D4331" s="45">
        <v>1</v>
      </c>
    </row>
    <row r="4332" spans="1:4" x14ac:dyDescent="0.3">
      <c r="A4332" s="45" t="s">
        <v>382</v>
      </c>
      <c r="B4332" s="45" t="s">
        <v>477</v>
      </c>
      <c r="D4332" s="45">
        <v>1</v>
      </c>
    </row>
    <row r="4333" spans="1:4" x14ac:dyDescent="0.3">
      <c r="A4333" s="45" t="s">
        <v>382</v>
      </c>
      <c r="B4333" s="45" t="s">
        <v>477</v>
      </c>
      <c r="D4333" s="45">
        <v>1</v>
      </c>
    </row>
    <row r="4334" spans="1:4" x14ac:dyDescent="0.3">
      <c r="A4334" s="45" t="s">
        <v>382</v>
      </c>
      <c r="B4334" s="45" t="s">
        <v>477</v>
      </c>
      <c r="D4334" s="45">
        <v>1</v>
      </c>
    </row>
    <row r="4335" spans="1:4" x14ac:dyDescent="0.3">
      <c r="A4335" s="45" t="s">
        <v>382</v>
      </c>
      <c r="B4335" s="45" t="s">
        <v>477</v>
      </c>
      <c r="D4335" s="45">
        <v>1</v>
      </c>
    </row>
    <row r="4336" spans="1:4" x14ac:dyDescent="0.3">
      <c r="A4336" s="45" t="s">
        <v>382</v>
      </c>
      <c r="B4336" s="45" t="s">
        <v>477</v>
      </c>
      <c r="D4336" s="45">
        <v>1</v>
      </c>
    </row>
    <row r="4337" spans="1:14" x14ac:dyDescent="0.3">
      <c r="A4337" s="45" t="s">
        <v>382</v>
      </c>
      <c r="B4337" s="45" t="s">
        <v>477</v>
      </c>
      <c r="D4337" s="45">
        <v>1</v>
      </c>
    </row>
    <row r="4338" spans="1:14" x14ac:dyDescent="0.3">
      <c r="A4338" s="45" t="s">
        <v>382</v>
      </c>
      <c r="B4338" s="45" t="s">
        <v>477</v>
      </c>
      <c r="D4338" s="45">
        <v>1</v>
      </c>
    </row>
    <row r="4339" spans="1:14" x14ac:dyDescent="0.3">
      <c r="A4339" s="45" t="s">
        <v>382</v>
      </c>
      <c r="B4339" s="45" t="s">
        <v>477</v>
      </c>
      <c r="D4339" s="45">
        <v>1</v>
      </c>
    </row>
    <row r="4340" spans="1:14" x14ac:dyDescent="0.3">
      <c r="A4340" s="45" t="s">
        <v>382</v>
      </c>
      <c r="B4340" s="45" t="s">
        <v>477</v>
      </c>
      <c r="D4340" s="45">
        <v>1</v>
      </c>
    </row>
    <row r="4341" spans="1:14" x14ac:dyDescent="0.3">
      <c r="A4341" s="45" t="s">
        <v>382</v>
      </c>
      <c r="B4341" s="45" t="s">
        <v>477</v>
      </c>
      <c r="D4341" s="45">
        <v>1</v>
      </c>
    </row>
    <row r="4342" spans="1:14" x14ac:dyDescent="0.3">
      <c r="A4342" s="45" t="s">
        <v>382</v>
      </c>
      <c r="B4342" s="45" t="s">
        <v>477</v>
      </c>
      <c r="D4342" s="45">
        <v>1</v>
      </c>
    </row>
    <row r="4343" spans="1:14" x14ac:dyDescent="0.3">
      <c r="A4343" s="45" t="s">
        <v>382</v>
      </c>
      <c r="B4343" s="45" t="s">
        <v>477</v>
      </c>
      <c r="D4343" s="45">
        <v>1</v>
      </c>
    </row>
    <row r="4344" spans="1:14" x14ac:dyDescent="0.3">
      <c r="A4344" s="45" t="s">
        <v>382</v>
      </c>
      <c r="B4344" s="45" t="s">
        <v>477</v>
      </c>
      <c r="D4344" s="45">
        <v>1</v>
      </c>
    </row>
    <row r="4345" spans="1:14" x14ac:dyDescent="0.3">
      <c r="A4345" s="45" t="s">
        <v>382</v>
      </c>
      <c r="B4345" s="45" t="s">
        <v>477</v>
      </c>
      <c r="D4345" s="45">
        <v>1</v>
      </c>
    </row>
    <row r="4346" spans="1:14" x14ac:dyDescent="0.3">
      <c r="A4346" s="45" t="s">
        <v>382</v>
      </c>
      <c r="B4346" s="45" t="s">
        <v>477</v>
      </c>
      <c r="D4346" s="45">
        <v>1</v>
      </c>
    </row>
    <row r="4347" spans="1:14" x14ac:dyDescent="0.3">
      <c r="A4347" s="45" t="s">
        <v>383</v>
      </c>
      <c r="B4347" s="45" t="s">
        <v>477</v>
      </c>
      <c r="D4347" s="45">
        <v>1</v>
      </c>
    </row>
    <row r="4348" spans="1:14" x14ac:dyDescent="0.3">
      <c r="A4348" s="45" t="s">
        <v>383</v>
      </c>
      <c r="B4348" s="45" t="s">
        <v>477</v>
      </c>
      <c r="D4348" s="45">
        <v>1</v>
      </c>
    </row>
    <row r="4349" spans="1:14" x14ac:dyDescent="0.3">
      <c r="A4349" s="45" t="s">
        <v>383</v>
      </c>
      <c r="B4349" s="45" t="s">
        <v>477</v>
      </c>
      <c r="D4349" s="45">
        <v>1</v>
      </c>
    </row>
    <row r="4350" spans="1:14" x14ac:dyDescent="0.3">
      <c r="A4350" s="45" t="s">
        <v>845</v>
      </c>
      <c r="B4350" s="45" t="s">
        <v>900</v>
      </c>
      <c r="C4350" s="45">
        <v>1</v>
      </c>
      <c r="D4350" s="45"/>
    </row>
    <row r="4351" spans="1:14" x14ac:dyDescent="0.3">
      <c r="A4351" s="45" t="s">
        <v>845</v>
      </c>
      <c r="B4351" s="45" t="s">
        <v>900</v>
      </c>
      <c r="D4351" s="45">
        <v>1</v>
      </c>
      <c r="M4351" s="44">
        <v>1</v>
      </c>
      <c r="N4351">
        <v>1</v>
      </c>
    </row>
    <row r="4352" spans="1:14" x14ac:dyDescent="0.3">
      <c r="A4352" s="45" t="s">
        <v>556</v>
      </c>
      <c r="B4352" s="45" t="s">
        <v>900</v>
      </c>
      <c r="D4352" s="45">
        <v>1</v>
      </c>
    </row>
    <row r="4353" spans="1:16" x14ac:dyDescent="0.3">
      <c r="A4353" s="45" t="s">
        <v>556</v>
      </c>
      <c r="B4353" s="45" t="s">
        <v>900</v>
      </c>
      <c r="D4353" s="45">
        <v>1</v>
      </c>
      <c r="M4353" s="44">
        <v>2</v>
      </c>
      <c r="N4353">
        <v>0</v>
      </c>
    </row>
    <row r="4354" spans="1:16" x14ac:dyDescent="0.3">
      <c r="A4354" s="45" t="s">
        <v>557</v>
      </c>
      <c r="B4354" s="45" t="s">
        <v>900</v>
      </c>
      <c r="D4354" s="45">
        <v>1</v>
      </c>
    </row>
    <row r="4355" spans="1:16" x14ac:dyDescent="0.3">
      <c r="A4355" s="45" t="s">
        <v>557</v>
      </c>
      <c r="B4355" s="45" t="s">
        <v>900</v>
      </c>
      <c r="D4355" s="45">
        <v>1</v>
      </c>
      <c r="M4355" s="44">
        <v>2</v>
      </c>
      <c r="N4355">
        <v>0</v>
      </c>
    </row>
    <row r="4356" spans="1:16" x14ac:dyDescent="0.3">
      <c r="A4356" s="45" t="s">
        <v>547</v>
      </c>
      <c r="B4356" s="45" t="s">
        <v>900</v>
      </c>
      <c r="D4356" s="45">
        <v>1</v>
      </c>
    </row>
    <row r="4357" spans="1:16" x14ac:dyDescent="0.3">
      <c r="A4357" s="45" t="s">
        <v>547</v>
      </c>
      <c r="B4357" s="45" t="s">
        <v>900</v>
      </c>
      <c r="D4357" s="45">
        <v>1</v>
      </c>
      <c r="M4357" s="44">
        <v>2</v>
      </c>
      <c r="N4357">
        <v>0</v>
      </c>
    </row>
    <row r="4358" spans="1:16" x14ac:dyDescent="0.3">
      <c r="A4358" s="45" t="s">
        <v>368</v>
      </c>
      <c r="B4358" s="45" t="s">
        <v>900</v>
      </c>
      <c r="D4358" s="45">
        <v>1</v>
      </c>
      <c r="M4358" s="44">
        <v>1</v>
      </c>
      <c r="N4358">
        <v>0</v>
      </c>
    </row>
    <row r="4359" spans="1:16" x14ac:dyDescent="0.3">
      <c r="A4359" s="45" t="s">
        <v>383</v>
      </c>
      <c r="B4359" s="45" t="s">
        <v>900</v>
      </c>
      <c r="D4359" s="45">
        <v>1</v>
      </c>
      <c r="M4359" s="44">
        <v>1</v>
      </c>
      <c r="N4359">
        <v>0</v>
      </c>
    </row>
    <row r="4360" spans="1:16" x14ac:dyDescent="0.3">
      <c r="A4360" s="45" t="s">
        <v>845</v>
      </c>
      <c r="B4360" s="45" t="s">
        <v>165</v>
      </c>
      <c r="D4360" s="45">
        <v>1</v>
      </c>
      <c r="O4360">
        <v>1</v>
      </c>
      <c r="P4360">
        <v>0</v>
      </c>
    </row>
    <row r="4361" spans="1:16" x14ac:dyDescent="0.3">
      <c r="A4361" s="45" t="s">
        <v>367</v>
      </c>
      <c r="B4361" s="45" t="s">
        <v>165</v>
      </c>
      <c r="D4361" s="45">
        <v>1</v>
      </c>
    </row>
    <row r="4362" spans="1:16" x14ac:dyDescent="0.3">
      <c r="A4362" s="45" t="s">
        <v>367</v>
      </c>
      <c r="B4362" s="45" t="s">
        <v>165</v>
      </c>
      <c r="D4362" s="45">
        <v>1</v>
      </c>
      <c r="O4362">
        <v>2</v>
      </c>
      <c r="P4362">
        <v>0</v>
      </c>
    </row>
    <row r="4363" spans="1:16" x14ac:dyDescent="0.3">
      <c r="A4363" s="45" t="s">
        <v>381</v>
      </c>
      <c r="B4363" s="45" t="s">
        <v>165</v>
      </c>
      <c r="C4363" s="45">
        <v>2</v>
      </c>
      <c r="D4363" s="45"/>
    </row>
    <row r="4364" spans="1:16" x14ac:dyDescent="0.3">
      <c r="A4364" s="45" t="s">
        <v>381</v>
      </c>
      <c r="B4364" s="45" t="s">
        <v>165</v>
      </c>
      <c r="C4364" s="45">
        <v>3</v>
      </c>
      <c r="D4364" s="45"/>
    </row>
    <row r="4365" spans="1:16" x14ac:dyDescent="0.3">
      <c r="A4365" s="45" t="s">
        <v>381</v>
      </c>
      <c r="B4365" s="45" t="s">
        <v>165</v>
      </c>
      <c r="C4365" s="45">
        <v>3</v>
      </c>
      <c r="D4365" s="45"/>
    </row>
    <row r="4366" spans="1:16" x14ac:dyDescent="0.3">
      <c r="A4366" s="45" t="s">
        <v>381</v>
      </c>
      <c r="B4366" s="45" t="s">
        <v>165</v>
      </c>
      <c r="C4366" s="45">
        <v>4</v>
      </c>
      <c r="D4366" s="45"/>
    </row>
    <row r="4367" spans="1:16" x14ac:dyDescent="0.3">
      <c r="A4367" s="45" t="s">
        <v>381</v>
      </c>
      <c r="B4367" s="45" t="s">
        <v>165</v>
      </c>
      <c r="C4367" s="45">
        <v>5</v>
      </c>
      <c r="D4367" s="45"/>
      <c r="O4367">
        <v>0</v>
      </c>
      <c r="P4367">
        <f>SUM(C4363:C4367)</f>
        <v>17</v>
      </c>
    </row>
    <row r="4368" spans="1:16" x14ac:dyDescent="0.3">
      <c r="A4368" s="45" t="s">
        <v>206</v>
      </c>
      <c r="B4368" s="45" t="s">
        <v>165</v>
      </c>
      <c r="D4368" s="45">
        <v>1</v>
      </c>
      <c r="O4368">
        <v>1</v>
      </c>
      <c r="P4368">
        <v>0</v>
      </c>
    </row>
    <row r="4369" spans="1:4" x14ac:dyDescent="0.3">
      <c r="A4369" s="45" t="s">
        <v>383</v>
      </c>
      <c r="B4369" s="45" t="s">
        <v>165</v>
      </c>
      <c r="C4369" s="45">
        <v>1</v>
      </c>
      <c r="D4369" s="45"/>
    </row>
    <row r="4370" spans="1:4" x14ac:dyDescent="0.3">
      <c r="A4370" s="45" t="s">
        <v>383</v>
      </c>
      <c r="B4370" s="45" t="s">
        <v>165</v>
      </c>
      <c r="C4370" s="45">
        <v>1</v>
      </c>
      <c r="D4370" s="45"/>
    </row>
    <row r="4371" spans="1:4" x14ac:dyDescent="0.3">
      <c r="A4371" s="45" t="s">
        <v>383</v>
      </c>
      <c r="B4371" s="45" t="s">
        <v>165</v>
      </c>
      <c r="C4371" s="45">
        <v>1</v>
      </c>
      <c r="D4371" s="45"/>
    </row>
    <row r="4372" spans="1:4" x14ac:dyDescent="0.3">
      <c r="A4372" s="45" t="s">
        <v>383</v>
      </c>
      <c r="B4372" s="45" t="s">
        <v>165</v>
      </c>
      <c r="C4372" s="45">
        <v>1</v>
      </c>
      <c r="D4372" s="45"/>
    </row>
    <row r="4373" spans="1:4" x14ac:dyDescent="0.3">
      <c r="A4373" s="45" t="s">
        <v>383</v>
      </c>
      <c r="B4373" s="45" t="s">
        <v>165</v>
      </c>
      <c r="C4373" s="45">
        <v>1</v>
      </c>
      <c r="D4373" s="45"/>
    </row>
    <row r="4374" spans="1:4" x14ac:dyDescent="0.3">
      <c r="A4374" s="45" t="s">
        <v>383</v>
      </c>
      <c r="B4374" s="45" t="s">
        <v>165</v>
      </c>
      <c r="C4374" s="45">
        <v>2</v>
      </c>
      <c r="D4374" s="45"/>
    </row>
    <row r="4375" spans="1:4" x14ac:dyDescent="0.3">
      <c r="A4375" s="45" t="s">
        <v>383</v>
      </c>
      <c r="B4375" s="45" t="s">
        <v>165</v>
      </c>
      <c r="C4375" s="45">
        <v>3</v>
      </c>
      <c r="D4375" s="45"/>
    </row>
    <row r="4376" spans="1:4" x14ac:dyDescent="0.3">
      <c r="A4376" s="45" t="s">
        <v>383</v>
      </c>
      <c r="B4376" s="45" t="s">
        <v>165</v>
      </c>
      <c r="C4376" s="45">
        <v>3</v>
      </c>
      <c r="D4376" s="45"/>
    </row>
    <row r="4377" spans="1:4" x14ac:dyDescent="0.3">
      <c r="A4377" s="45" t="s">
        <v>383</v>
      </c>
      <c r="B4377" s="45" t="s">
        <v>165</v>
      </c>
      <c r="D4377" s="45">
        <v>1</v>
      </c>
    </row>
    <row r="4378" spans="1:4" x14ac:dyDescent="0.3">
      <c r="A4378" s="45" t="s">
        <v>383</v>
      </c>
      <c r="B4378" s="45" t="s">
        <v>165</v>
      </c>
      <c r="D4378" s="45">
        <v>1</v>
      </c>
    </row>
    <row r="4379" spans="1:4" x14ac:dyDescent="0.3">
      <c r="A4379" s="45" t="s">
        <v>383</v>
      </c>
      <c r="B4379" s="45" t="s">
        <v>165</v>
      </c>
      <c r="D4379" s="45">
        <v>1</v>
      </c>
    </row>
    <row r="4380" spans="1:4" x14ac:dyDescent="0.3">
      <c r="A4380" s="45" t="s">
        <v>383</v>
      </c>
      <c r="B4380" s="45" t="s">
        <v>165</v>
      </c>
      <c r="D4380" s="45">
        <v>1</v>
      </c>
    </row>
    <row r="4381" spans="1:4" x14ac:dyDescent="0.3">
      <c r="A4381" s="45" t="s">
        <v>383</v>
      </c>
      <c r="B4381" s="45" t="s">
        <v>165</v>
      </c>
      <c r="D4381" s="45">
        <v>1</v>
      </c>
    </row>
    <row r="4382" spans="1:4" x14ac:dyDescent="0.3">
      <c r="A4382" s="45" t="s">
        <v>383</v>
      </c>
      <c r="B4382" s="45" t="s">
        <v>165</v>
      </c>
      <c r="D4382" s="45">
        <v>1</v>
      </c>
    </row>
    <row r="4383" spans="1:4" x14ac:dyDescent="0.3">
      <c r="A4383" s="45" t="s">
        <v>383</v>
      </c>
      <c r="B4383" s="45" t="s">
        <v>165</v>
      </c>
      <c r="D4383" s="45">
        <v>1</v>
      </c>
    </row>
    <row r="4384" spans="1:4" x14ac:dyDescent="0.3">
      <c r="A4384" s="45" t="s">
        <v>383</v>
      </c>
      <c r="B4384" s="45" t="s">
        <v>165</v>
      </c>
      <c r="D4384" s="45">
        <v>1</v>
      </c>
    </row>
    <row r="4385" spans="1:16" x14ac:dyDescent="0.3">
      <c r="A4385" s="45" t="s">
        <v>383</v>
      </c>
      <c r="B4385" s="45" t="s">
        <v>165</v>
      </c>
      <c r="D4385" s="45">
        <v>1</v>
      </c>
    </row>
    <row r="4386" spans="1:16" x14ac:dyDescent="0.3">
      <c r="A4386" s="45" t="s">
        <v>383</v>
      </c>
      <c r="B4386" s="45" t="s">
        <v>165</v>
      </c>
      <c r="D4386" s="45">
        <v>1</v>
      </c>
      <c r="O4386">
        <f>SUM(D4377:D4386)</f>
        <v>10</v>
      </c>
      <c r="P4386">
        <f>SUM(C4369:C4376)</f>
        <v>13</v>
      </c>
    </row>
    <row r="4387" spans="1:16" x14ac:dyDescent="0.3">
      <c r="A4387" s="45" t="s">
        <v>206</v>
      </c>
      <c r="B4387" s="45" t="s">
        <v>1906</v>
      </c>
      <c r="C4387" s="45">
        <v>1</v>
      </c>
      <c r="D4387" s="45"/>
    </row>
    <row r="4388" spans="1:16" x14ac:dyDescent="0.3">
      <c r="A4388" s="45" t="s">
        <v>206</v>
      </c>
      <c r="B4388" s="45" t="s">
        <v>1906</v>
      </c>
      <c r="C4388" s="45">
        <v>1</v>
      </c>
      <c r="D4388" s="45"/>
    </row>
    <row r="4389" spans="1:16" x14ac:dyDescent="0.3">
      <c r="A4389" s="45" t="s">
        <v>845</v>
      </c>
      <c r="B4389" s="45" t="s">
        <v>47</v>
      </c>
      <c r="C4389" s="45">
        <v>1</v>
      </c>
      <c r="D4389" s="45"/>
    </row>
    <row r="4390" spans="1:16" x14ac:dyDescent="0.3">
      <c r="A4390" s="45" t="s">
        <v>845</v>
      </c>
      <c r="B4390" s="45" t="s">
        <v>47</v>
      </c>
      <c r="C4390" s="45">
        <v>2</v>
      </c>
      <c r="D4390" s="45"/>
    </row>
    <row r="4391" spans="1:16" x14ac:dyDescent="0.3">
      <c r="A4391" s="45" t="s">
        <v>381</v>
      </c>
      <c r="B4391" s="45" t="s">
        <v>47</v>
      </c>
      <c r="C4391" s="45">
        <v>1</v>
      </c>
      <c r="D4391" s="45"/>
    </row>
    <row r="4392" spans="1:16" x14ac:dyDescent="0.3">
      <c r="A4392" s="45" t="s">
        <v>381</v>
      </c>
      <c r="B4392" s="45" t="s">
        <v>47</v>
      </c>
      <c r="C4392" s="45">
        <v>1</v>
      </c>
      <c r="D4392" s="45"/>
    </row>
    <row r="4393" spans="1:16" x14ac:dyDescent="0.3">
      <c r="A4393" s="45" t="s">
        <v>381</v>
      </c>
      <c r="B4393" s="45" t="s">
        <v>47</v>
      </c>
      <c r="C4393" s="45">
        <v>2</v>
      </c>
      <c r="D4393" s="45"/>
    </row>
    <row r="4394" spans="1:16" x14ac:dyDescent="0.3">
      <c r="A4394" s="45" t="s">
        <v>381</v>
      </c>
      <c r="B4394" s="45" t="s">
        <v>47</v>
      </c>
      <c r="C4394" s="45">
        <v>5</v>
      </c>
      <c r="D4394" s="45"/>
    </row>
    <row r="4395" spans="1:16" x14ac:dyDescent="0.3">
      <c r="A4395" s="45" t="s">
        <v>845</v>
      </c>
      <c r="B4395" s="45" t="s">
        <v>1882</v>
      </c>
      <c r="D4395" s="45">
        <v>1</v>
      </c>
    </row>
    <row r="4396" spans="1:16" x14ac:dyDescent="0.3">
      <c r="A4396" s="45" t="s">
        <v>845</v>
      </c>
      <c r="B4396" s="45" t="s">
        <v>1882</v>
      </c>
      <c r="D4396" s="45">
        <v>1</v>
      </c>
    </row>
    <row r="4397" spans="1:16" x14ac:dyDescent="0.3">
      <c r="A4397" s="45" t="s">
        <v>381</v>
      </c>
      <c r="B4397" s="45" t="s">
        <v>1882</v>
      </c>
      <c r="D4397" s="45">
        <v>1</v>
      </c>
    </row>
    <row r="4398" spans="1:16" x14ac:dyDescent="0.3">
      <c r="A4398" s="45" t="s">
        <v>381</v>
      </c>
      <c r="B4398" s="45" t="s">
        <v>1882</v>
      </c>
      <c r="D4398" s="45">
        <v>1</v>
      </c>
    </row>
    <row r="4399" spans="1:16" x14ac:dyDescent="0.3">
      <c r="A4399" s="45" t="s">
        <v>206</v>
      </c>
      <c r="B4399" s="45" t="s">
        <v>1023</v>
      </c>
      <c r="D4399" s="45">
        <v>1</v>
      </c>
    </row>
    <row r="4400" spans="1:16" x14ac:dyDescent="0.3">
      <c r="A4400" s="45" t="s">
        <v>845</v>
      </c>
      <c r="B4400" s="45" t="s">
        <v>232</v>
      </c>
      <c r="D4400" s="45">
        <v>1</v>
      </c>
    </row>
    <row r="4401" spans="1:4" x14ac:dyDescent="0.3">
      <c r="A4401" s="45" t="s">
        <v>367</v>
      </c>
      <c r="B4401" s="45" t="s">
        <v>232</v>
      </c>
      <c r="D4401" s="45">
        <v>1</v>
      </c>
    </row>
    <row r="4402" spans="1:4" x14ac:dyDescent="0.3">
      <c r="A4402" s="45" t="s">
        <v>323</v>
      </c>
      <c r="B4402" s="45" t="s">
        <v>232</v>
      </c>
      <c r="D4402" s="45">
        <v>1</v>
      </c>
    </row>
    <row r="4403" spans="1:4" x14ac:dyDescent="0.3">
      <c r="A4403" s="45" t="s">
        <v>323</v>
      </c>
      <c r="B4403" s="45" t="s">
        <v>232</v>
      </c>
      <c r="D4403" s="45">
        <v>1</v>
      </c>
    </row>
    <row r="4404" spans="1:4" x14ac:dyDescent="0.3">
      <c r="A4404" s="45" t="s">
        <v>323</v>
      </c>
      <c r="B4404" s="45" t="s">
        <v>232</v>
      </c>
      <c r="D4404" s="45">
        <v>1</v>
      </c>
    </row>
    <row r="4405" spans="1:4" x14ac:dyDescent="0.3">
      <c r="A4405" s="45" t="s">
        <v>382</v>
      </c>
      <c r="B4405" s="45" t="s">
        <v>232</v>
      </c>
      <c r="D4405" s="45">
        <v>1</v>
      </c>
    </row>
    <row r="4406" spans="1:4" x14ac:dyDescent="0.3">
      <c r="A4406" s="45" t="s">
        <v>368</v>
      </c>
      <c r="B4406" s="45" t="s">
        <v>232</v>
      </c>
      <c r="D4406" s="45">
        <v>1</v>
      </c>
    </row>
    <row r="4407" spans="1:4" x14ac:dyDescent="0.3">
      <c r="A4407" s="45" t="s">
        <v>323</v>
      </c>
      <c r="B4407" s="45" t="s">
        <v>1381</v>
      </c>
      <c r="D4407" s="45">
        <v>1</v>
      </c>
    </row>
    <row r="4408" spans="1:4" x14ac:dyDescent="0.3">
      <c r="A4408" s="45" t="s">
        <v>323</v>
      </c>
      <c r="B4408" s="45" t="s">
        <v>1381</v>
      </c>
      <c r="D4408" s="45">
        <v>1</v>
      </c>
    </row>
    <row r="4409" spans="1:4" x14ac:dyDescent="0.3">
      <c r="A4409" s="45" t="s">
        <v>368</v>
      </c>
      <c r="B4409" s="45" t="s">
        <v>1381</v>
      </c>
      <c r="D4409" s="45">
        <v>1</v>
      </c>
    </row>
    <row r="4410" spans="1:4" x14ac:dyDescent="0.3">
      <c r="A4410" s="45" t="s">
        <v>368</v>
      </c>
      <c r="B4410" s="45" t="s">
        <v>1381</v>
      </c>
      <c r="D4410" s="45">
        <v>1</v>
      </c>
    </row>
    <row r="4411" spans="1:4" x14ac:dyDescent="0.3">
      <c r="A4411" s="45" t="s">
        <v>556</v>
      </c>
      <c r="B4411" s="45" t="s">
        <v>222</v>
      </c>
      <c r="D4411" s="45">
        <v>1</v>
      </c>
    </row>
    <row r="4412" spans="1:4" x14ac:dyDescent="0.3">
      <c r="A4412" s="45" t="s">
        <v>556</v>
      </c>
      <c r="B4412" s="45" t="s">
        <v>222</v>
      </c>
      <c r="D4412" s="45">
        <v>1</v>
      </c>
    </row>
    <row r="4413" spans="1:4" x14ac:dyDescent="0.3">
      <c r="A4413" s="45" t="s">
        <v>556</v>
      </c>
      <c r="B4413" s="45" t="s">
        <v>222</v>
      </c>
      <c r="D4413" s="45">
        <v>1</v>
      </c>
    </row>
    <row r="4414" spans="1:4" x14ac:dyDescent="0.3">
      <c r="A4414" s="45" t="s">
        <v>556</v>
      </c>
      <c r="B4414" s="45" t="s">
        <v>222</v>
      </c>
      <c r="D4414" s="45">
        <v>1</v>
      </c>
    </row>
    <row r="4415" spans="1:4" x14ac:dyDescent="0.3">
      <c r="A4415" s="45" t="s">
        <v>172</v>
      </c>
      <c r="B4415" s="45" t="s">
        <v>222</v>
      </c>
      <c r="D4415" s="45">
        <v>1</v>
      </c>
    </row>
    <row r="4416" spans="1:4" x14ac:dyDescent="0.3">
      <c r="A4416" s="45" t="s">
        <v>172</v>
      </c>
      <c r="B4416" s="45" t="s">
        <v>222</v>
      </c>
      <c r="D4416" s="45">
        <v>1</v>
      </c>
    </row>
    <row r="4417" spans="1:4" x14ac:dyDescent="0.3">
      <c r="A4417" s="45" t="s">
        <v>323</v>
      </c>
      <c r="B4417" s="45" t="s">
        <v>222</v>
      </c>
      <c r="D4417" s="45">
        <v>1</v>
      </c>
    </row>
    <row r="4418" spans="1:4" x14ac:dyDescent="0.3">
      <c r="A4418" s="45" t="s">
        <v>381</v>
      </c>
      <c r="B4418" s="45" t="s">
        <v>222</v>
      </c>
      <c r="D4418" s="45">
        <v>1</v>
      </c>
    </row>
    <row r="4419" spans="1:4" x14ac:dyDescent="0.3">
      <c r="A4419" s="45" t="s">
        <v>381</v>
      </c>
      <c r="B4419" s="45" t="s">
        <v>222</v>
      </c>
      <c r="D4419" s="45">
        <v>1</v>
      </c>
    </row>
    <row r="4420" spans="1:4" x14ac:dyDescent="0.3">
      <c r="A4420" s="45" t="s">
        <v>206</v>
      </c>
      <c r="B4420" s="45" t="s">
        <v>222</v>
      </c>
      <c r="D4420" s="45">
        <v>1</v>
      </c>
    </row>
    <row r="4421" spans="1:4" x14ac:dyDescent="0.3">
      <c r="A4421" s="45" t="s">
        <v>206</v>
      </c>
      <c r="B4421" s="45" t="s">
        <v>222</v>
      </c>
      <c r="D4421" s="45">
        <v>1</v>
      </c>
    </row>
    <row r="4422" spans="1:4" x14ac:dyDescent="0.3">
      <c r="A4422" s="45" t="s">
        <v>206</v>
      </c>
      <c r="B4422" s="45" t="s">
        <v>222</v>
      </c>
      <c r="D4422" s="45">
        <v>1</v>
      </c>
    </row>
    <row r="4423" spans="1:4" x14ac:dyDescent="0.3">
      <c r="A4423" s="45" t="s">
        <v>206</v>
      </c>
      <c r="B4423" s="45" t="s">
        <v>222</v>
      </c>
      <c r="D4423" s="45">
        <v>1</v>
      </c>
    </row>
    <row r="4424" spans="1:4" x14ac:dyDescent="0.3">
      <c r="A4424" s="45" t="s">
        <v>382</v>
      </c>
      <c r="B4424" s="45" t="s">
        <v>222</v>
      </c>
      <c r="D4424" s="45">
        <v>1</v>
      </c>
    </row>
    <row r="4425" spans="1:4" x14ac:dyDescent="0.3">
      <c r="A4425" s="45" t="s">
        <v>368</v>
      </c>
      <c r="B4425" s="45" t="s">
        <v>222</v>
      </c>
      <c r="D4425" s="45">
        <v>1</v>
      </c>
    </row>
    <row r="4426" spans="1:4" x14ac:dyDescent="0.3">
      <c r="A4426" s="45" t="s">
        <v>368</v>
      </c>
      <c r="B4426" s="45" t="s">
        <v>222</v>
      </c>
      <c r="D4426" s="45">
        <v>1</v>
      </c>
    </row>
    <row r="4427" spans="1:4" x14ac:dyDescent="0.3">
      <c r="A4427" s="45" t="s">
        <v>368</v>
      </c>
      <c r="B4427" s="45" t="s">
        <v>222</v>
      </c>
      <c r="D4427" s="45">
        <v>1</v>
      </c>
    </row>
    <row r="4428" spans="1:4" x14ac:dyDescent="0.3">
      <c r="A4428" s="45" t="s">
        <v>368</v>
      </c>
      <c r="B4428" s="45" t="s">
        <v>222</v>
      </c>
      <c r="D4428" s="45">
        <v>1</v>
      </c>
    </row>
    <row r="4429" spans="1:4" x14ac:dyDescent="0.3">
      <c r="A4429" s="45" t="s">
        <v>368</v>
      </c>
      <c r="B4429" s="45" t="s">
        <v>222</v>
      </c>
      <c r="D4429" s="45">
        <v>1</v>
      </c>
    </row>
    <row r="4430" spans="1:4" x14ac:dyDescent="0.3">
      <c r="A4430" s="45" t="s">
        <v>368</v>
      </c>
      <c r="B4430" s="45" t="s">
        <v>222</v>
      </c>
      <c r="D4430" s="45">
        <v>1</v>
      </c>
    </row>
    <row r="4431" spans="1:4" x14ac:dyDescent="0.3">
      <c r="A4431" s="45" t="s">
        <v>368</v>
      </c>
      <c r="B4431" s="45" t="s">
        <v>222</v>
      </c>
      <c r="D4431" s="45">
        <v>1</v>
      </c>
    </row>
    <row r="4432" spans="1:4" x14ac:dyDescent="0.3">
      <c r="A4432" s="45" t="s">
        <v>368</v>
      </c>
      <c r="B4432" s="45" t="s">
        <v>222</v>
      </c>
      <c r="D4432" s="45">
        <v>1</v>
      </c>
    </row>
    <row r="4433" spans="1:4" x14ac:dyDescent="0.3">
      <c r="A4433" s="45" t="s">
        <v>368</v>
      </c>
      <c r="B4433" s="45" t="s">
        <v>222</v>
      </c>
      <c r="D4433" s="45">
        <v>1</v>
      </c>
    </row>
    <row r="4434" spans="1:4" x14ac:dyDescent="0.3">
      <c r="A4434" s="45" t="s">
        <v>368</v>
      </c>
      <c r="B4434" s="45" t="s">
        <v>222</v>
      </c>
      <c r="D4434" s="45">
        <v>1</v>
      </c>
    </row>
    <row r="4435" spans="1:4" x14ac:dyDescent="0.3">
      <c r="A4435" s="45" t="s">
        <v>368</v>
      </c>
      <c r="B4435" s="45" t="s">
        <v>222</v>
      </c>
      <c r="D4435" s="45">
        <v>1</v>
      </c>
    </row>
    <row r="4436" spans="1:4" x14ac:dyDescent="0.3">
      <c r="A4436" s="45" t="s">
        <v>368</v>
      </c>
      <c r="B4436" s="45" t="s">
        <v>222</v>
      </c>
      <c r="D4436" s="45">
        <v>1</v>
      </c>
    </row>
    <row r="4437" spans="1:4" x14ac:dyDescent="0.3">
      <c r="A4437" s="45" t="s">
        <v>368</v>
      </c>
      <c r="B4437" s="45" t="s">
        <v>222</v>
      </c>
      <c r="D4437" s="45">
        <v>1</v>
      </c>
    </row>
    <row r="4438" spans="1:4" x14ac:dyDescent="0.3">
      <c r="A4438" s="45" t="s">
        <v>368</v>
      </c>
      <c r="B4438" s="45" t="s">
        <v>222</v>
      </c>
      <c r="D4438" s="45">
        <v>1</v>
      </c>
    </row>
    <row r="4439" spans="1:4" x14ac:dyDescent="0.3">
      <c r="A4439" s="45" t="s">
        <v>368</v>
      </c>
      <c r="B4439" s="45" t="s">
        <v>222</v>
      </c>
      <c r="D4439" s="45">
        <v>1</v>
      </c>
    </row>
    <row r="4440" spans="1:4" x14ac:dyDescent="0.3">
      <c r="A4440" s="45" t="s">
        <v>368</v>
      </c>
      <c r="B4440" s="45" t="s">
        <v>222</v>
      </c>
      <c r="D4440" s="45">
        <v>1</v>
      </c>
    </row>
    <row r="4441" spans="1:4" x14ac:dyDescent="0.3">
      <c r="A4441" s="45" t="s">
        <v>368</v>
      </c>
      <c r="B4441" s="45" t="s">
        <v>222</v>
      </c>
      <c r="D4441" s="45">
        <v>1</v>
      </c>
    </row>
    <row r="4442" spans="1:4" x14ac:dyDescent="0.3">
      <c r="A4442" s="45" t="s">
        <v>368</v>
      </c>
      <c r="B4442" s="45" t="s">
        <v>222</v>
      </c>
      <c r="D4442" s="45">
        <v>1</v>
      </c>
    </row>
    <row r="4443" spans="1:4" x14ac:dyDescent="0.3">
      <c r="A4443" s="45" t="s">
        <v>368</v>
      </c>
      <c r="B4443" s="45" t="s">
        <v>222</v>
      </c>
      <c r="D4443" s="45">
        <v>1</v>
      </c>
    </row>
    <row r="4444" spans="1:4" x14ac:dyDescent="0.3">
      <c r="A4444" s="45" t="s">
        <v>368</v>
      </c>
      <c r="B4444" s="45" t="s">
        <v>222</v>
      </c>
      <c r="D4444" s="45">
        <v>1</v>
      </c>
    </row>
    <row r="4445" spans="1:4" x14ac:dyDescent="0.3">
      <c r="A4445" s="45" t="s">
        <v>368</v>
      </c>
      <c r="B4445" s="45" t="s">
        <v>222</v>
      </c>
      <c r="D4445" s="45">
        <v>1</v>
      </c>
    </row>
    <row r="4446" spans="1:4" x14ac:dyDescent="0.3">
      <c r="A4446" s="45" t="s">
        <v>368</v>
      </c>
      <c r="B4446" s="45" t="s">
        <v>222</v>
      </c>
      <c r="D4446" s="45">
        <v>1</v>
      </c>
    </row>
    <row r="4447" spans="1:4" x14ac:dyDescent="0.3">
      <c r="A4447" s="45" t="s">
        <v>368</v>
      </c>
      <c r="B4447" s="45" t="s">
        <v>222</v>
      </c>
      <c r="D4447" s="45">
        <v>1</v>
      </c>
    </row>
    <row r="4448" spans="1:4" x14ac:dyDescent="0.3">
      <c r="A4448" s="45" t="s">
        <v>368</v>
      </c>
      <c r="B4448" s="45" t="s">
        <v>222</v>
      </c>
      <c r="D4448" s="45">
        <v>1</v>
      </c>
    </row>
    <row r="4449" spans="1:4" x14ac:dyDescent="0.3">
      <c r="A4449" s="45" t="s">
        <v>368</v>
      </c>
      <c r="B4449" s="45" t="s">
        <v>222</v>
      </c>
      <c r="D4449" s="45">
        <v>1</v>
      </c>
    </row>
    <row r="4450" spans="1:4" x14ac:dyDescent="0.3">
      <c r="A4450" s="45" t="s">
        <v>384</v>
      </c>
      <c r="B4450" s="45" t="s">
        <v>222</v>
      </c>
      <c r="D4450" s="45">
        <v>1</v>
      </c>
    </row>
    <row r="4451" spans="1:4" x14ac:dyDescent="0.3">
      <c r="A4451" s="45" t="s">
        <v>323</v>
      </c>
      <c r="B4451" s="45" t="s">
        <v>1896</v>
      </c>
      <c r="D4451" s="45">
        <v>1</v>
      </c>
    </row>
    <row r="4452" spans="1:4" x14ac:dyDescent="0.3">
      <c r="A4452" s="45" t="s">
        <v>172</v>
      </c>
      <c r="B4452" s="26" t="s">
        <v>874</v>
      </c>
      <c r="D4452" s="45">
        <v>1</v>
      </c>
    </row>
    <row r="4453" spans="1:4" x14ac:dyDescent="0.3">
      <c r="A4453" s="45" t="s">
        <v>172</v>
      </c>
      <c r="B4453" s="45" t="s">
        <v>801</v>
      </c>
      <c r="D4453" s="45">
        <v>1</v>
      </c>
    </row>
    <row r="4454" spans="1:4" x14ac:dyDescent="0.3">
      <c r="A4454" s="45" t="s">
        <v>323</v>
      </c>
      <c r="B4454" s="45" t="s">
        <v>552</v>
      </c>
      <c r="D4454" s="45">
        <v>1</v>
      </c>
    </row>
    <row r="4455" spans="1:4" x14ac:dyDescent="0.3">
      <c r="A4455" s="45" t="s">
        <v>206</v>
      </c>
      <c r="B4455" s="45" t="s">
        <v>1542</v>
      </c>
      <c r="D4455" s="45">
        <v>1</v>
      </c>
    </row>
    <row r="4456" spans="1:4" x14ac:dyDescent="0.3">
      <c r="A4456" s="45" t="s">
        <v>206</v>
      </c>
      <c r="B4456" s="45" t="s">
        <v>1650</v>
      </c>
      <c r="D4456" s="45">
        <v>1</v>
      </c>
    </row>
    <row r="4457" spans="1:4" x14ac:dyDescent="0.3">
      <c r="A4457" s="45" t="s">
        <v>206</v>
      </c>
      <c r="B4457" s="45" t="s">
        <v>1194</v>
      </c>
      <c r="D4457" s="45">
        <v>1</v>
      </c>
    </row>
    <row r="4458" spans="1:4" x14ac:dyDescent="0.3">
      <c r="A4458" s="45" t="s">
        <v>206</v>
      </c>
      <c r="B4458" s="45" t="s">
        <v>1194</v>
      </c>
      <c r="D4458" s="45">
        <v>1</v>
      </c>
    </row>
    <row r="4459" spans="1:4" x14ac:dyDescent="0.3">
      <c r="A4459" s="45" t="s">
        <v>323</v>
      </c>
      <c r="B4459" s="45" t="s">
        <v>444</v>
      </c>
      <c r="C4459" s="45">
        <v>1</v>
      </c>
      <c r="D4459" s="45"/>
    </row>
    <row r="4460" spans="1:4" x14ac:dyDescent="0.3">
      <c r="A4460" s="45" t="s">
        <v>323</v>
      </c>
      <c r="B4460" s="45" t="s">
        <v>444</v>
      </c>
      <c r="C4460" s="45">
        <v>3</v>
      </c>
      <c r="D4460" s="45"/>
    </row>
    <row r="4461" spans="1:4" x14ac:dyDescent="0.3">
      <c r="A4461" s="45" t="s">
        <v>323</v>
      </c>
      <c r="B4461" s="45" t="s">
        <v>444</v>
      </c>
      <c r="C4461" s="45">
        <v>5</v>
      </c>
      <c r="D4461" s="45"/>
    </row>
    <row r="4462" spans="1:4" x14ac:dyDescent="0.3">
      <c r="A4462" s="45" t="s">
        <v>323</v>
      </c>
      <c r="B4462" s="45" t="s">
        <v>444</v>
      </c>
      <c r="C4462" s="45">
        <v>5</v>
      </c>
      <c r="D4462" s="45"/>
    </row>
    <row r="4463" spans="1:4" x14ac:dyDescent="0.3">
      <c r="A4463" s="45" t="s">
        <v>323</v>
      </c>
      <c r="B4463" s="45" t="s">
        <v>448</v>
      </c>
      <c r="C4463" s="45">
        <v>3</v>
      </c>
      <c r="D4463" s="45"/>
    </row>
    <row r="4464" spans="1:4" x14ac:dyDescent="0.3">
      <c r="A4464" s="45" t="s">
        <v>323</v>
      </c>
      <c r="B4464" s="45" t="s">
        <v>448</v>
      </c>
      <c r="C4464" s="45">
        <v>5</v>
      </c>
      <c r="D4464" s="45"/>
    </row>
    <row r="4465" spans="1:4" x14ac:dyDescent="0.3">
      <c r="A4465" s="45" t="s">
        <v>323</v>
      </c>
      <c r="B4465" s="45" t="s">
        <v>448</v>
      </c>
      <c r="C4465" s="45">
        <v>5</v>
      </c>
      <c r="D4465" s="45"/>
    </row>
    <row r="4466" spans="1:4" x14ac:dyDescent="0.3">
      <c r="A4466" s="45" t="s">
        <v>381</v>
      </c>
      <c r="B4466" s="45" t="s">
        <v>539</v>
      </c>
      <c r="D4466" s="45">
        <v>1</v>
      </c>
    </row>
    <row r="4467" spans="1:4" x14ac:dyDescent="0.3">
      <c r="A4467" s="45" t="s">
        <v>382</v>
      </c>
      <c r="B4467" s="45" t="s">
        <v>2463</v>
      </c>
      <c r="D4467" s="45">
        <v>1</v>
      </c>
    </row>
    <row r="4468" spans="1:4" x14ac:dyDescent="0.3">
      <c r="A4468" s="45" t="s">
        <v>845</v>
      </c>
      <c r="B4468" s="45" t="s">
        <v>255</v>
      </c>
      <c r="D4468" s="45">
        <v>1</v>
      </c>
    </row>
    <row r="4469" spans="1:4" x14ac:dyDescent="0.3">
      <c r="A4469" s="45" t="s">
        <v>845</v>
      </c>
      <c r="B4469" s="45" t="s">
        <v>255</v>
      </c>
      <c r="D4469" s="45">
        <v>1</v>
      </c>
    </row>
    <row r="4470" spans="1:4" x14ac:dyDescent="0.3">
      <c r="A4470" s="45" t="s">
        <v>845</v>
      </c>
      <c r="B4470" s="45" t="s">
        <v>203</v>
      </c>
      <c r="D4470" s="45">
        <v>1</v>
      </c>
    </row>
    <row r="4471" spans="1:4" x14ac:dyDescent="0.3">
      <c r="A4471" s="45" t="s">
        <v>845</v>
      </c>
      <c r="B4471" s="45" t="s">
        <v>380</v>
      </c>
      <c r="C4471" s="45">
        <v>1</v>
      </c>
      <c r="D4471" s="45"/>
    </row>
    <row r="4472" spans="1:4" x14ac:dyDescent="0.3">
      <c r="A4472" s="45" t="s">
        <v>556</v>
      </c>
      <c r="B4472" s="45" t="s">
        <v>2589</v>
      </c>
      <c r="C4472" s="45">
        <v>1</v>
      </c>
      <c r="D4472" s="45"/>
    </row>
    <row r="4473" spans="1:4" x14ac:dyDescent="0.3">
      <c r="A4473" s="45" t="s">
        <v>368</v>
      </c>
      <c r="B4473" s="45" t="s">
        <v>266</v>
      </c>
      <c r="C4473" s="45">
        <v>1</v>
      </c>
      <c r="D4473" s="45"/>
    </row>
    <row r="4474" spans="1:4" x14ac:dyDescent="0.3">
      <c r="A4474" s="45" t="s">
        <v>368</v>
      </c>
      <c r="B4474" s="45" t="s">
        <v>2436</v>
      </c>
      <c r="D4474" s="45">
        <v>1</v>
      </c>
    </row>
    <row r="4475" spans="1:4" x14ac:dyDescent="0.3">
      <c r="A4475" s="45" t="s">
        <v>368</v>
      </c>
      <c r="B4475" s="45" t="s">
        <v>2436</v>
      </c>
      <c r="D4475" s="45">
        <v>1</v>
      </c>
    </row>
    <row r="4476" spans="1:4" x14ac:dyDescent="0.3">
      <c r="A4476" s="45" t="s">
        <v>172</v>
      </c>
      <c r="B4476" s="45" t="s">
        <v>616</v>
      </c>
      <c r="D4476" s="45">
        <v>1</v>
      </c>
    </row>
    <row r="4477" spans="1:4" x14ac:dyDescent="0.3">
      <c r="A4477" s="45" t="s">
        <v>172</v>
      </c>
      <c r="B4477" s="45" t="s">
        <v>616</v>
      </c>
      <c r="D4477" s="45">
        <v>1</v>
      </c>
    </row>
    <row r="4478" spans="1:4" x14ac:dyDescent="0.3">
      <c r="A4478" s="45" t="s">
        <v>172</v>
      </c>
      <c r="B4478" s="45" t="s">
        <v>616</v>
      </c>
      <c r="D4478" s="45">
        <v>1</v>
      </c>
    </row>
    <row r="4479" spans="1:4" x14ac:dyDescent="0.3">
      <c r="A4479" s="45" t="s">
        <v>172</v>
      </c>
      <c r="B4479" s="45" t="s">
        <v>616</v>
      </c>
      <c r="D4479" s="45">
        <v>1</v>
      </c>
    </row>
    <row r="4480" spans="1:4" x14ac:dyDescent="0.3">
      <c r="A4480" s="45" t="s">
        <v>172</v>
      </c>
      <c r="B4480" s="45" t="s">
        <v>616</v>
      </c>
      <c r="D4480" s="45">
        <v>1</v>
      </c>
    </row>
    <row r="4481" spans="1:4" x14ac:dyDescent="0.3">
      <c r="A4481" s="45" t="s">
        <v>381</v>
      </c>
      <c r="B4481" s="45" t="s">
        <v>616</v>
      </c>
      <c r="D4481" s="45">
        <v>1</v>
      </c>
    </row>
    <row r="4482" spans="1:4" x14ac:dyDescent="0.3">
      <c r="A4482" s="45" t="s">
        <v>381</v>
      </c>
      <c r="B4482" s="45" t="s">
        <v>616</v>
      </c>
      <c r="D4482" s="45">
        <v>1</v>
      </c>
    </row>
    <row r="4483" spans="1:4" x14ac:dyDescent="0.3">
      <c r="A4483" s="45" t="s">
        <v>381</v>
      </c>
      <c r="B4483" s="45" t="s">
        <v>616</v>
      </c>
      <c r="D4483" s="45">
        <v>1</v>
      </c>
    </row>
    <row r="4484" spans="1:4" x14ac:dyDescent="0.3">
      <c r="A4484" s="45" t="s">
        <v>381</v>
      </c>
      <c r="B4484" s="45" t="s">
        <v>616</v>
      </c>
      <c r="D4484" s="45">
        <v>1</v>
      </c>
    </row>
    <row r="4485" spans="1:4" x14ac:dyDescent="0.3">
      <c r="A4485" s="45" t="s">
        <v>381</v>
      </c>
      <c r="B4485" s="45" t="s">
        <v>616</v>
      </c>
      <c r="D4485" s="45">
        <v>1</v>
      </c>
    </row>
    <row r="4486" spans="1:4" x14ac:dyDescent="0.3">
      <c r="A4486" s="45" t="s">
        <v>381</v>
      </c>
      <c r="B4486" s="45" t="s">
        <v>616</v>
      </c>
      <c r="D4486" s="45">
        <v>1</v>
      </c>
    </row>
    <row r="4487" spans="1:4" x14ac:dyDescent="0.3">
      <c r="A4487" s="45" t="s">
        <v>172</v>
      </c>
      <c r="B4487" s="45" t="s">
        <v>1146</v>
      </c>
      <c r="D4487" s="45">
        <v>1</v>
      </c>
    </row>
    <row r="4488" spans="1:4" x14ac:dyDescent="0.3">
      <c r="A4488" s="45" t="s">
        <v>556</v>
      </c>
      <c r="B4488" s="45" t="s">
        <v>439</v>
      </c>
      <c r="D4488" s="45">
        <v>1</v>
      </c>
    </row>
    <row r="4489" spans="1:4" x14ac:dyDescent="0.3">
      <c r="A4489" s="45" t="s">
        <v>367</v>
      </c>
      <c r="B4489" s="45" t="s">
        <v>439</v>
      </c>
      <c r="D4489" s="45">
        <v>1</v>
      </c>
    </row>
    <row r="4490" spans="1:4" x14ac:dyDescent="0.3">
      <c r="A4490" s="45" t="s">
        <v>367</v>
      </c>
      <c r="B4490" s="45" t="s">
        <v>439</v>
      </c>
      <c r="D4490" s="45">
        <v>1</v>
      </c>
    </row>
    <row r="4491" spans="1:4" x14ac:dyDescent="0.3">
      <c r="A4491" s="45" t="s">
        <v>172</v>
      </c>
      <c r="B4491" s="45" t="s">
        <v>439</v>
      </c>
      <c r="D4491" s="45">
        <v>1</v>
      </c>
    </row>
    <row r="4492" spans="1:4" x14ac:dyDescent="0.3">
      <c r="A4492" s="45" t="s">
        <v>323</v>
      </c>
      <c r="B4492" s="45" t="s">
        <v>439</v>
      </c>
      <c r="D4492" s="45">
        <v>1</v>
      </c>
    </row>
    <row r="4493" spans="1:4" x14ac:dyDescent="0.3">
      <c r="A4493" s="45" t="s">
        <v>323</v>
      </c>
      <c r="B4493" s="45" t="s">
        <v>439</v>
      </c>
      <c r="D4493" s="45">
        <v>1</v>
      </c>
    </row>
    <row r="4494" spans="1:4" x14ac:dyDescent="0.3">
      <c r="A4494" s="45" t="s">
        <v>323</v>
      </c>
      <c r="B4494" s="45" t="s">
        <v>439</v>
      </c>
      <c r="D4494" s="45">
        <v>1</v>
      </c>
    </row>
    <row r="4495" spans="1:4" x14ac:dyDescent="0.3">
      <c r="A4495" s="45" t="s">
        <v>323</v>
      </c>
      <c r="B4495" s="45" t="s">
        <v>439</v>
      </c>
      <c r="D4495" s="45">
        <v>1</v>
      </c>
    </row>
    <row r="4496" spans="1:4" x14ac:dyDescent="0.3">
      <c r="A4496" s="45" t="s">
        <v>381</v>
      </c>
      <c r="B4496" s="45" t="s">
        <v>439</v>
      </c>
      <c r="D4496" s="45">
        <v>1</v>
      </c>
    </row>
    <row r="4497" spans="1:4" x14ac:dyDescent="0.3">
      <c r="A4497" s="45" t="s">
        <v>381</v>
      </c>
      <c r="B4497" s="45" t="s">
        <v>439</v>
      </c>
      <c r="D4497" s="45">
        <v>1</v>
      </c>
    </row>
    <row r="4498" spans="1:4" x14ac:dyDescent="0.3">
      <c r="A4498" s="45" t="s">
        <v>381</v>
      </c>
      <c r="B4498" s="45" t="s">
        <v>439</v>
      </c>
      <c r="D4498" s="45">
        <v>1</v>
      </c>
    </row>
    <row r="4499" spans="1:4" x14ac:dyDescent="0.3">
      <c r="A4499" s="45" t="s">
        <v>206</v>
      </c>
      <c r="B4499" s="45" t="s">
        <v>439</v>
      </c>
      <c r="D4499" s="45">
        <v>1</v>
      </c>
    </row>
    <row r="4500" spans="1:4" x14ac:dyDescent="0.3">
      <c r="A4500" s="45" t="s">
        <v>368</v>
      </c>
      <c r="B4500" s="45" t="s">
        <v>439</v>
      </c>
      <c r="D4500" s="45">
        <v>1</v>
      </c>
    </row>
    <row r="4501" spans="1:4" x14ac:dyDescent="0.3">
      <c r="A4501" s="45" t="s">
        <v>368</v>
      </c>
      <c r="B4501" s="45" t="s">
        <v>439</v>
      </c>
      <c r="D4501" s="45">
        <v>1</v>
      </c>
    </row>
    <row r="4502" spans="1:4" x14ac:dyDescent="0.3">
      <c r="A4502" s="45" t="s">
        <v>368</v>
      </c>
      <c r="B4502" s="45" t="s">
        <v>439</v>
      </c>
      <c r="D4502" s="45">
        <v>1</v>
      </c>
    </row>
    <row r="4503" spans="1:4" x14ac:dyDescent="0.3">
      <c r="A4503" s="45" t="s">
        <v>381</v>
      </c>
      <c r="B4503" s="45" t="s">
        <v>1105</v>
      </c>
      <c r="D4503" s="45">
        <v>1</v>
      </c>
    </row>
    <row r="4504" spans="1:4" x14ac:dyDescent="0.3">
      <c r="A4504" s="45" t="s">
        <v>171</v>
      </c>
      <c r="B4504" s="45" t="s">
        <v>110</v>
      </c>
      <c r="C4504" s="45">
        <v>1</v>
      </c>
      <c r="D4504" s="45"/>
    </row>
    <row r="4505" spans="1:4" x14ac:dyDescent="0.3">
      <c r="A4505" s="45" t="s">
        <v>171</v>
      </c>
      <c r="B4505" s="45" t="s">
        <v>110</v>
      </c>
      <c r="C4505" s="45">
        <v>1</v>
      </c>
      <c r="D4505" s="45"/>
    </row>
    <row r="4506" spans="1:4" x14ac:dyDescent="0.3">
      <c r="A4506" s="45" t="s">
        <v>171</v>
      </c>
      <c r="B4506" s="45" t="s">
        <v>110</v>
      </c>
      <c r="C4506" s="45">
        <v>2</v>
      </c>
      <c r="D4506" s="45"/>
    </row>
    <row r="4507" spans="1:4" x14ac:dyDescent="0.3">
      <c r="A4507" s="45" t="s">
        <v>171</v>
      </c>
      <c r="B4507" s="45" t="s">
        <v>110</v>
      </c>
      <c r="D4507" s="45">
        <v>1</v>
      </c>
    </row>
    <row r="4508" spans="1:4" x14ac:dyDescent="0.3">
      <c r="A4508" s="45" t="s">
        <v>171</v>
      </c>
      <c r="B4508" s="45" t="s">
        <v>110</v>
      </c>
      <c r="D4508" s="45">
        <v>1</v>
      </c>
    </row>
    <row r="4509" spans="1:4" x14ac:dyDescent="0.3">
      <c r="A4509" s="45" t="s">
        <v>171</v>
      </c>
      <c r="B4509" s="45" t="s">
        <v>110</v>
      </c>
      <c r="D4509" s="45">
        <v>1</v>
      </c>
    </row>
    <row r="4510" spans="1:4" x14ac:dyDescent="0.3">
      <c r="A4510" s="45" t="s">
        <v>171</v>
      </c>
      <c r="B4510" s="45" t="s">
        <v>110</v>
      </c>
      <c r="D4510" s="45">
        <v>1</v>
      </c>
    </row>
    <row r="4511" spans="1:4" x14ac:dyDescent="0.3">
      <c r="A4511" s="45" t="s">
        <v>845</v>
      </c>
      <c r="B4511" s="45" t="s">
        <v>110</v>
      </c>
      <c r="C4511" s="45">
        <v>1</v>
      </c>
      <c r="D4511" s="45"/>
    </row>
    <row r="4512" spans="1:4" x14ac:dyDescent="0.3">
      <c r="A4512" s="45" t="s">
        <v>845</v>
      </c>
      <c r="B4512" s="45" t="s">
        <v>110</v>
      </c>
      <c r="C4512" s="45">
        <v>1</v>
      </c>
      <c r="D4512" s="45"/>
    </row>
    <row r="4513" spans="1:4" x14ac:dyDescent="0.3">
      <c r="A4513" s="45" t="s">
        <v>845</v>
      </c>
      <c r="B4513" s="45" t="s">
        <v>110</v>
      </c>
      <c r="C4513" s="45">
        <v>1</v>
      </c>
      <c r="D4513" s="45"/>
    </row>
    <row r="4514" spans="1:4" x14ac:dyDescent="0.3">
      <c r="A4514" s="45" t="s">
        <v>845</v>
      </c>
      <c r="B4514" s="45" t="s">
        <v>110</v>
      </c>
      <c r="D4514" s="45">
        <v>1</v>
      </c>
    </row>
    <row r="4515" spans="1:4" x14ac:dyDescent="0.3">
      <c r="A4515" s="45" t="s">
        <v>845</v>
      </c>
      <c r="B4515" s="45" t="s">
        <v>110</v>
      </c>
      <c r="D4515" s="45">
        <v>1</v>
      </c>
    </row>
    <row r="4516" spans="1:4" x14ac:dyDescent="0.3">
      <c r="A4516" s="45" t="s">
        <v>845</v>
      </c>
      <c r="B4516" s="45" t="s">
        <v>110</v>
      </c>
      <c r="D4516" s="45">
        <v>1</v>
      </c>
    </row>
    <row r="4517" spans="1:4" x14ac:dyDescent="0.3">
      <c r="A4517" s="45" t="s">
        <v>845</v>
      </c>
      <c r="B4517" s="45" t="s">
        <v>110</v>
      </c>
      <c r="D4517" s="45">
        <v>1</v>
      </c>
    </row>
    <row r="4518" spans="1:4" x14ac:dyDescent="0.3">
      <c r="A4518" s="45" t="s">
        <v>845</v>
      </c>
      <c r="B4518" s="45" t="s">
        <v>110</v>
      </c>
      <c r="D4518" s="45">
        <v>1</v>
      </c>
    </row>
    <row r="4519" spans="1:4" x14ac:dyDescent="0.3">
      <c r="A4519" s="45" t="s">
        <v>845</v>
      </c>
      <c r="B4519" s="45" t="s">
        <v>110</v>
      </c>
      <c r="D4519" s="45">
        <v>1</v>
      </c>
    </row>
    <row r="4520" spans="1:4" x14ac:dyDescent="0.3">
      <c r="A4520" s="45" t="s">
        <v>845</v>
      </c>
      <c r="B4520" s="45" t="s">
        <v>110</v>
      </c>
      <c r="D4520" s="45">
        <v>1</v>
      </c>
    </row>
    <row r="4521" spans="1:4" x14ac:dyDescent="0.3">
      <c r="A4521" s="45" t="s">
        <v>557</v>
      </c>
      <c r="B4521" s="45" t="s">
        <v>110</v>
      </c>
      <c r="C4521" s="45">
        <v>1</v>
      </c>
      <c r="D4521" s="45"/>
    </row>
    <row r="4522" spans="1:4" x14ac:dyDescent="0.3">
      <c r="A4522" s="45" t="s">
        <v>557</v>
      </c>
      <c r="B4522" s="45" t="s">
        <v>110</v>
      </c>
      <c r="C4522" s="45">
        <v>1</v>
      </c>
      <c r="D4522" s="45"/>
    </row>
    <row r="4523" spans="1:4" x14ac:dyDescent="0.3">
      <c r="A4523" s="45" t="s">
        <v>557</v>
      </c>
      <c r="B4523" s="45" t="s">
        <v>110</v>
      </c>
      <c r="C4523" s="45">
        <v>1</v>
      </c>
      <c r="D4523" s="45"/>
    </row>
    <row r="4524" spans="1:4" x14ac:dyDescent="0.3">
      <c r="A4524" s="45" t="s">
        <v>557</v>
      </c>
      <c r="B4524" s="45" t="s">
        <v>110</v>
      </c>
      <c r="C4524" s="45">
        <v>1</v>
      </c>
      <c r="D4524" s="45"/>
    </row>
    <row r="4525" spans="1:4" x14ac:dyDescent="0.3">
      <c r="A4525" s="45" t="s">
        <v>557</v>
      </c>
      <c r="B4525" s="45" t="s">
        <v>110</v>
      </c>
      <c r="C4525" s="45">
        <v>1</v>
      </c>
      <c r="D4525" s="45"/>
    </row>
    <row r="4526" spans="1:4" x14ac:dyDescent="0.3">
      <c r="A4526" s="45" t="s">
        <v>557</v>
      </c>
      <c r="B4526" s="45" t="s">
        <v>110</v>
      </c>
      <c r="C4526" s="45">
        <v>1</v>
      </c>
      <c r="D4526" s="45"/>
    </row>
    <row r="4527" spans="1:4" x14ac:dyDescent="0.3">
      <c r="A4527" s="45" t="s">
        <v>557</v>
      </c>
      <c r="B4527" s="45" t="s">
        <v>110</v>
      </c>
      <c r="C4527" s="45">
        <v>1</v>
      </c>
      <c r="D4527" s="45"/>
    </row>
    <row r="4528" spans="1:4" x14ac:dyDescent="0.3">
      <c r="A4528" s="45" t="s">
        <v>557</v>
      </c>
      <c r="B4528" s="45" t="s">
        <v>110</v>
      </c>
      <c r="C4528" s="45">
        <v>1</v>
      </c>
      <c r="D4528" s="45"/>
    </row>
    <row r="4529" spans="1:4" x14ac:dyDescent="0.3">
      <c r="A4529" s="45" t="s">
        <v>557</v>
      </c>
      <c r="B4529" s="45" t="s">
        <v>110</v>
      </c>
      <c r="C4529" s="45">
        <v>1</v>
      </c>
      <c r="D4529" s="45"/>
    </row>
    <row r="4530" spans="1:4" x14ac:dyDescent="0.3">
      <c r="A4530" s="45" t="s">
        <v>557</v>
      </c>
      <c r="B4530" s="45" t="s">
        <v>110</v>
      </c>
      <c r="C4530" s="45">
        <v>1</v>
      </c>
      <c r="D4530" s="45"/>
    </row>
    <row r="4531" spans="1:4" x14ac:dyDescent="0.3">
      <c r="A4531" s="45" t="s">
        <v>557</v>
      </c>
      <c r="B4531" s="45" t="s">
        <v>110</v>
      </c>
      <c r="C4531" s="45">
        <v>1</v>
      </c>
      <c r="D4531" s="45"/>
    </row>
    <row r="4532" spans="1:4" x14ac:dyDescent="0.3">
      <c r="A4532" s="45" t="s">
        <v>557</v>
      </c>
      <c r="B4532" s="45" t="s">
        <v>110</v>
      </c>
      <c r="C4532" s="45">
        <v>1</v>
      </c>
      <c r="D4532" s="45"/>
    </row>
    <row r="4533" spans="1:4" x14ac:dyDescent="0.3">
      <c r="A4533" s="45" t="s">
        <v>557</v>
      </c>
      <c r="B4533" s="45" t="s">
        <v>110</v>
      </c>
      <c r="C4533" s="45">
        <v>1</v>
      </c>
      <c r="D4533" s="45"/>
    </row>
    <row r="4534" spans="1:4" x14ac:dyDescent="0.3">
      <c r="A4534" s="45" t="s">
        <v>557</v>
      </c>
      <c r="B4534" s="45" t="s">
        <v>110</v>
      </c>
      <c r="C4534" s="45">
        <v>1</v>
      </c>
      <c r="D4534" s="45"/>
    </row>
    <row r="4535" spans="1:4" x14ac:dyDescent="0.3">
      <c r="A4535" s="45" t="s">
        <v>557</v>
      </c>
      <c r="B4535" s="45" t="s">
        <v>110</v>
      </c>
      <c r="C4535" s="45">
        <v>1</v>
      </c>
      <c r="D4535" s="45"/>
    </row>
    <row r="4536" spans="1:4" x14ac:dyDescent="0.3">
      <c r="A4536" s="45" t="s">
        <v>557</v>
      </c>
      <c r="B4536" s="45" t="s">
        <v>110</v>
      </c>
      <c r="C4536" s="45">
        <v>1</v>
      </c>
      <c r="D4536" s="45"/>
    </row>
    <row r="4537" spans="1:4" x14ac:dyDescent="0.3">
      <c r="A4537" s="45" t="s">
        <v>557</v>
      </c>
      <c r="B4537" s="45" t="s">
        <v>110</v>
      </c>
      <c r="C4537" s="45">
        <v>1</v>
      </c>
      <c r="D4537" s="45"/>
    </row>
    <row r="4538" spans="1:4" x14ac:dyDescent="0.3">
      <c r="A4538" s="45" t="s">
        <v>557</v>
      </c>
      <c r="B4538" s="45" t="s">
        <v>110</v>
      </c>
      <c r="C4538" s="45">
        <v>1</v>
      </c>
      <c r="D4538" s="45"/>
    </row>
    <row r="4539" spans="1:4" x14ac:dyDescent="0.3">
      <c r="A4539" s="45" t="s">
        <v>557</v>
      </c>
      <c r="B4539" s="45" t="s">
        <v>110</v>
      </c>
      <c r="C4539" s="45">
        <v>1</v>
      </c>
      <c r="D4539" s="45"/>
    </row>
    <row r="4540" spans="1:4" x14ac:dyDescent="0.3">
      <c r="A4540" s="45" t="s">
        <v>557</v>
      </c>
      <c r="B4540" s="45" t="s">
        <v>110</v>
      </c>
      <c r="C4540" s="45">
        <v>1</v>
      </c>
      <c r="D4540" s="45"/>
    </row>
    <row r="4541" spans="1:4" x14ac:dyDescent="0.3">
      <c r="A4541" s="45" t="s">
        <v>557</v>
      </c>
      <c r="B4541" s="45" t="s">
        <v>110</v>
      </c>
      <c r="C4541" s="45">
        <v>1</v>
      </c>
      <c r="D4541" s="45"/>
    </row>
    <row r="4542" spans="1:4" x14ac:dyDescent="0.3">
      <c r="A4542" s="45" t="s">
        <v>557</v>
      </c>
      <c r="B4542" s="45" t="s">
        <v>110</v>
      </c>
      <c r="C4542" s="45">
        <v>1</v>
      </c>
      <c r="D4542" s="45"/>
    </row>
    <row r="4543" spans="1:4" x14ac:dyDescent="0.3">
      <c r="A4543" s="45" t="s">
        <v>557</v>
      </c>
      <c r="B4543" s="45" t="s">
        <v>110</v>
      </c>
      <c r="C4543" s="45">
        <v>1</v>
      </c>
      <c r="D4543" s="45"/>
    </row>
    <row r="4544" spans="1:4" x14ac:dyDescent="0.3">
      <c r="A4544" s="45" t="s">
        <v>557</v>
      </c>
      <c r="B4544" s="45" t="s">
        <v>110</v>
      </c>
      <c r="C4544" s="45">
        <v>1</v>
      </c>
      <c r="D4544" s="45"/>
    </row>
    <row r="4545" spans="1:4" x14ac:dyDescent="0.3">
      <c r="A4545" s="45" t="s">
        <v>557</v>
      </c>
      <c r="B4545" s="45" t="s">
        <v>110</v>
      </c>
      <c r="C4545" s="45">
        <v>2</v>
      </c>
      <c r="D4545" s="45"/>
    </row>
    <row r="4546" spans="1:4" x14ac:dyDescent="0.3">
      <c r="A4546" s="45" t="s">
        <v>557</v>
      </c>
      <c r="B4546" s="45" t="s">
        <v>110</v>
      </c>
      <c r="C4546" s="45">
        <v>2</v>
      </c>
      <c r="D4546" s="45"/>
    </row>
    <row r="4547" spans="1:4" x14ac:dyDescent="0.3">
      <c r="A4547" s="45" t="s">
        <v>557</v>
      </c>
      <c r="B4547" s="45" t="s">
        <v>110</v>
      </c>
      <c r="C4547" s="45">
        <v>2</v>
      </c>
      <c r="D4547" s="45"/>
    </row>
    <row r="4548" spans="1:4" x14ac:dyDescent="0.3">
      <c r="A4548" s="45" t="s">
        <v>557</v>
      </c>
      <c r="B4548" s="45" t="s">
        <v>110</v>
      </c>
      <c r="C4548" s="45">
        <v>2</v>
      </c>
      <c r="D4548" s="45"/>
    </row>
    <row r="4549" spans="1:4" x14ac:dyDescent="0.3">
      <c r="A4549" s="45" t="s">
        <v>557</v>
      </c>
      <c r="B4549" s="45" t="s">
        <v>110</v>
      </c>
      <c r="C4549" s="45">
        <v>2</v>
      </c>
      <c r="D4549" s="45"/>
    </row>
    <row r="4550" spans="1:4" x14ac:dyDescent="0.3">
      <c r="A4550" s="45" t="s">
        <v>557</v>
      </c>
      <c r="B4550" s="45" t="s">
        <v>110</v>
      </c>
      <c r="D4550" s="45">
        <v>1</v>
      </c>
    </row>
    <row r="4551" spans="1:4" x14ac:dyDescent="0.3">
      <c r="A4551" s="45" t="s">
        <v>557</v>
      </c>
      <c r="B4551" s="45" t="s">
        <v>110</v>
      </c>
      <c r="D4551" s="45">
        <v>1</v>
      </c>
    </row>
    <row r="4552" spans="1:4" x14ac:dyDescent="0.3">
      <c r="A4552" s="45" t="s">
        <v>557</v>
      </c>
      <c r="B4552" s="45" t="s">
        <v>110</v>
      </c>
      <c r="D4552" s="45">
        <v>1</v>
      </c>
    </row>
    <row r="4553" spans="1:4" x14ac:dyDescent="0.3">
      <c r="A4553" s="45" t="s">
        <v>557</v>
      </c>
      <c r="B4553" s="45" t="s">
        <v>110</v>
      </c>
      <c r="D4553" s="45">
        <v>1</v>
      </c>
    </row>
    <row r="4554" spans="1:4" x14ac:dyDescent="0.3">
      <c r="A4554" s="45" t="s">
        <v>557</v>
      </c>
      <c r="B4554" s="45" t="s">
        <v>110</v>
      </c>
      <c r="D4554" s="45">
        <v>1</v>
      </c>
    </row>
    <row r="4555" spans="1:4" x14ac:dyDescent="0.3">
      <c r="A4555" s="45" t="s">
        <v>557</v>
      </c>
      <c r="B4555" s="45" t="s">
        <v>110</v>
      </c>
      <c r="D4555" s="45">
        <v>1</v>
      </c>
    </row>
    <row r="4556" spans="1:4" x14ac:dyDescent="0.3">
      <c r="A4556" s="45" t="s">
        <v>557</v>
      </c>
      <c r="B4556" s="45" t="s">
        <v>110</v>
      </c>
      <c r="D4556" s="45">
        <v>1</v>
      </c>
    </row>
    <row r="4557" spans="1:4" x14ac:dyDescent="0.3">
      <c r="A4557" s="45" t="s">
        <v>557</v>
      </c>
      <c r="B4557" s="45" t="s">
        <v>110</v>
      </c>
      <c r="D4557" s="45">
        <v>1</v>
      </c>
    </row>
    <row r="4558" spans="1:4" x14ac:dyDescent="0.3">
      <c r="A4558" s="45" t="s">
        <v>557</v>
      </c>
      <c r="B4558" s="45" t="s">
        <v>110</v>
      </c>
      <c r="D4558" s="45">
        <v>1</v>
      </c>
    </row>
    <row r="4559" spans="1:4" x14ac:dyDescent="0.3">
      <c r="A4559" s="45" t="s">
        <v>557</v>
      </c>
      <c r="B4559" s="45" t="s">
        <v>110</v>
      </c>
      <c r="D4559" s="45">
        <v>1</v>
      </c>
    </row>
    <row r="4560" spans="1:4" x14ac:dyDescent="0.3">
      <c r="A4560" s="45" t="s">
        <v>557</v>
      </c>
      <c r="B4560" s="45" t="s">
        <v>110</v>
      </c>
      <c r="D4560" s="45">
        <v>1</v>
      </c>
    </row>
    <row r="4561" spans="1:4" x14ac:dyDescent="0.3">
      <c r="A4561" s="45" t="s">
        <v>557</v>
      </c>
      <c r="B4561" s="45" t="s">
        <v>110</v>
      </c>
      <c r="D4561" s="45">
        <v>1</v>
      </c>
    </row>
    <row r="4562" spans="1:4" x14ac:dyDescent="0.3">
      <c r="A4562" s="45" t="s">
        <v>557</v>
      </c>
      <c r="B4562" s="45" t="s">
        <v>110</v>
      </c>
      <c r="D4562" s="45">
        <v>1</v>
      </c>
    </row>
    <row r="4563" spans="1:4" x14ac:dyDescent="0.3">
      <c r="A4563" s="45" t="s">
        <v>557</v>
      </c>
      <c r="B4563" s="45" t="s">
        <v>110</v>
      </c>
      <c r="D4563" s="45">
        <v>1</v>
      </c>
    </row>
    <row r="4564" spans="1:4" x14ac:dyDescent="0.3">
      <c r="A4564" s="45" t="s">
        <v>557</v>
      </c>
      <c r="B4564" s="45" t="s">
        <v>110</v>
      </c>
      <c r="D4564" s="45">
        <v>1</v>
      </c>
    </row>
    <row r="4565" spans="1:4" x14ac:dyDescent="0.3">
      <c r="A4565" s="45" t="s">
        <v>557</v>
      </c>
      <c r="B4565" s="45" t="s">
        <v>110</v>
      </c>
      <c r="D4565" s="45">
        <v>1</v>
      </c>
    </row>
    <row r="4566" spans="1:4" x14ac:dyDescent="0.3">
      <c r="A4566" s="45" t="s">
        <v>557</v>
      </c>
      <c r="B4566" s="45" t="s">
        <v>110</v>
      </c>
      <c r="D4566" s="45">
        <v>1</v>
      </c>
    </row>
    <row r="4567" spans="1:4" x14ac:dyDescent="0.3">
      <c r="A4567" s="45" t="s">
        <v>557</v>
      </c>
      <c r="B4567" s="45" t="s">
        <v>110</v>
      </c>
      <c r="D4567" s="45">
        <v>1</v>
      </c>
    </row>
    <row r="4568" spans="1:4" x14ac:dyDescent="0.3">
      <c r="A4568" s="45" t="s">
        <v>557</v>
      </c>
      <c r="B4568" s="45" t="s">
        <v>110</v>
      </c>
      <c r="D4568" s="45">
        <v>1</v>
      </c>
    </row>
    <row r="4569" spans="1:4" x14ac:dyDescent="0.3">
      <c r="A4569" s="45" t="s">
        <v>557</v>
      </c>
      <c r="B4569" s="45" t="s">
        <v>110</v>
      </c>
      <c r="D4569" s="45">
        <v>1</v>
      </c>
    </row>
    <row r="4570" spans="1:4" x14ac:dyDescent="0.3">
      <c r="A4570" s="45" t="s">
        <v>557</v>
      </c>
      <c r="B4570" s="45" t="s">
        <v>110</v>
      </c>
      <c r="D4570" s="45">
        <v>1</v>
      </c>
    </row>
    <row r="4571" spans="1:4" x14ac:dyDescent="0.3">
      <c r="A4571" s="45" t="s">
        <v>557</v>
      </c>
      <c r="B4571" s="45" t="s">
        <v>110</v>
      </c>
      <c r="D4571" s="45">
        <v>1</v>
      </c>
    </row>
    <row r="4572" spans="1:4" x14ac:dyDescent="0.3">
      <c r="A4572" s="45" t="s">
        <v>557</v>
      </c>
      <c r="B4572" s="45" t="s">
        <v>110</v>
      </c>
      <c r="D4572" s="45">
        <v>1</v>
      </c>
    </row>
    <row r="4573" spans="1:4" x14ac:dyDescent="0.3">
      <c r="A4573" s="45" t="s">
        <v>557</v>
      </c>
      <c r="B4573" s="45" t="s">
        <v>110</v>
      </c>
      <c r="D4573" s="45">
        <v>1</v>
      </c>
    </row>
    <row r="4574" spans="1:4" x14ac:dyDescent="0.3">
      <c r="A4574" s="45" t="s">
        <v>557</v>
      </c>
      <c r="B4574" s="45" t="s">
        <v>110</v>
      </c>
      <c r="D4574" s="45">
        <v>1</v>
      </c>
    </row>
    <row r="4575" spans="1:4" x14ac:dyDescent="0.3">
      <c r="A4575" s="45" t="s">
        <v>557</v>
      </c>
      <c r="B4575" s="45" t="s">
        <v>110</v>
      </c>
      <c r="D4575" s="45">
        <v>1</v>
      </c>
    </row>
    <row r="4576" spans="1:4" x14ac:dyDescent="0.3">
      <c r="A4576" s="45" t="s">
        <v>557</v>
      </c>
      <c r="B4576" s="45" t="s">
        <v>110</v>
      </c>
      <c r="D4576" s="45">
        <v>1</v>
      </c>
    </row>
    <row r="4577" spans="1:4" x14ac:dyDescent="0.3">
      <c r="A4577" s="45" t="s">
        <v>557</v>
      </c>
      <c r="B4577" s="45" t="s">
        <v>110</v>
      </c>
      <c r="D4577" s="45">
        <v>1</v>
      </c>
    </row>
    <row r="4578" spans="1:4" x14ac:dyDescent="0.3">
      <c r="A4578" s="45" t="s">
        <v>557</v>
      </c>
      <c r="B4578" s="45" t="s">
        <v>110</v>
      </c>
      <c r="D4578" s="45">
        <v>1</v>
      </c>
    </row>
    <row r="4579" spans="1:4" x14ac:dyDescent="0.3">
      <c r="A4579" s="45" t="s">
        <v>557</v>
      </c>
      <c r="B4579" s="45" t="s">
        <v>110</v>
      </c>
      <c r="D4579" s="45">
        <v>1</v>
      </c>
    </row>
    <row r="4580" spans="1:4" x14ac:dyDescent="0.3">
      <c r="A4580" s="45" t="s">
        <v>557</v>
      </c>
      <c r="B4580" s="45" t="s">
        <v>110</v>
      </c>
      <c r="D4580" s="45">
        <v>1</v>
      </c>
    </row>
    <row r="4581" spans="1:4" x14ac:dyDescent="0.3">
      <c r="A4581" s="45" t="s">
        <v>557</v>
      </c>
      <c r="B4581" s="45" t="s">
        <v>110</v>
      </c>
      <c r="D4581" s="45">
        <v>1</v>
      </c>
    </row>
    <row r="4582" spans="1:4" x14ac:dyDescent="0.3">
      <c r="A4582" s="45" t="s">
        <v>557</v>
      </c>
      <c r="B4582" s="45" t="s">
        <v>110</v>
      </c>
      <c r="D4582" s="45">
        <v>1</v>
      </c>
    </row>
    <row r="4583" spans="1:4" x14ac:dyDescent="0.3">
      <c r="A4583" s="45" t="s">
        <v>557</v>
      </c>
      <c r="B4583" s="45" t="s">
        <v>110</v>
      </c>
      <c r="D4583" s="45">
        <v>1</v>
      </c>
    </row>
    <row r="4584" spans="1:4" x14ac:dyDescent="0.3">
      <c r="A4584" s="45" t="s">
        <v>557</v>
      </c>
      <c r="B4584" s="45" t="s">
        <v>110</v>
      </c>
      <c r="D4584" s="45">
        <v>1</v>
      </c>
    </row>
    <row r="4585" spans="1:4" x14ac:dyDescent="0.3">
      <c r="A4585" s="45" t="s">
        <v>557</v>
      </c>
      <c r="B4585" s="45" t="s">
        <v>110</v>
      </c>
      <c r="D4585" s="45">
        <v>1</v>
      </c>
    </row>
    <row r="4586" spans="1:4" x14ac:dyDescent="0.3">
      <c r="A4586" s="45" t="s">
        <v>557</v>
      </c>
      <c r="B4586" s="45" t="s">
        <v>110</v>
      </c>
      <c r="D4586" s="45">
        <v>1</v>
      </c>
    </row>
    <row r="4587" spans="1:4" x14ac:dyDescent="0.3">
      <c r="A4587" s="45" t="s">
        <v>557</v>
      </c>
      <c r="B4587" s="45" t="s">
        <v>110</v>
      </c>
      <c r="D4587" s="45">
        <v>1</v>
      </c>
    </row>
    <row r="4588" spans="1:4" x14ac:dyDescent="0.3">
      <c r="A4588" s="45" t="s">
        <v>557</v>
      </c>
      <c r="B4588" s="45" t="s">
        <v>110</v>
      </c>
      <c r="D4588" s="45">
        <v>1</v>
      </c>
    </row>
    <row r="4589" spans="1:4" x14ac:dyDescent="0.3">
      <c r="A4589" s="45" t="s">
        <v>557</v>
      </c>
      <c r="B4589" s="45" t="s">
        <v>110</v>
      </c>
      <c r="D4589" s="45">
        <v>1</v>
      </c>
    </row>
    <row r="4590" spans="1:4" x14ac:dyDescent="0.3">
      <c r="A4590" s="45" t="s">
        <v>557</v>
      </c>
      <c r="B4590" s="45" t="s">
        <v>110</v>
      </c>
      <c r="D4590" s="45">
        <v>1</v>
      </c>
    </row>
    <row r="4591" spans="1:4" x14ac:dyDescent="0.3">
      <c r="A4591" s="45" t="s">
        <v>557</v>
      </c>
      <c r="B4591" s="45" t="s">
        <v>110</v>
      </c>
      <c r="D4591" s="45">
        <v>1</v>
      </c>
    </row>
    <row r="4592" spans="1:4" x14ac:dyDescent="0.3">
      <c r="A4592" s="45" t="s">
        <v>557</v>
      </c>
      <c r="B4592" s="45" t="s">
        <v>110</v>
      </c>
      <c r="D4592" s="45">
        <v>1</v>
      </c>
    </row>
    <row r="4593" spans="1:4" x14ac:dyDescent="0.3">
      <c r="A4593" s="45" t="s">
        <v>557</v>
      </c>
      <c r="B4593" s="45" t="s">
        <v>110</v>
      </c>
      <c r="D4593" s="45">
        <v>1</v>
      </c>
    </row>
    <row r="4594" spans="1:4" x14ac:dyDescent="0.3">
      <c r="A4594" s="45" t="s">
        <v>557</v>
      </c>
      <c r="B4594" s="45" t="s">
        <v>110</v>
      </c>
      <c r="D4594" s="45">
        <v>1</v>
      </c>
    </row>
    <row r="4595" spans="1:4" x14ac:dyDescent="0.3">
      <c r="A4595" s="45" t="s">
        <v>557</v>
      </c>
      <c r="B4595" s="45" t="s">
        <v>110</v>
      </c>
      <c r="D4595" s="45">
        <v>1</v>
      </c>
    </row>
    <row r="4596" spans="1:4" x14ac:dyDescent="0.3">
      <c r="A4596" s="45" t="s">
        <v>557</v>
      </c>
      <c r="B4596" s="45" t="s">
        <v>110</v>
      </c>
      <c r="D4596" s="45">
        <v>1</v>
      </c>
    </row>
    <row r="4597" spans="1:4" x14ac:dyDescent="0.3">
      <c r="A4597" s="45" t="s">
        <v>557</v>
      </c>
      <c r="B4597" s="45" t="s">
        <v>110</v>
      </c>
      <c r="D4597" s="45">
        <v>1</v>
      </c>
    </row>
    <row r="4598" spans="1:4" x14ac:dyDescent="0.3">
      <c r="A4598" s="45" t="s">
        <v>557</v>
      </c>
      <c r="B4598" s="45" t="s">
        <v>110</v>
      </c>
      <c r="D4598" s="45">
        <v>1</v>
      </c>
    </row>
    <row r="4599" spans="1:4" x14ac:dyDescent="0.3">
      <c r="A4599" s="45" t="s">
        <v>557</v>
      </c>
      <c r="B4599" s="45" t="s">
        <v>110</v>
      </c>
      <c r="D4599" s="45">
        <v>1</v>
      </c>
    </row>
    <row r="4600" spans="1:4" x14ac:dyDescent="0.3">
      <c r="A4600" s="45" t="s">
        <v>557</v>
      </c>
      <c r="B4600" s="45" t="s">
        <v>110</v>
      </c>
      <c r="D4600" s="45">
        <v>1</v>
      </c>
    </row>
    <row r="4601" spans="1:4" x14ac:dyDescent="0.3">
      <c r="A4601" s="45" t="s">
        <v>547</v>
      </c>
      <c r="B4601" s="45" t="s">
        <v>110</v>
      </c>
      <c r="C4601" s="45">
        <v>1</v>
      </c>
      <c r="D4601" s="45"/>
    </row>
    <row r="4602" spans="1:4" x14ac:dyDescent="0.3">
      <c r="A4602" s="45" t="s">
        <v>547</v>
      </c>
      <c r="B4602" s="45" t="s">
        <v>110</v>
      </c>
      <c r="C4602" s="45">
        <v>1</v>
      </c>
      <c r="D4602" s="45"/>
    </row>
    <row r="4603" spans="1:4" x14ac:dyDescent="0.3">
      <c r="A4603" s="45" t="s">
        <v>547</v>
      </c>
      <c r="B4603" s="45" t="s">
        <v>110</v>
      </c>
      <c r="D4603" s="45">
        <v>1</v>
      </c>
    </row>
    <row r="4604" spans="1:4" x14ac:dyDescent="0.3">
      <c r="A4604" s="45" t="s">
        <v>367</v>
      </c>
      <c r="B4604" s="45" t="s">
        <v>110</v>
      </c>
      <c r="C4604" s="45">
        <v>1</v>
      </c>
      <c r="D4604" s="45"/>
    </row>
    <row r="4605" spans="1:4" x14ac:dyDescent="0.3">
      <c r="A4605" s="45" t="s">
        <v>367</v>
      </c>
      <c r="B4605" s="45" t="s">
        <v>110</v>
      </c>
      <c r="D4605" s="45">
        <v>1</v>
      </c>
    </row>
    <row r="4606" spans="1:4" x14ac:dyDescent="0.3">
      <c r="A4606" s="45" t="s">
        <v>367</v>
      </c>
      <c r="B4606" s="45" t="s">
        <v>110</v>
      </c>
      <c r="D4606" s="45">
        <v>1</v>
      </c>
    </row>
    <row r="4607" spans="1:4" x14ac:dyDescent="0.3">
      <c r="A4607" s="45" t="s">
        <v>367</v>
      </c>
      <c r="B4607" s="45" t="s">
        <v>110</v>
      </c>
      <c r="D4607" s="45">
        <v>1</v>
      </c>
    </row>
    <row r="4608" spans="1:4" x14ac:dyDescent="0.3">
      <c r="A4608" s="45" t="s">
        <v>367</v>
      </c>
      <c r="B4608" s="45" t="s">
        <v>110</v>
      </c>
      <c r="D4608" s="45">
        <v>1</v>
      </c>
    </row>
    <row r="4609" spans="1:4" x14ac:dyDescent="0.3">
      <c r="A4609" s="45" t="s">
        <v>367</v>
      </c>
      <c r="B4609" s="45" t="s">
        <v>110</v>
      </c>
      <c r="D4609" s="45">
        <v>1</v>
      </c>
    </row>
    <row r="4610" spans="1:4" x14ac:dyDescent="0.3">
      <c r="A4610" s="45" t="s">
        <v>367</v>
      </c>
      <c r="B4610" s="45" t="s">
        <v>110</v>
      </c>
      <c r="D4610" s="45">
        <v>1</v>
      </c>
    </row>
    <row r="4611" spans="1:4" x14ac:dyDescent="0.3">
      <c r="A4611" s="45" t="s">
        <v>323</v>
      </c>
      <c r="B4611" s="45" t="s">
        <v>110</v>
      </c>
      <c r="C4611" s="45">
        <v>1</v>
      </c>
      <c r="D4611" s="45"/>
    </row>
    <row r="4612" spans="1:4" x14ac:dyDescent="0.3">
      <c r="A4612" s="45" t="s">
        <v>323</v>
      </c>
      <c r="B4612" s="45" t="s">
        <v>110</v>
      </c>
      <c r="C4612" s="45">
        <v>1</v>
      </c>
      <c r="D4612" s="45"/>
    </row>
    <row r="4613" spans="1:4" x14ac:dyDescent="0.3">
      <c r="A4613" s="45" t="s">
        <v>323</v>
      </c>
      <c r="B4613" s="45" t="s">
        <v>110</v>
      </c>
      <c r="C4613" s="45">
        <v>1</v>
      </c>
      <c r="D4613" s="45"/>
    </row>
    <row r="4614" spans="1:4" x14ac:dyDescent="0.3">
      <c r="A4614" s="45" t="s">
        <v>323</v>
      </c>
      <c r="B4614" s="45" t="s">
        <v>110</v>
      </c>
      <c r="C4614" s="45">
        <v>1</v>
      </c>
      <c r="D4614" s="45"/>
    </row>
    <row r="4615" spans="1:4" x14ac:dyDescent="0.3">
      <c r="A4615" s="45" t="s">
        <v>323</v>
      </c>
      <c r="B4615" s="45" t="s">
        <v>110</v>
      </c>
      <c r="C4615" s="45">
        <v>1</v>
      </c>
      <c r="D4615" s="45"/>
    </row>
    <row r="4616" spans="1:4" x14ac:dyDescent="0.3">
      <c r="A4616" s="45" t="s">
        <v>323</v>
      </c>
      <c r="B4616" s="45" t="s">
        <v>110</v>
      </c>
      <c r="C4616" s="45">
        <v>1</v>
      </c>
      <c r="D4616" s="45"/>
    </row>
    <row r="4617" spans="1:4" x14ac:dyDescent="0.3">
      <c r="A4617" s="45" t="s">
        <v>323</v>
      </c>
      <c r="B4617" s="45" t="s">
        <v>110</v>
      </c>
      <c r="C4617" s="45">
        <v>1</v>
      </c>
      <c r="D4617" s="45"/>
    </row>
    <row r="4618" spans="1:4" x14ac:dyDescent="0.3">
      <c r="A4618" s="45" t="s">
        <v>323</v>
      </c>
      <c r="B4618" s="45" t="s">
        <v>110</v>
      </c>
      <c r="C4618" s="45">
        <v>2</v>
      </c>
      <c r="D4618" s="45"/>
    </row>
    <row r="4619" spans="1:4" x14ac:dyDescent="0.3">
      <c r="A4619" s="45" t="s">
        <v>323</v>
      </c>
      <c r="B4619" s="45" t="s">
        <v>110</v>
      </c>
      <c r="C4619" s="45">
        <v>2</v>
      </c>
      <c r="D4619" s="45"/>
    </row>
    <row r="4620" spans="1:4" x14ac:dyDescent="0.3">
      <c r="A4620" s="45" t="s">
        <v>323</v>
      </c>
      <c r="B4620" s="45" t="s">
        <v>110</v>
      </c>
      <c r="C4620" s="45">
        <v>2</v>
      </c>
      <c r="D4620" s="45"/>
    </row>
    <row r="4621" spans="1:4" x14ac:dyDescent="0.3">
      <c r="A4621" s="45" t="s">
        <v>323</v>
      </c>
      <c r="B4621" s="45" t="s">
        <v>110</v>
      </c>
      <c r="C4621" s="45">
        <v>4</v>
      </c>
      <c r="D4621" s="45"/>
    </row>
    <row r="4622" spans="1:4" x14ac:dyDescent="0.3">
      <c r="A4622" s="45" t="s">
        <v>323</v>
      </c>
      <c r="B4622" s="45" t="s">
        <v>110</v>
      </c>
      <c r="D4622" s="45">
        <v>1</v>
      </c>
    </row>
    <row r="4623" spans="1:4" x14ac:dyDescent="0.3">
      <c r="A4623" s="45" t="s">
        <v>323</v>
      </c>
      <c r="B4623" s="45" t="s">
        <v>110</v>
      </c>
      <c r="D4623" s="45">
        <v>1</v>
      </c>
    </row>
    <row r="4624" spans="1:4" x14ac:dyDescent="0.3">
      <c r="A4624" s="45" t="s">
        <v>323</v>
      </c>
      <c r="B4624" s="45" t="s">
        <v>110</v>
      </c>
      <c r="D4624" s="45">
        <v>1</v>
      </c>
    </row>
    <row r="4625" spans="1:4" x14ac:dyDescent="0.3">
      <c r="A4625" s="45" t="s">
        <v>323</v>
      </c>
      <c r="B4625" s="45" t="s">
        <v>110</v>
      </c>
      <c r="D4625" s="45">
        <v>1</v>
      </c>
    </row>
    <row r="4626" spans="1:4" x14ac:dyDescent="0.3">
      <c r="A4626" s="45" t="s">
        <v>323</v>
      </c>
      <c r="B4626" s="45" t="s">
        <v>110</v>
      </c>
      <c r="D4626" s="45">
        <v>1</v>
      </c>
    </row>
    <row r="4627" spans="1:4" x14ac:dyDescent="0.3">
      <c r="A4627" s="45" t="s">
        <v>323</v>
      </c>
      <c r="B4627" s="45" t="s">
        <v>110</v>
      </c>
      <c r="D4627" s="45">
        <v>1</v>
      </c>
    </row>
    <row r="4628" spans="1:4" x14ac:dyDescent="0.3">
      <c r="A4628" s="45" t="s">
        <v>323</v>
      </c>
      <c r="B4628" s="45" t="s">
        <v>110</v>
      </c>
      <c r="D4628" s="45">
        <v>1</v>
      </c>
    </row>
    <row r="4629" spans="1:4" x14ac:dyDescent="0.3">
      <c r="A4629" s="45" t="s">
        <v>381</v>
      </c>
      <c r="B4629" s="45" t="s">
        <v>110</v>
      </c>
      <c r="D4629" s="45">
        <v>1</v>
      </c>
    </row>
    <row r="4630" spans="1:4" x14ac:dyDescent="0.3">
      <c r="A4630" s="45" t="s">
        <v>381</v>
      </c>
      <c r="B4630" s="45" t="s">
        <v>110</v>
      </c>
      <c r="D4630" s="45">
        <v>1</v>
      </c>
    </row>
    <row r="4631" spans="1:4" x14ac:dyDescent="0.3">
      <c r="A4631" s="45" t="s">
        <v>381</v>
      </c>
      <c r="B4631" s="45" t="s">
        <v>110</v>
      </c>
      <c r="D4631" s="45">
        <v>1</v>
      </c>
    </row>
    <row r="4632" spans="1:4" x14ac:dyDescent="0.3">
      <c r="A4632" s="45" t="s">
        <v>381</v>
      </c>
      <c r="B4632" s="45" t="s">
        <v>110</v>
      </c>
      <c r="D4632" s="45">
        <v>1</v>
      </c>
    </row>
    <row r="4633" spans="1:4" x14ac:dyDescent="0.3">
      <c r="A4633" s="45" t="s">
        <v>381</v>
      </c>
      <c r="B4633" s="45" t="s">
        <v>110</v>
      </c>
      <c r="D4633" s="45">
        <v>1</v>
      </c>
    </row>
    <row r="4634" spans="1:4" x14ac:dyDescent="0.3">
      <c r="A4634" s="45" t="s">
        <v>206</v>
      </c>
      <c r="B4634" s="45" t="s">
        <v>110</v>
      </c>
      <c r="C4634" s="45">
        <v>1</v>
      </c>
      <c r="D4634" s="45"/>
    </row>
    <row r="4635" spans="1:4" x14ac:dyDescent="0.3">
      <c r="A4635" s="45" t="s">
        <v>206</v>
      </c>
      <c r="B4635" s="45" t="s">
        <v>110</v>
      </c>
      <c r="C4635" s="45">
        <v>1</v>
      </c>
      <c r="D4635" s="45"/>
    </row>
    <row r="4636" spans="1:4" x14ac:dyDescent="0.3">
      <c r="A4636" s="45" t="s">
        <v>206</v>
      </c>
      <c r="B4636" s="45" t="s">
        <v>110</v>
      </c>
      <c r="C4636" s="45">
        <v>1</v>
      </c>
      <c r="D4636" s="45"/>
    </row>
    <row r="4637" spans="1:4" x14ac:dyDescent="0.3">
      <c r="A4637" s="45" t="s">
        <v>206</v>
      </c>
      <c r="B4637" s="45" t="s">
        <v>110</v>
      </c>
      <c r="C4637" s="45">
        <v>1</v>
      </c>
      <c r="D4637" s="45"/>
    </row>
    <row r="4638" spans="1:4" x14ac:dyDescent="0.3">
      <c r="A4638" s="45" t="s">
        <v>206</v>
      </c>
      <c r="B4638" s="45" t="s">
        <v>110</v>
      </c>
      <c r="C4638" s="45">
        <v>1</v>
      </c>
      <c r="D4638" s="45"/>
    </row>
    <row r="4639" spans="1:4" x14ac:dyDescent="0.3">
      <c r="A4639" s="45" t="s">
        <v>206</v>
      </c>
      <c r="B4639" s="45" t="s">
        <v>110</v>
      </c>
      <c r="C4639" s="45">
        <v>2</v>
      </c>
      <c r="D4639" s="45"/>
    </row>
    <row r="4640" spans="1:4" x14ac:dyDescent="0.3">
      <c r="A4640" s="45" t="s">
        <v>206</v>
      </c>
      <c r="B4640" s="45" t="s">
        <v>110</v>
      </c>
      <c r="D4640" s="45">
        <v>1</v>
      </c>
    </row>
    <row r="4641" spans="1:4" x14ac:dyDescent="0.3">
      <c r="A4641" s="45" t="s">
        <v>206</v>
      </c>
      <c r="B4641" s="45" t="s">
        <v>110</v>
      </c>
      <c r="D4641" s="45">
        <v>1</v>
      </c>
    </row>
    <row r="4642" spans="1:4" x14ac:dyDescent="0.3">
      <c r="A4642" s="45" t="s">
        <v>382</v>
      </c>
      <c r="B4642" s="45" t="s">
        <v>110</v>
      </c>
      <c r="D4642" s="45">
        <v>1</v>
      </c>
    </row>
    <row r="4643" spans="1:4" x14ac:dyDescent="0.3">
      <c r="A4643" s="45" t="s">
        <v>382</v>
      </c>
      <c r="B4643" s="45" t="s">
        <v>110</v>
      </c>
      <c r="D4643" s="45">
        <v>1</v>
      </c>
    </row>
    <row r="4644" spans="1:4" x14ac:dyDescent="0.3">
      <c r="A4644" s="45" t="s">
        <v>382</v>
      </c>
      <c r="B4644" s="45" t="s">
        <v>110</v>
      </c>
      <c r="D4644" s="45">
        <v>1</v>
      </c>
    </row>
    <row r="4645" spans="1:4" x14ac:dyDescent="0.3">
      <c r="A4645" s="45" t="s">
        <v>382</v>
      </c>
      <c r="B4645" s="45" t="s">
        <v>110</v>
      </c>
      <c r="D4645" s="45">
        <v>1</v>
      </c>
    </row>
    <row r="4646" spans="1:4" x14ac:dyDescent="0.3">
      <c r="A4646" s="45" t="s">
        <v>368</v>
      </c>
      <c r="B4646" s="45" t="s">
        <v>110</v>
      </c>
      <c r="D4646" s="45">
        <v>1</v>
      </c>
    </row>
    <row r="4647" spans="1:4" x14ac:dyDescent="0.3">
      <c r="A4647" s="45" t="s">
        <v>368</v>
      </c>
      <c r="B4647" s="45" t="s">
        <v>110</v>
      </c>
      <c r="D4647" s="45">
        <v>1</v>
      </c>
    </row>
    <row r="4648" spans="1:4" x14ac:dyDescent="0.3">
      <c r="A4648" s="45" t="s">
        <v>368</v>
      </c>
      <c r="B4648" s="45" t="s">
        <v>110</v>
      </c>
      <c r="D4648" s="45">
        <v>1</v>
      </c>
    </row>
    <row r="4649" spans="1:4" x14ac:dyDescent="0.3">
      <c r="A4649" s="45" t="s">
        <v>368</v>
      </c>
      <c r="B4649" s="45" t="s">
        <v>110</v>
      </c>
      <c r="D4649" s="45">
        <v>1</v>
      </c>
    </row>
    <row r="4650" spans="1:4" x14ac:dyDescent="0.3">
      <c r="A4650" s="45" t="s">
        <v>383</v>
      </c>
      <c r="B4650" s="45" t="s">
        <v>110</v>
      </c>
      <c r="C4650" s="45">
        <v>1</v>
      </c>
      <c r="D4650" s="45"/>
    </row>
    <row r="4651" spans="1:4" x14ac:dyDescent="0.3">
      <c r="A4651" s="45" t="s">
        <v>383</v>
      </c>
      <c r="B4651" s="45" t="s">
        <v>110</v>
      </c>
      <c r="C4651" s="45">
        <v>1</v>
      </c>
      <c r="D4651" s="45"/>
    </row>
    <row r="4652" spans="1:4" x14ac:dyDescent="0.3">
      <c r="A4652" s="45" t="s">
        <v>383</v>
      </c>
      <c r="B4652" s="45" t="s">
        <v>110</v>
      </c>
      <c r="C4652" s="45">
        <v>1</v>
      </c>
      <c r="D4652" s="45"/>
    </row>
    <row r="4653" spans="1:4" x14ac:dyDescent="0.3">
      <c r="A4653" s="45" t="s">
        <v>383</v>
      </c>
      <c r="B4653" s="45" t="s">
        <v>110</v>
      </c>
      <c r="C4653" s="45">
        <v>1</v>
      </c>
      <c r="D4653" s="45"/>
    </row>
    <row r="4654" spans="1:4" x14ac:dyDescent="0.3">
      <c r="A4654" s="45" t="s">
        <v>383</v>
      </c>
      <c r="B4654" s="45" t="s">
        <v>110</v>
      </c>
      <c r="C4654" s="45">
        <v>1</v>
      </c>
      <c r="D4654" s="45"/>
    </row>
    <row r="4655" spans="1:4" x14ac:dyDescent="0.3">
      <c r="A4655" s="45" t="s">
        <v>383</v>
      </c>
      <c r="B4655" s="45" t="s">
        <v>110</v>
      </c>
      <c r="C4655" s="45">
        <v>1</v>
      </c>
      <c r="D4655" s="45"/>
    </row>
    <row r="4656" spans="1:4" x14ac:dyDescent="0.3">
      <c r="A4656" s="45" t="s">
        <v>383</v>
      </c>
      <c r="B4656" s="45" t="s">
        <v>110</v>
      </c>
      <c r="C4656" s="45">
        <v>1</v>
      </c>
      <c r="D4656" s="45"/>
    </row>
    <row r="4657" spans="1:4" x14ac:dyDescent="0.3">
      <c r="A4657" s="45" t="s">
        <v>383</v>
      </c>
      <c r="B4657" s="45" t="s">
        <v>110</v>
      </c>
      <c r="C4657" s="45">
        <v>1</v>
      </c>
      <c r="D4657" s="45"/>
    </row>
    <row r="4658" spans="1:4" x14ac:dyDescent="0.3">
      <c r="A4658" s="45" t="s">
        <v>383</v>
      </c>
      <c r="B4658" s="45" t="s">
        <v>110</v>
      </c>
      <c r="C4658" s="45">
        <v>1</v>
      </c>
      <c r="D4658" s="45"/>
    </row>
    <row r="4659" spans="1:4" x14ac:dyDescent="0.3">
      <c r="A4659" s="45" t="s">
        <v>383</v>
      </c>
      <c r="B4659" s="45" t="s">
        <v>110</v>
      </c>
      <c r="C4659" s="45">
        <v>1</v>
      </c>
      <c r="D4659" s="45"/>
    </row>
    <row r="4660" spans="1:4" x14ac:dyDescent="0.3">
      <c r="A4660" s="45" t="s">
        <v>383</v>
      </c>
      <c r="B4660" s="45" t="s">
        <v>110</v>
      </c>
      <c r="C4660" s="45">
        <v>1</v>
      </c>
      <c r="D4660" s="45"/>
    </row>
    <row r="4661" spans="1:4" x14ac:dyDescent="0.3">
      <c r="A4661" s="45" t="s">
        <v>383</v>
      </c>
      <c r="B4661" s="45" t="s">
        <v>110</v>
      </c>
      <c r="C4661" s="45">
        <v>1</v>
      </c>
      <c r="D4661" s="45"/>
    </row>
    <row r="4662" spans="1:4" x14ac:dyDescent="0.3">
      <c r="A4662" s="45" t="s">
        <v>383</v>
      </c>
      <c r="B4662" s="45" t="s">
        <v>110</v>
      </c>
      <c r="C4662" s="45">
        <v>1</v>
      </c>
      <c r="D4662" s="45"/>
    </row>
    <row r="4663" spans="1:4" x14ac:dyDescent="0.3">
      <c r="A4663" s="45" t="s">
        <v>383</v>
      </c>
      <c r="B4663" s="45" t="s">
        <v>110</v>
      </c>
      <c r="C4663" s="45">
        <v>2</v>
      </c>
      <c r="D4663" s="45"/>
    </row>
    <row r="4664" spans="1:4" x14ac:dyDescent="0.3">
      <c r="A4664" s="45" t="s">
        <v>383</v>
      </c>
      <c r="B4664" s="45" t="s">
        <v>110</v>
      </c>
      <c r="C4664" s="45">
        <v>2</v>
      </c>
      <c r="D4664" s="45"/>
    </row>
    <row r="4665" spans="1:4" x14ac:dyDescent="0.3">
      <c r="A4665" s="45" t="s">
        <v>383</v>
      </c>
      <c r="B4665" s="45" t="s">
        <v>110</v>
      </c>
      <c r="C4665" s="45">
        <v>2</v>
      </c>
      <c r="D4665" s="45"/>
    </row>
    <row r="4666" spans="1:4" x14ac:dyDescent="0.3">
      <c r="A4666" s="45" t="s">
        <v>383</v>
      </c>
      <c r="B4666" s="45" t="s">
        <v>110</v>
      </c>
      <c r="C4666" s="45">
        <v>2</v>
      </c>
      <c r="D4666" s="45"/>
    </row>
    <row r="4667" spans="1:4" x14ac:dyDescent="0.3">
      <c r="A4667" s="45" t="s">
        <v>383</v>
      </c>
      <c r="B4667" s="45" t="s">
        <v>110</v>
      </c>
      <c r="C4667" s="45">
        <v>2</v>
      </c>
      <c r="D4667" s="45"/>
    </row>
    <row r="4668" spans="1:4" x14ac:dyDescent="0.3">
      <c r="A4668" s="45" t="s">
        <v>383</v>
      </c>
      <c r="B4668" s="45" t="s">
        <v>110</v>
      </c>
      <c r="D4668" s="45">
        <v>1</v>
      </c>
    </row>
    <row r="4669" spans="1:4" x14ac:dyDescent="0.3">
      <c r="A4669" s="45" t="s">
        <v>383</v>
      </c>
      <c r="B4669" s="45" t="s">
        <v>110</v>
      </c>
      <c r="D4669" s="45">
        <v>1</v>
      </c>
    </row>
    <row r="4670" spans="1:4" x14ac:dyDescent="0.3">
      <c r="A4670" s="45" t="s">
        <v>383</v>
      </c>
      <c r="B4670" s="45" t="s">
        <v>110</v>
      </c>
      <c r="D4670" s="45">
        <v>1</v>
      </c>
    </row>
    <row r="4671" spans="1:4" x14ac:dyDescent="0.3">
      <c r="A4671" s="45" t="s">
        <v>383</v>
      </c>
      <c r="B4671" s="45" t="s">
        <v>110</v>
      </c>
      <c r="D4671" s="45">
        <v>1</v>
      </c>
    </row>
    <row r="4672" spans="1:4" x14ac:dyDescent="0.3">
      <c r="A4672" s="45" t="s">
        <v>383</v>
      </c>
      <c r="B4672" s="45" t="s">
        <v>110</v>
      </c>
      <c r="D4672" s="45">
        <v>1</v>
      </c>
    </row>
    <row r="4673" spans="1:4" x14ac:dyDescent="0.3">
      <c r="A4673" s="45" t="s">
        <v>382</v>
      </c>
      <c r="B4673" s="45" t="s">
        <v>1</v>
      </c>
      <c r="C4673" s="45">
        <v>1</v>
      </c>
      <c r="D4673" s="45"/>
    </row>
    <row r="4674" spans="1:4" x14ac:dyDescent="0.3">
      <c r="A4674" s="45" t="s">
        <v>382</v>
      </c>
      <c r="B4674" s="45" t="s">
        <v>1</v>
      </c>
      <c r="C4674" s="45">
        <v>1</v>
      </c>
      <c r="D4674" s="45"/>
    </row>
    <row r="4675" spans="1:4" x14ac:dyDescent="0.3">
      <c r="A4675" s="45" t="s">
        <v>845</v>
      </c>
      <c r="B4675" s="45" t="s">
        <v>794</v>
      </c>
      <c r="C4675" s="45">
        <v>1</v>
      </c>
      <c r="D4675" s="45"/>
    </row>
    <row r="4676" spans="1:4" x14ac:dyDescent="0.3">
      <c r="A4676" s="45" t="s">
        <v>845</v>
      </c>
      <c r="B4676" s="45" t="s">
        <v>794</v>
      </c>
      <c r="C4676" s="45">
        <v>2</v>
      </c>
      <c r="D4676" s="45"/>
    </row>
    <row r="4677" spans="1:4" x14ac:dyDescent="0.3">
      <c r="A4677" s="45" t="s">
        <v>845</v>
      </c>
      <c r="B4677" s="45" t="s">
        <v>794</v>
      </c>
      <c r="C4677" s="45">
        <v>2</v>
      </c>
      <c r="D4677" s="45"/>
    </row>
    <row r="4678" spans="1:4" x14ac:dyDescent="0.3">
      <c r="A4678" s="45" t="s">
        <v>845</v>
      </c>
      <c r="B4678" s="45" t="s">
        <v>37</v>
      </c>
      <c r="C4678" s="45">
        <v>1</v>
      </c>
      <c r="D4678" s="45"/>
    </row>
    <row r="4679" spans="1:4" x14ac:dyDescent="0.3">
      <c r="A4679" s="45" t="s">
        <v>845</v>
      </c>
      <c r="B4679" s="45" t="s">
        <v>37</v>
      </c>
      <c r="C4679" s="45">
        <v>1</v>
      </c>
      <c r="D4679" s="45"/>
    </row>
    <row r="4680" spans="1:4" x14ac:dyDescent="0.3">
      <c r="A4680" s="45" t="s">
        <v>547</v>
      </c>
      <c r="B4680" s="45" t="s">
        <v>2397</v>
      </c>
      <c r="C4680" s="45">
        <v>1</v>
      </c>
      <c r="D4680" s="45"/>
    </row>
    <row r="4681" spans="1:4" x14ac:dyDescent="0.3">
      <c r="A4681" s="45" t="s">
        <v>547</v>
      </c>
      <c r="B4681" s="45" t="s">
        <v>2397</v>
      </c>
      <c r="C4681" s="45">
        <v>1</v>
      </c>
      <c r="D4681" s="45"/>
    </row>
    <row r="4682" spans="1:4" x14ac:dyDescent="0.3">
      <c r="A4682" s="45" t="s">
        <v>547</v>
      </c>
      <c r="B4682" s="45" t="s">
        <v>2397</v>
      </c>
      <c r="C4682" s="45">
        <v>1</v>
      </c>
      <c r="D4682" s="45"/>
    </row>
    <row r="4683" spans="1:4" x14ac:dyDescent="0.3">
      <c r="A4683" s="45" t="s">
        <v>547</v>
      </c>
      <c r="B4683" s="45" t="s">
        <v>2397</v>
      </c>
      <c r="C4683" s="45">
        <v>1</v>
      </c>
      <c r="D4683" s="45"/>
    </row>
    <row r="4684" spans="1:4" x14ac:dyDescent="0.3">
      <c r="A4684" s="45" t="s">
        <v>547</v>
      </c>
      <c r="B4684" s="45" t="s">
        <v>2397</v>
      </c>
      <c r="C4684" s="45">
        <v>2</v>
      </c>
      <c r="D4684" s="45"/>
    </row>
    <row r="4685" spans="1:4" x14ac:dyDescent="0.3">
      <c r="A4685" s="45" t="s">
        <v>547</v>
      </c>
      <c r="B4685" s="45" t="s">
        <v>2397</v>
      </c>
      <c r="C4685" s="45">
        <v>2</v>
      </c>
      <c r="D4685" s="45"/>
    </row>
    <row r="4686" spans="1:4" x14ac:dyDescent="0.3">
      <c r="A4686" s="45" t="s">
        <v>547</v>
      </c>
      <c r="B4686" s="45" t="s">
        <v>2397</v>
      </c>
      <c r="C4686" s="45">
        <v>3</v>
      </c>
      <c r="D4686" s="45"/>
    </row>
    <row r="4687" spans="1:4" x14ac:dyDescent="0.3">
      <c r="A4687" s="45" t="s">
        <v>547</v>
      </c>
      <c r="B4687" s="45" t="s">
        <v>2397</v>
      </c>
      <c r="C4687" s="45">
        <v>4</v>
      </c>
      <c r="D4687" s="45"/>
    </row>
    <row r="4688" spans="1:4" x14ac:dyDescent="0.3">
      <c r="A4688" s="45" t="s">
        <v>547</v>
      </c>
      <c r="B4688" s="45" t="s">
        <v>2397</v>
      </c>
      <c r="D4688" s="45">
        <v>1</v>
      </c>
    </row>
    <row r="4689" spans="1:4" x14ac:dyDescent="0.3">
      <c r="A4689" s="45" t="s">
        <v>547</v>
      </c>
      <c r="B4689" s="45" t="s">
        <v>2397</v>
      </c>
      <c r="D4689" s="45">
        <v>1</v>
      </c>
    </row>
    <row r="4690" spans="1:4" x14ac:dyDescent="0.3">
      <c r="A4690" s="45" t="s">
        <v>547</v>
      </c>
      <c r="B4690" s="45" t="s">
        <v>2397</v>
      </c>
      <c r="D4690" s="45">
        <v>1</v>
      </c>
    </row>
    <row r="4691" spans="1:4" x14ac:dyDescent="0.3">
      <c r="A4691" s="45" t="s">
        <v>547</v>
      </c>
      <c r="B4691" s="45" t="s">
        <v>2397</v>
      </c>
      <c r="D4691" s="45">
        <v>1</v>
      </c>
    </row>
    <row r="4692" spans="1:4" x14ac:dyDescent="0.3">
      <c r="A4692" s="45" t="s">
        <v>547</v>
      </c>
      <c r="B4692" s="45" t="s">
        <v>2397</v>
      </c>
      <c r="D4692" s="45">
        <v>1</v>
      </c>
    </row>
    <row r="4693" spans="1:4" x14ac:dyDescent="0.3">
      <c r="A4693" s="45" t="s">
        <v>547</v>
      </c>
      <c r="B4693" s="45" t="s">
        <v>2397</v>
      </c>
      <c r="D4693" s="45">
        <v>1</v>
      </c>
    </row>
    <row r="4694" spans="1:4" x14ac:dyDescent="0.3">
      <c r="A4694" s="45" t="s">
        <v>547</v>
      </c>
      <c r="B4694" s="45" t="s">
        <v>2397</v>
      </c>
      <c r="D4694" s="45">
        <v>1</v>
      </c>
    </row>
    <row r="4695" spans="1:4" x14ac:dyDescent="0.3">
      <c r="A4695" s="45" t="s">
        <v>172</v>
      </c>
      <c r="B4695" s="45" t="s">
        <v>343</v>
      </c>
      <c r="C4695" s="45">
        <v>1</v>
      </c>
      <c r="D4695" s="45"/>
    </row>
    <row r="4696" spans="1:4" x14ac:dyDescent="0.3">
      <c r="A4696" s="45" t="s">
        <v>172</v>
      </c>
      <c r="B4696" s="45" t="s">
        <v>343</v>
      </c>
      <c r="C4696" s="45">
        <v>1</v>
      </c>
      <c r="D4696" s="45"/>
    </row>
    <row r="4697" spans="1:4" x14ac:dyDescent="0.3">
      <c r="A4697" s="45" t="s">
        <v>171</v>
      </c>
      <c r="B4697" s="45" t="s">
        <v>2616</v>
      </c>
      <c r="C4697" s="45">
        <v>1</v>
      </c>
      <c r="D4697" s="45"/>
    </row>
    <row r="4698" spans="1:4" x14ac:dyDescent="0.3">
      <c r="A4698" s="45" t="s">
        <v>171</v>
      </c>
      <c r="B4698" s="45" t="s">
        <v>2616</v>
      </c>
      <c r="C4698" s="45">
        <v>1</v>
      </c>
      <c r="D4698" s="45"/>
    </row>
    <row r="4699" spans="1:4" x14ac:dyDescent="0.3">
      <c r="A4699" s="45" t="s">
        <v>172</v>
      </c>
      <c r="B4699" s="45" t="s">
        <v>438</v>
      </c>
      <c r="D4699" s="45">
        <v>1</v>
      </c>
    </row>
    <row r="4700" spans="1:4" x14ac:dyDescent="0.3">
      <c r="A4700" s="45" t="s">
        <v>172</v>
      </c>
      <c r="B4700" s="45" t="s">
        <v>438</v>
      </c>
      <c r="D4700" s="45">
        <v>1</v>
      </c>
    </row>
    <row r="4701" spans="1:4" x14ac:dyDescent="0.3">
      <c r="A4701" s="45" t="s">
        <v>172</v>
      </c>
      <c r="B4701" s="45" t="s">
        <v>438</v>
      </c>
      <c r="D4701" s="45">
        <v>1</v>
      </c>
    </row>
    <row r="4702" spans="1:4" x14ac:dyDescent="0.3">
      <c r="A4702" s="45" t="s">
        <v>323</v>
      </c>
      <c r="B4702" s="45" t="s">
        <v>438</v>
      </c>
      <c r="D4702" s="45">
        <v>1</v>
      </c>
    </row>
    <row r="4703" spans="1:4" x14ac:dyDescent="0.3">
      <c r="A4703" s="45" t="s">
        <v>845</v>
      </c>
      <c r="B4703" s="45" t="s">
        <v>374</v>
      </c>
      <c r="D4703" s="45">
        <v>1</v>
      </c>
    </row>
    <row r="4704" spans="1:4" x14ac:dyDescent="0.3">
      <c r="A4704" s="45" t="s">
        <v>171</v>
      </c>
      <c r="B4704" s="45" t="s">
        <v>35</v>
      </c>
      <c r="C4704" s="45">
        <v>1</v>
      </c>
      <c r="D4704" s="45"/>
    </row>
    <row r="4705" spans="1:4" x14ac:dyDescent="0.3">
      <c r="A4705" s="45" t="s">
        <v>557</v>
      </c>
      <c r="B4705" s="45" t="s">
        <v>35</v>
      </c>
      <c r="C4705" s="45">
        <v>1</v>
      </c>
      <c r="D4705" s="45"/>
    </row>
    <row r="4706" spans="1:4" x14ac:dyDescent="0.3">
      <c r="A4706" s="45" t="s">
        <v>557</v>
      </c>
      <c r="B4706" s="45" t="s">
        <v>35</v>
      </c>
      <c r="C4706" s="45">
        <v>2</v>
      </c>
      <c r="D4706" s="45"/>
    </row>
    <row r="4707" spans="1:4" x14ac:dyDescent="0.3">
      <c r="A4707" s="45" t="s">
        <v>557</v>
      </c>
      <c r="B4707" s="45" t="s">
        <v>35</v>
      </c>
      <c r="C4707" s="45">
        <v>3</v>
      </c>
      <c r="D4707" s="45"/>
    </row>
    <row r="4708" spans="1:4" x14ac:dyDescent="0.3">
      <c r="A4708" s="45" t="s">
        <v>547</v>
      </c>
      <c r="B4708" s="45" t="s">
        <v>35</v>
      </c>
      <c r="C4708" s="45">
        <v>1</v>
      </c>
      <c r="D4708" s="45"/>
    </row>
    <row r="4709" spans="1:4" x14ac:dyDescent="0.3">
      <c r="A4709" s="45" t="s">
        <v>383</v>
      </c>
      <c r="B4709" s="45" t="s">
        <v>35</v>
      </c>
      <c r="C4709" s="45">
        <v>1</v>
      </c>
      <c r="D4709" s="45"/>
    </row>
    <row r="4710" spans="1:4" x14ac:dyDescent="0.3">
      <c r="A4710" s="45" t="s">
        <v>383</v>
      </c>
      <c r="B4710" s="45" t="s">
        <v>35</v>
      </c>
      <c r="C4710" s="45">
        <v>1</v>
      </c>
      <c r="D4710" s="45"/>
    </row>
    <row r="4711" spans="1:4" x14ac:dyDescent="0.3">
      <c r="A4711" s="45" t="s">
        <v>383</v>
      </c>
      <c r="B4711" s="45" t="s">
        <v>35</v>
      </c>
      <c r="C4711" s="45">
        <v>1</v>
      </c>
      <c r="D4711" s="45"/>
    </row>
    <row r="4712" spans="1:4" x14ac:dyDescent="0.3">
      <c r="A4712" s="45" t="s">
        <v>383</v>
      </c>
      <c r="B4712" s="45" t="s">
        <v>35</v>
      </c>
      <c r="C4712" s="45">
        <v>2</v>
      </c>
      <c r="D4712" s="45"/>
    </row>
    <row r="4713" spans="1:4" x14ac:dyDescent="0.3">
      <c r="A4713" s="45" t="s">
        <v>383</v>
      </c>
      <c r="B4713" s="45" t="s">
        <v>35</v>
      </c>
      <c r="C4713" s="45">
        <v>2</v>
      </c>
      <c r="D4713" s="45"/>
    </row>
    <row r="4714" spans="1:4" x14ac:dyDescent="0.3">
      <c r="A4714" s="45" t="s">
        <v>383</v>
      </c>
      <c r="B4714" s="45" t="s">
        <v>35</v>
      </c>
      <c r="C4714" s="45">
        <v>2</v>
      </c>
      <c r="D4714" s="45"/>
    </row>
    <row r="4715" spans="1:4" x14ac:dyDescent="0.3">
      <c r="A4715" s="45" t="s">
        <v>383</v>
      </c>
      <c r="B4715" s="45" t="s">
        <v>35</v>
      </c>
      <c r="C4715" s="45">
        <v>4</v>
      </c>
      <c r="D4715" s="45"/>
    </row>
    <row r="4716" spans="1:4" x14ac:dyDescent="0.3">
      <c r="A4716" s="45" t="s">
        <v>2757</v>
      </c>
    </row>
    <row r="4717" spans="1:4" x14ac:dyDescent="0.3">
      <c r="A4717" s="46" t="s">
        <v>840</v>
      </c>
      <c r="B4717" s="46" t="s">
        <v>2758</v>
      </c>
      <c r="C4717" s="46" t="s">
        <v>2914</v>
      </c>
    </row>
    <row r="4718" spans="1:4" x14ac:dyDescent="0.3">
      <c r="A4718" s="46" t="s">
        <v>2756</v>
      </c>
      <c r="B4718" s="46" t="s">
        <v>2913</v>
      </c>
      <c r="C4718" s="46"/>
    </row>
    <row r="4719" spans="1:4" x14ac:dyDescent="0.3">
      <c r="A4719" s="46" t="s">
        <v>2754</v>
      </c>
      <c r="B4719" s="46" t="s">
        <v>2901</v>
      </c>
      <c r="C4719" s="46">
        <v>1</v>
      </c>
    </row>
    <row r="4720" spans="1:4" x14ac:dyDescent="0.3">
      <c r="A4720" s="46" t="s">
        <v>2611</v>
      </c>
      <c r="B4720" s="46" t="s">
        <v>2794</v>
      </c>
      <c r="C4720" s="46">
        <v>1</v>
      </c>
    </row>
    <row r="4721" spans="1:6" x14ac:dyDescent="0.3">
      <c r="A4721" s="46" t="s">
        <v>2611</v>
      </c>
      <c r="B4721" s="46" t="s">
        <v>2794</v>
      </c>
      <c r="C4721" s="46">
        <v>1</v>
      </c>
    </row>
    <row r="4722" spans="1:6" x14ac:dyDescent="0.3">
      <c r="A4722" s="46" t="s">
        <v>2611</v>
      </c>
      <c r="B4722" s="46" t="s">
        <v>2794</v>
      </c>
      <c r="C4722" s="46">
        <v>1</v>
      </c>
    </row>
    <row r="4723" spans="1:6" x14ac:dyDescent="0.3">
      <c r="A4723" s="46" t="s">
        <v>2748</v>
      </c>
      <c r="B4723" s="46" t="s">
        <v>2770</v>
      </c>
      <c r="C4723" s="46"/>
      <c r="D4723">
        <v>1</v>
      </c>
    </row>
    <row r="4724" spans="1:6" x14ac:dyDescent="0.3">
      <c r="A4724" s="46" t="s">
        <v>2611</v>
      </c>
      <c r="B4724" s="46" t="s">
        <v>2794</v>
      </c>
      <c r="C4724" s="46"/>
      <c r="D4724">
        <v>1</v>
      </c>
    </row>
    <row r="4725" spans="1:6" x14ac:dyDescent="0.3">
      <c r="A4725" s="46" t="s">
        <v>2611</v>
      </c>
      <c r="B4725" s="46" t="s">
        <v>2794</v>
      </c>
      <c r="C4725" s="46"/>
      <c r="D4725">
        <v>1</v>
      </c>
    </row>
    <row r="4726" spans="1:6" x14ac:dyDescent="0.3">
      <c r="A4726" s="46" t="s">
        <v>2611</v>
      </c>
      <c r="B4726" s="46" t="s">
        <v>2794</v>
      </c>
      <c r="C4726" s="46"/>
      <c r="D4726">
        <v>1</v>
      </c>
    </row>
    <row r="4727" spans="1:6" x14ac:dyDescent="0.3">
      <c r="A4727" s="46" t="s">
        <v>2611</v>
      </c>
      <c r="B4727" s="46" t="s">
        <v>2794</v>
      </c>
      <c r="C4727" s="46"/>
      <c r="D4727">
        <v>1</v>
      </c>
    </row>
    <row r="4728" spans="1:6" x14ac:dyDescent="0.3">
      <c r="A4728" s="46" t="s">
        <v>2611</v>
      </c>
      <c r="B4728" s="46" t="s">
        <v>2794</v>
      </c>
      <c r="C4728" s="46"/>
      <c r="D4728">
        <v>1</v>
      </c>
      <c r="E4728" s="44">
        <f>SUM(D4723:D4728)</f>
        <v>6</v>
      </c>
      <c r="F4728">
        <f>SUM(C4720:C4728)</f>
        <v>3</v>
      </c>
    </row>
    <row r="4729" spans="1:6" x14ac:dyDescent="0.3">
      <c r="A4729" s="46" t="s">
        <v>2749</v>
      </c>
      <c r="B4729" s="46" t="s">
        <v>2770</v>
      </c>
      <c r="C4729" s="46"/>
      <c r="D4729">
        <v>1</v>
      </c>
      <c r="E4729" s="44">
        <v>1</v>
      </c>
      <c r="F4729">
        <v>0</v>
      </c>
    </row>
    <row r="4730" spans="1:6" x14ac:dyDescent="0.3">
      <c r="A4730" s="46" t="s">
        <v>2658</v>
      </c>
      <c r="B4730" s="46" t="s">
        <v>2865</v>
      </c>
      <c r="C4730" s="46">
        <v>1</v>
      </c>
    </row>
    <row r="4731" spans="1:6" x14ac:dyDescent="0.3">
      <c r="A4731" s="46" t="s">
        <v>2658</v>
      </c>
      <c r="B4731" s="46" t="s">
        <v>2865</v>
      </c>
      <c r="C4731" s="46">
        <v>1</v>
      </c>
    </row>
    <row r="4732" spans="1:6" x14ac:dyDescent="0.3">
      <c r="A4732" s="46" t="s">
        <v>2658</v>
      </c>
      <c r="B4732" s="46" t="s">
        <v>2770</v>
      </c>
      <c r="C4732" s="46">
        <v>1</v>
      </c>
    </row>
    <row r="4733" spans="1:6" x14ac:dyDescent="0.3">
      <c r="A4733" s="46" t="s">
        <v>2658</v>
      </c>
      <c r="B4733" s="46" t="s">
        <v>2770</v>
      </c>
      <c r="C4733" s="46">
        <v>1</v>
      </c>
    </row>
    <row r="4734" spans="1:6" x14ac:dyDescent="0.3">
      <c r="A4734" s="46" t="s">
        <v>2751</v>
      </c>
      <c r="B4734" s="46" t="s">
        <v>2865</v>
      </c>
      <c r="C4734" s="46"/>
      <c r="D4734">
        <v>1</v>
      </c>
    </row>
    <row r="4735" spans="1:6" x14ac:dyDescent="0.3">
      <c r="A4735" s="46" t="s">
        <v>2751</v>
      </c>
      <c r="B4735" s="46" t="s">
        <v>2865</v>
      </c>
      <c r="C4735" s="46"/>
      <c r="D4735">
        <v>1</v>
      </c>
    </row>
    <row r="4736" spans="1:6" x14ac:dyDescent="0.3">
      <c r="A4736" s="46" t="s">
        <v>2751</v>
      </c>
      <c r="B4736" s="46" t="s">
        <v>2866</v>
      </c>
      <c r="C4736" s="46"/>
      <c r="D4736">
        <v>1</v>
      </c>
    </row>
    <row r="4737" spans="1:6" x14ac:dyDescent="0.3">
      <c r="A4737" s="46" t="s">
        <v>2658</v>
      </c>
      <c r="B4737" s="46" t="s">
        <v>2865</v>
      </c>
      <c r="C4737" s="46"/>
      <c r="D4737">
        <v>1</v>
      </c>
    </row>
    <row r="4738" spans="1:6" x14ac:dyDescent="0.3">
      <c r="A4738" s="46" t="s">
        <v>2658</v>
      </c>
      <c r="B4738" s="46" t="s">
        <v>2865</v>
      </c>
      <c r="C4738" s="46"/>
      <c r="D4738">
        <v>1</v>
      </c>
      <c r="E4738" s="44">
        <f>SUM(D4734:D4738)</f>
        <v>5</v>
      </c>
      <c r="F4738">
        <f>SUM(C4730:C4733)</f>
        <v>4</v>
      </c>
    </row>
    <row r="4739" spans="1:6" x14ac:dyDescent="0.3">
      <c r="A4739" s="46" t="s">
        <v>2754</v>
      </c>
      <c r="B4739" s="46" t="s">
        <v>2891</v>
      </c>
      <c r="C4739" s="46">
        <v>1</v>
      </c>
    </row>
    <row r="4740" spans="1:6" x14ac:dyDescent="0.3">
      <c r="A4740" s="46" t="s">
        <v>2754</v>
      </c>
      <c r="B4740" s="46" t="s">
        <v>2865</v>
      </c>
      <c r="C4740" s="46">
        <v>1</v>
      </c>
    </row>
    <row r="4741" spans="1:6" x14ac:dyDescent="0.3">
      <c r="A4741" s="46" t="s">
        <v>2754</v>
      </c>
      <c r="B4741" s="46" t="s">
        <v>2865</v>
      </c>
      <c r="C4741" s="46">
        <v>1</v>
      </c>
    </row>
    <row r="4742" spans="1:6" x14ac:dyDescent="0.3">
      <c r="A4742" s="46" t="s">
        <v>2754</v>
      </c>
      <c r="B4742" s="46" t="s">
        <v>2865</v>
      </c>
      <c r="C4742" s="46">
        <v>1</v>
      </c>
    </row>
    <row r="4743" spans="1:6" x14ac:dyDescent="0.3">
      <c r="A4743" s="46" t="s">
        <v>2753</v>
      </c>
      <c r="B4743" s="46" t="s">
        <v>2865</v>
      </c>
      <c r="C4743" s="46">
        <v>1</v>
      </c>
    </row>
    <row r="4744" spans="1:6" x14ac:dyDescent="0.3">
      <c r="A4744" s="46" t="s">
        <v>2753</v>
      </c>
      <c r="B4744" s="46" t="s">
        <v>2770</v>
      </c>
      <c r="C4744" s="46">
        <v>1</v>
      </c>
    </row>
    <row r="4745" spans="1:6" x14ac:dyDescent="0.3">
      <c r="A4745" s="46" t="s">
        <v>2753</v>
      </c>
      <c r="B4745" s="46" t="s">
        <v>2865</v>
      </c>
      <c r="C4745" s="46">
        <v>1</v>
      </c>
    </row>
    <row r="4746" spans="1:6" x14ac:dyDescent="0.3">
      <c r="A4746" s="46" t="s">
        <v>2753</v>
      </c>
      <c r="B4746" s="46" t="s">
        <v>2770</v>
      </c>
      <c r="C4746" s="46">
        <v>1</v>
      </c>
    </row>
    <row r="4747" spans="1:6" x14ac:dyDescent="0.3">
      <c r="A4747" s="46" t="s">
        <v>2753</v>
      </c>
      <c r="B4747" s="46" t="s">
        <v>2865</v>
      </c>
      <c r="C4747" s="46">
        <v>1</v>
      </c>
    </row>
    <row r="4748" spans="1:6" x14ac:dyDescent="0.3">
      <c r="A4748" s="46" t="s">
        <v>2753</v>
      </c>
      <c r="B4748" s="46" t="s">
        <v>2770</v>
      </c>
      <c r="C4748" s="46">
        <v>1</v>
      </c>
    </row>
    <row r="4749" spans="1:6" x14ac:dyDescent="0.3">
      <c r="A4749" s="46" t="s">
        <v>2753</v>
      </c>
      <c r="B4749" s="46" t="s">
        <v>2865</v>
      </c>
      <c r="C4749" s="46">
        <v>1</v>
      </c>
    </row>
    <row r="4750" spans="1:6" x14ac:dyDescent="0.3">
      <c r="A4750" s="46" t="s">
        <v>2753</v>
      </c>
      <c r="B4750" s="46" t="s">
        <v>2770</v>
      </c>
      <c r="C4750" s="46">
        <v>1</v>
      </c>
    </row>
    <row r="4751" spans="1:6" x14ac:dyDescent="0.3">
      <c r="A4751" s="46" t="s">
        <v>2753</v>
      </c>
      <c r="B4751" s="46" t="s">
        <v>2865</v>
      </c>
      <c r="C4751" s="46">
        <v>1</v>
      </c>
    </row>
    <row r="4752" spans="1:6" x14ac:dyDescent="0.3">
      <c r="A4752" s="46" t="s">
        <v>2753</v>
      </c>
      <c r="B4752" s="46" t="s">
        <v>2770</v>
      </c>
      <c r="C4752" s="46">
        <v>1</v>
      </c>
    </row>
    <row r="4753" spans="1:6" x14ac:dyDescent="0.3">
      <c r="A4753" s="46" t="s">
        <v>2753</v>
      </c>
      <c r="B4753" s="46" t="s">
        <v>2865</v>
      </c>
      <c r="C4753" s="46">
        <v>1</v>
      </c>
    </row>
    <row r="4754" spans="1:6" x14ac:dyDescent="0.3">
      <c r="A4754" s="46" t="s">
        <v>2753</v>
      </c>
      <c r="B4754" s="46" t="s">
        <v>2770</v>
      </c>
      <c r="C4754" s="46"/>
      <c r="D4754">
        <v>1</v>
      </c>
      <c r="E4754" s="44">
        <v>1</v>
      </c>
      <c r="F4754">
        <f>SUM(C4739:C4753)</f>
        <v>15</v>
      </c>
    </row>
    <row r="4755" spans="1:6" x14ac:dyDescent="0.3">
      <c r="A4755" s="46" t="s">
        <v>2756</v>
      </c>
      <c r="B4755" s="46" t="s">
        <v>2905</v>
      </c>
      <c r="C4755" s="46">
        <v>1</v>
      </c>
      <c r="D4755" s="46"/>
    </row>
    <row r="4756" spans="1:6" x14ac:dyDescent="0.3">
      <c r="A4756" s="46" t="s">
        <v>2756</v>
      </c>
      <c r="B4756" s="46" t="s">
        <v>2866</v>
      </c>
      <c r="C4756" s="46">
        <v>1</v>
      </c>
      <c r="D4756" s="46"/>
    </row>
    <row r="4757" spans="1:6" x14ac:dyDescent="0.3">
      <c r="A4757" s="46" t="s">
        <v>2755</v>
      </c>
      <c r="B4757" s="46" t="s">
        <v>2865</v>
      </c>
      <c r="C4757" s="46">
        <v>1</v>
      </c>
      <c r="D4757" s="46"/>
    </row>
    <row r="4758" spans="1:6" x14ac:dyDescent="0.3">
      <c r="A4758" s="46" t="s">
        <v>2755</v>
      </c>
      <c r="B4758" s="46" t="s">
        <v>2770</v>
      </c>
      <c r="C4758" s="46">
        <v>1</v>
      </c>
      <c r="D4758" s="46"/>
    </row>
    <row r="4759" spans="1:6" x14ac:dyDescent="0.3">
      <c r="A4759" s="46" t="s">
        <v>2755</v>
      </c>
      <c r="B4759" s="46" t="s">
        <v>2770</v>
      </c>
      <c r="C4759" s="46">
        <v>1</v>
      </c>
      <c r="D4759" s="46"/>
    </row>
    <row r="4760" spans="1:6" x14ac:dyDescent="0.3">
      <c r="A4760" s="46" t="s">
        <v>2755</v>
      </c>
      <c r="B4760" s="46" t="s">
        <v>2770</v>
      </c>
      <c r="C4760" s="46">
        <v>1</v>
      </c>
      <c r="D4760" s="46"/>
    </row>
    <row r="4761" spans="1:6" x14ac:dyDescent="0.3">
      <c r="A4761" s="46" t="s">
        <v>2755</v>
      </c>
      <c r="B4761" s="46" t="s">
        <v>2865</v>
      </c>
      <c r="C4761" s="46">
        <v>1</v>
      </c>
      <c r="D4761" s="46"/>
    </row>
    <row r="4762" spans="1:6" x14ac:dyDescent="0.3">
      <c r="A4762" s="46" t="s">
        <v>2755</v>
      </c>
      <c r="B4762" s="46" t="s">
        <v>2770</v>
      </c>
      <c r="C4762" s="46">
        <v>1</v>
      </c>
      <c r="D4762" s="46"/>
    </row>
    <row r="4763" spans="1:6" x14ac:dyDescent="0.3">
      <c r="A4763" s="46" t="s">
        <v>2755</v>
      </c>
      <c r="B4763" s="46" t="s">
        <v>2865</v>
      </c>
      <c r="C4763" s="46">
        <v>1</v>
      </c>
      <c r="D4763" s="46"/>
    </row>
    <row r="4764" spans="1:6" x14ac:dyDescent="0.3">
      <c r="A4764" s="46" t="s">
        <v>2755</v>
      </c>
      <c r="B4764" s="46" t="s">
        <v>2770</v>
      </c>
      <c r="C4764" s="46">
        <v>1</v>
      </c>
      <c r="D4764" s="46"/>
    </row>
    <row r="4765" spans="1:6" x14ac:dyDescent="0.3">
      <c r="A4765" s="46" t="s">
        <v>2755</v>
      </c>
      <c r="B4765" s="46" t="s">
        <v>2770</v>
      </c>
      <c r="C4765" s="46">
        <v>1</v>
      </c>
      <c r="D4765" s="46"/>
    </row>
    <row r="4766" spans="1:6" x14ac:dyDescent="0.3">
      <c r="A4766" s="46" t="s">
        <v>2755</v>
      </c>
      <c r="B4766" s="46" t="s">
        <v>2865</v>
      </c>
      <c r="C4766" s="46">
        <v>2</v>
      </c>
      <c r="D4766" s="46"/>
    </row>
    <row r="4767" spans="1:6" x14ac:dyDescent="0.3">
      <c r="A4767" s="46" t="s">
        <v>2756</v>
      </c>
      <c r="B4767" s="46" t="s">
        <v>2866</v>
      </c>
      <c r="C4767" s="46"/>
      <c r="D4767" s="46">
        <v>1</v>
      </c>
    </row>
    <row r="4768" spans="1:6" x14ac:dyDescent="0.3">
      <c r="A4768" s="46" t="s">
        <v>2756</v>
      </c>
      <c r="B4768" s="46" t="s">
        <v>2866</v>
      </c>
      <c r="C4768" s="46"/>
      <c r="D4768" s="46">
        <v>1</v>
      </c>
    </row>
    <row r="4769" spans="1:6" x14ac:dyDescent="0.3">
      <c r="A4769" s="46" t="s">
        <v>2755</v>
      </c>
      <c r="B4769" s="46" t="s">
        <v>2770</v>
      </c>
      <c r="C4769" s="46"/>
      <c r="D4769" s="46">
        <v>1</v>
      </c>
    </row>
    <row r="4770" spans="1:6" x14ac:dyDescent="0.3">
      <c r="A4770" s="46" t="s">
        <v>2755</v>
      </c>
      <c r="B4770" s="46" t="s">
        <v>2770</v>
      </c>
      <c r="C4770" s="46"/>
      <c r="D4770" s="46">
        <v>1</v>
      </c>
    </row>
    <row r="4771" spans="1:6" x14ac:dyDescent="0.3">
      <c r="A4771" s="46" t="s">
        <v>2755</v>
      </c>
      <c r="B4771" s="46" t="s">
        <v>2770</v>
      </c>
      <c r="C4771" s="46"/>
      <c r="D4771" s="46">
        <v>1</v>
      </c>
    </row>
    <row r="4772" spans="1:6" x14ac:dyDescent="0.3">
      <c r="A4772" s="46" t="s">
        <v>2755</v>
      </c>
      <c r="B4772" s="46" t="s">
        <v>2770</v>
      </c>
      <c r="C4772" s="46"/>
      <c r="D4772" s="46">
        <v>1</v>
      </c>
    </row>
    <row r="4773" spans="1:6" x14ac:dyDescent="0.3">
      <c r="A4773" s="46" t="s">
        <v>2755</v>
      </c>
      <c r="B4773" s="46" t="s">
        <v>2770</v>
      </c>
      <c r="C4773" s="46"/>
      <c r="D4773" s="46">
        <v>1</v>
      </c>
    </row>
    <row r="4774" spans="1:6" x14ac:dyDescent="0.3">
      <c r="A4774" s="46" t="s">
        <v>2755</v>
      </c>
      <c r="B4774" s="46" t="s">
        <v>2865</v>
      </c>
      <c r="C4774" s="46"/>
      <c r="D4774" s="46">
        <v>1</v>
      </c>
    </row>
    <row r="4775" spans="1:6" x14ac:dyDescent="0.3">
      <c r="A4775" s="46" t="s">
        <v>2755</v>
      </c>
      <c r="B4775" s="46" t="s">
        <v>2770</v>
      </c>
      <c r="C4775" s="46"/>
      <c r="D4775" s="46">
        <v>1</v>
      </c>
      <c r="E4775" s="44">
        <f>SUM(D4767:D4775)</f>
        <v>9</v>
      </c>
      <c r="F4775">
        <f>SUM(C4755:C4766)</f>
        <v>13</v>
      </c>
    </row>
    <row r="4776" spans="1:6" x14ac:dyDescent="0.3">
      <c r="A4776" s="46" t="s">
        <v>2752</v>
      </c>
      <c r="B4776" s="46" t="s">
        <v>2884</v>
      </c>
      <c r="C4776" s="46"/>
      <c r="D4776" s="46">
        <v>1</v>
      </c>
    </row>
    <row r="4777" spans="1:6" x14ac:dyDescent="0.3">
      <c r="A4777" s="46" t="s">
        <v>2752</v>
      </c>
      <c r="B4777" s="46" t="s">
        <v>2887</v>
      </c>
      <c r="C4777" s="46"/>
      <c r="D4777" s="46">
        <v>1</v>
      </c>
    </row>
    <row r="4778" spans="1:6" x14ac:dyDescent="0.3">
      <c r="A4778" s="46" t="s">
        <v>2749</v>
      </c>
      <c r="B4778" s="46" t="s">
        <v>2833</v>
      </c>
      <c r="C4778" s="46"/>
      <c r="D4778" s="46">
        <v>1</v>
      </c>
    </row>
    <row r="4779" spans="1:6" x14ac:dyDescent="0.3">
      <c r="A4779" s="46" t="s">
        <v>2489</v>
      </c>
      <c r="B4779" s="46" t="s">
        <v>2833</v>
      </c>
      <c r="C4779" s="46"/>
      <c r="D4779" s="46">
        <v>1</v>
      </c>
    </row>
    <row r="4780" spans="1:6" x14ac:dyDescent="0.3">
      <c r="A4780" s="46" t="s">
        <v>2752</v>
      </c>
      <c r="B4780" s="46" t="s">
        <v>2833</v>
      </c>
      <c r="C4780" s="46"/>
      <c r="D4780" s="46">
        <v>1</v>
      </c>
    </row>
    <row r="4781" spans="1:6" x14ac:dyDescent="0.3">
      <c r="A4781" s="46" t="s">
        <v>2751</v>
      </c>
      <c r="B4781" s="46" t="s">
        <v>2867</v>
      </c>
      <c r="C4781" s="46"/>
      <c r="D4781" s="46">
        <v>1</v>
      </c>
    </row>
    <row r="4782" spans="1:6" x14ac:dyDescent="0.3">
      <c r="A4782" s="46" t="s">
        <v>2748</v>
      </c>
      <c r="B4782" s="46" t="s">
        <v>2765</v>
      </c>
      <c r="C4782" s="46"/>
    </row>
    <row r="4783" spans="1:6" x14ac:dyDescent="0.3">
      <c r="A4783" s="46" t="s">
        <v>2611</v>
      </c>
      <c r="B4783" s="46" t="s">
        <v>2765</v>
      </c>
      <c r="C4783" s="46"/>
    </row>
    <row r="4784" spans="1:6" x14ac:dyDescent="0.3">
      <c r="A4784" s="46" t="s">
        <v>2753</v>
      </c>
      <c r="B4784" s="46" t="s">
        <v>2765</v>
      </c>
      <c r="C4784" s="46">
        <v>1</v>
      </c>
    </row>
    <row r="4785" spans="1:3" x14ac:dyDescent="0.3">
      <c r="A4785" s="46" t="s">
        <v>2753</v>
      </c>
      <c r="B4785" s="46" t="s">
        <v>2765</v>
      </c>
      <c r="C4785" s="46"/>
    </row>
    <row r="4786" spans="1:3" x14ac:dyDescent="0.3">
      <c r="A4786" s="46" t="s">
        <v>2751</v>
      </c>
      <c r="B4786" s="46" t="s">
        <v>2869</v>
      </c>
      <c r="C4786" s="46">
        <v>1</v>
      </c>
    </row>
    <row r="4787" spans="1:3" x14ac:dyDescent="0.3">
      <c r="A4787" s="46" t="s">
        <v>2751</v>
      </c>
      <c r="B4787" s="46" t="s">
        <v>2869</v>
      </c>
      <c r="C4787" s="46">
        <v>1</v>
      </c>
    </row>
    <row r="4788" spans="1:3" x14ac:dyDescent="0.3">
      <c r="A4788" s="46" t="s">
        <v>2751</v>
      </c>
      <c r="B4788" s="46" t="s">
        <v>2869</v>
      </c>
      <c r="C4788" s="46">
        <v>1</v>
      </c>
    </row>
    <row r="4789" spans="1:3" x14ac:dyDescent="0.3">
      <c r="A4789" s="46" t="s">
        <v>2751</v>
      </c>
      <c r="B4789" s="46" t="s">
        <v>2869</v>
      </c>
      <c r="C4789" s="46">
        <v>1</v>
      </c>
    </row>
    <row r="4790" spans="1:3" x14ac:dyDescent="0.3">
      <c r="A4790" s="46" t="s">
        <v>2751</v>
      </c>
      <c r="B4790" s="46" t="s">
        <v>2869</v>
      </c>
      <c r="C4790" s="46">
        <v>1</v>
      </c>
    </row>
    <row r="4791" spans="1:3" x14ac:dyDescent="0.3">
      <c r="A4791" s="46" t="s">
        <v>2751</v>
      </c>
      <c r="B4791" s="46" t="s">
        <v>2869</v>
      </c>
      <c r="C4791" s="46">
        <v>1</v>
      </c>
    </row>
    <row r="4792" spans="1:3" x14ac:dyDescent="0.3">
      <c r="A4792" s="46" t="s">
        <v>2751</v>
      </c>
      <c r="B4792" s="46" t="s">
        <v>2869</v>
      </c>
      <c r="C4792" s="46">
        <v>1</v>
      </c>
    </row>
    <row r="4793" spans="1:3" x14ac:dyDescent="0.3">
      <c r="A4793" s="46" t="s">
        <v>2751</v>
      </c>
      <c r="B4793" s="46" t="s">
        <v>2869</v>
      </c>
      <c r="C4793" s="46">
        <v>1</v>
      </c>
    </row>
    <row r="4794" spans="1:3" x14ac:dyDescent="0.3">
      <c r="A4794" s="46" t="s">
        <v>2751</v>
      </c>
      <c r="B4794" s="46" t="s">
        <v>2869</v>
      </c>
      <c r="C4794" s="46">
        <v>1</v>
      </c>
    </row>
    <row r="4795" spans="1:3" x14ac:dyDescent="0.3">
      <c r="A4795" s="46" t="s">
        <v>2751</v>
      </c>
      <c r="B4795" s="46" t="s">
        <v>2869</v>
      </c>
      <c r="C4795" s="46">
        <v>2</v>
      </c>
    </row>
    <row r="4796" spans="1:3" x14ac:dyDescent="0.3">
      <c r="A4796" s="46" t="s">
        <v>2751</v>
      </c>
      <c r="B4796" s="46" t="s">
        <v>2869</v>
      </c>
      <c r="C4796" s="46">
        <v>2</v>
      </c>
    </row>
    <row r="4797" spans="1:3" x14ac:dyDescent="0.3">
      <c r="A4797" s="46" t="s">
        <v>2751</v>
      </c>
      <c r="B4797" s="46" t="s">
        <v>2869</v>
      </c>
      <c r="C4797" s="46">
        <v>2</v>
      </c>
    </row>
    <row r="4798" spans="1:3" x14ac:dyDescent="0.3">
      <c r="A4798" s="46" t="s">
        <v>2751</v>
      </c>
      <c r="B4798" s="46" t="s">
        <v>2869</v>
      </c>
      <c r="C4798" s="46">
        <v>2</v>
      </c>
    </row>
    <row r="4799" spans="1:3" x14ac:dyDescent="0.3">
      <c r="A4799" s="46" t="s">
        <v>2751</v>
      </c>
      <c r="B4799" s="46" t="s">
        <v>2869</v>
      </c>
      <c r="C4799" s="46">
        <v>3</v>
      </c>
    </row>
    <row r="4800" spans="1:3" x14ac:dyDescent="0.3">
      <c r="A4800" s="46" t="s">
        <v>2751</v>
      </c>
      <c r="B4800" s="46" t="s">
        <v>2869</v>
      </c>
      <c r="C4800" s="46">
        <v>3</v>
      </c>
    </row>
    <row r="4801" spans="1:8" x14ac:dyDescent="0.3">
      <c r="A4801" s="46" t="s">
        <v>2751</v>
      </c>
      <c r="B4801" s="46" t="s">
        <v>2862</v>
      </c>
      <c r="C4801" s="46"/>
    </row>
    <row r="4802" spans="1:8" x14ac:dyDescent="0.3">
      <c r="A4802" s="46" t="s">
        <v>2748</v>
      </c>
      <c r="B4802" s="46" t="s">
        <v>1385</v>
      </c>
      <c r="C4802" s="46"/>
      <c r="D4802">
        <v>1</v>
      </c>
    </row>
    <row r="4803" spans="1:8" x14ac:dyDescent="0.3">
      <c r="A4803" s="46" t="s">
        <v>2748</v>
      </c>
      <c r="B4803" s="46" t="s">
        <v>2780</v>
      </c>
      <c r="C4803" s="46"/>
      <c r="D4803">
        <v>1</v>
      </c>
    </row>
    <row r="4804" spans="1:8" x14ac:dyDescent="0.3">
      <c r="A4804" s="46" t="s">
        <v>2748</v>
      </c>
      <c r="B4804" s="46" t="s">
        <v>2780</v>
      </c>
      <c r="C4804" s="46"/>
      <c r="D4804" s="46">
        <v>1</v>
      </c>
    </row>
    <row r="4805" spans="1:8" x14ac:dyDescent="0.3">
      <c r="A4805" s="46" t="s">
        <v>2748</v>
      </c>
      <c r="B4805" s="46" t="s">
        <v>2781</v>
      </c>
      <c r="C4805" s="46"/>
      <c r="D4805" s="46">
        <v>1</v>
      </c>
    </row>
    <row r="4806" spans="1:8" x14ac:dyDescent="0.3">
      <c r="A4806" s="46" t="s">
        <v>2611</v>
      </c>
      <c r="B4806" s="46" t="s">
        <v>2795</v>
      </c>
      <c r="C4806" s="46"/>
      <c r="D4806" s="46">
        <v>1</v>
      </c>
    </row>
    <row r="4807" spans="1:8" x14ac:dyDescent="0.3">
      <c r="A4807" s="46" t="s">
        <v>2611</v>
      </c>
      <c r="B4807" s="46" t="s">
        <v>2795</v>
      </c>
      <c r="C4807" s="46"/>
      <c r="D4807" s="46">
        <v>1</v>
      </c>
    </row>
    <row r="4808" spans="1:8" x14ac:dyDescent="0.3">
      <c r="A4808" s="46" t="s">
        <v>2611</v>
      </c>
      <c r="B4808" s="46" t="s">
        <v>2795</v>
      </c>
      <c r="C4808" s="46"/>
      <c r="D4808" s="46">
        <v>1</v>
      </c>
    </row>
    <row r="4809" spans="1:8" x14ac:dyDescent="0.3">
      <c r="A4809" s="46" t="s">
        <v>2611</v>
      </c>
      <c r="B4809" s="46" t="s">
        <v>2795</v>
      </c>
      <c r="C4809" s="46"/>
      <c r="D4809" s="46">
        <v>1</v>
      </c>
      <c r="G4809" s="44">
        <f>SUM(D4802:D4809)</f>
        <v>8</v>
      </c>
      <c r="H4809">
        <v>0</v>
      </c>
    </row>
    <row r="4810" spans="1:8" x14ac:dyDescent="0.3">
      <c r="A4810" s="46" t="s">
        <v>2749</v>
      </c>
      <c r="B4810" s="46" t="s">
        <v>2780</v>
      </c>
      <c r="C4810" s="46">
        <v>1</v>
      </c>
      <c r="D4810" s="46"/>
      <c r="G4810" s="44">
        <v>0</v>
      </c>
      <c r="H4810">
        <v>1</v>
      </c>
    </row>
    <row r="4811" spans="1:8" x14ac:dyDescent="0.3">
      <c r="A4811" s="46" t="s">
        <v>2753</v>
      </c>
      <c r="B4811" s="46" t="s">
        <v>2780</v>
      </c>
      <c r="C4811" s="46"/>
      <c r="D4811" s="46">
        <v>1</v>
      </c>
      <c r="G4811" s="44">
        <v>1</v>
      </c>
      <c r="H4811">
        <v>0</v>
      </c>
    </row>
    <row r="4812" spans="1:8" x14ac:dyDescent="0.3">
      <c r="A4812" s="46" t="s">
        <v>2748</v>
      </c>
      <c r="B4812" s="46" t="s">
        <v>2804</v>
      </c>
      <c r="C4812" s="46">
        <v>1</v>
      </c>
    </row>
    <row r="4813" spans="1:8" x14ac:dyDescent="0.3">
      <c r="A4813" s="46" t="s">
        <v>2748</v>
      </c>
      <c r="B4813" s="46" t="s">
        <v>2805</v>
      </c>
      <c r="C4813" s="46">
        <v>1</v>
      </c>
    </row>
    <row r="4814" spans="1:8" x14ac:dyDescent="0.3">
      <c r="A4814" s="46" t="s">
        <v>2748</v>
      </c>
      <c r="B4814" s="46" t="s">
        <v>44</v>
      </c>
      <c r="C4814" s="46">
        <v>1</v>
      </c>
    </row>
    <row r="4815" spans="1:8" x14ac:dyDescent="0.3">
      <c r="A4815" s="46" t="s">
        <v>2748</v>
      </c>
      <c r="B4815" s="46" t="s">
        <v>44</v>
      </c>
      <c r="C4815" s="46">
        <v>1</v>
      </c>
    </row>
    <row r="4816" spans="1:8" x14ac:dyDescent="0.3">
      <c r="A4816" s="46" t="s">
        <v>2748</v>
      </c>
      <c r="B4816" s="46" t="s">
        <v>2805</v>
      </c>
      <c r="C4816" s="46">
        <v>2</v>
      </c>
    </row>
    <row r="4817" spans="1:3" x14ac:dyDescent="0.3">
      <c r="A4817" s="46" t="s">
        <v>2748</v>
      </c>
      <c r="B4817" s="46" t="s">
        <v>44</v>
      </c>
      <c r="C4817" s="46">
        <v>2</v>
      </c>
    </row>
    <row r="4818" spans="1:3" x14ac:dyDescent="0.3">
      <c r="A4818" s="46" t="s">
        <v>2748</v>
      </c>
      <c r="B4818" s="46" t="s">
        <v>44</v>
      </c>
      <c r="C4818" s="46">
        <v>4</v>
      </c>
    </row>
    <row r="4819" spans="1:3" x14ac:dyDescent="0.3">
      <c r="A4819" s="46" t="s">
        <v>2748</v>
      </c>
      <c r="B4819" s="46" t="s">
        <v>44</v>
      </c>
      <c r="C4819" s="46">
        <v>4</v>
      </c>
    </row>
    <row r="4820" spans="1:3" x14ac:dyDescent="0.3">
      <c r="A4820" s="46" t="s">
        <v>2748</v>
      </c>
      <c r="B4820" s="46" t="s">
        <v>2805</v>
      </c>
      <c r="C4820" s="46"/>
    </row>
    <row r="4821" spans="1:3" x14ac:dyDescent="0.3">
      <c r="A4821" s="46" t="s">
        <v>2748</v>
      </c>
      <c r="B4821" s="46" t="s">
        <v>2805</v>
      </c>
      <c r="C4821" s="46"/>
    </row>
    <row r="4822" spans="1:3" x14ac:dyDescent="0.3">
      <c r="A4822" s="46" t="s">
        <v>2751</v>
      </c>
      <c r="B4822" s="46" t="s">
        <v>2881</v>
      </c>
      <c r="C4822" s="46">
        <v>1</v>
      </c>
    </row>
    <row r="4823" spans="1:3" x14ac:dyDescent="0.3">
      <c r="A4823" s="46" t="s">
        <v>2751</v>
      </c>
      <c r="B4823" s="46" t="s">
        <v>2881</v>
      </c>
      <c r="C4823" s="46">
        <v>3</v>
      </c>
    </row>
    <row r="4824" spans="1:3" x14ac:dyDescent="0.3">
      <c r="A4824" s="46" t="s">
        <v>2751</v>
      </c>
      <c r="B4824" s="46" t="s">
        <v>2881</v>
      </c>
      <c r="C4824" s="46">
        <v>3</v>
      </c>
    </row>
    <row r="4825" spans="1:3" x14ac:dyDescent="0.3">
      <c r="A4825" s="46" t="s">
        <v>2751</v>
      </c>
      <c r="B4825" s="46" t="s">
        <v>2881</v>
      </c>
      <c r="C4825" s="46">
        <v>5</v>
      </c>
    </row>
    <row r="4826" spans="1:3" x14ac:dyDescent="0.3">
      <c r="A4826" s="46" t="s">
        <v>2751</v>
      </c>
      <c r="B4826" s="46" t="s">
        <v>2881</v>
      </c>
      <c r="C4826" s="46">
        <v>5</v>
      </c>
    </row>
    <row r="4827" spans="1:3" x14ac:dyDescent="0.3">
      <c r="A4827" s="46" t="s">
        <v>2751</v>
      </c>
      <c r="B4827" s="46" t="s">
        <v>2881</v>
      </c>
      <c r="C4827" s="46">
        <v>6</v>
      </c>
    </row>
    <row r="4828" spans="1:3" x14ac:dyDescent="0.3">
      <c r="A4828" s="46" t="s">
        <v>2751</v>
      </c>
      <c r="B4828" s="46" t="s">
        <v>2881</v>
      </c>
      <c r="C4828" s="46">
        <v>6</v>
      </c>
    </row>
    <row r="4829" spans="1:3" x14ac:dyDescent="0.3">
      <c r="A4829" s="46" t="s">
        <v>2751</v>
      </c>
      <c r="B4829" s="46" t="s">
        <v>2881</v>
      </c>
      <c r="C4829" s="46">
        <v>9</v>
      </c>
    </row>
    <row r="4830" spans="1:3" x14ac:dyDescent="0.3">
      <c r="A4830" s="46" t="s">
        <v>2751</v>
      </c>
      <c r="B4830" s="46" t="s">
        <v>2881</v>
      </c>
      <c r="C4830" s="46">
        <v>9</v>
      </c>
    </row>
    <row r="4831" spans="1:3" x14ac:dyDescent="0.3">
      <c r="A4831" s="46" t="s">
        <v>2751</v>
      </c>
      <c r="B4831" s="46" t="s">
        <v>2881</v>
      </c>
      <c r="C4831" s="46">
        <v>9</v>
      </c>
    </row>
    <row r="4832" spans="1:3" x14ac:dyDescent="0.3">
      <c r="A4832" s="46" t="s">
        <v>2751</v>
      </c>
      <c r="B4832" s="46" t="s">
        <v>2881</v>
      </c>
      <c r="C4832" s="46">
        <v>9</v>
      </c>
    </row>
    <row r="4833" spans="1:3" x14ac:dyDescent="0.3">
      <c r="A4833" s="46" t="s">
        <v>2751</v>
      </c>
      <c r="B4833" s="46" t="s">
        <v>2881</v>
      </c>
      <c r="C4833" s="46">
        <v>12</v>
      </c>
    </row>
    <row r="4834" spans="1:3" x14ac:dyDescent="0.3">
      <c r="A4834" s="46" t="s">
        <v>2751</v>
      </c>
      <c r="B4834" s="46" t="s">
        <v>2881</v>
      </c>
      <c r="C4834" s="46">
        <v>13</v>
      </c>
    </row>
    <row r="4835" spans="1:3" x14ac:dyDescent="0.3">
      <c r="A4835" s="46" t="s">
        <v>2754</v>
      </c>
      <c r="B4835" s="46" t="s">
        <v>2902</v>
      </c>
      <c r="C4835" s="46">
        <v>1</v>
      </c>
    </row>
    <row r="4836" spans="1:3" x14ac:dyDescent="0.3">
      <c r="A4836" s="46" t="s">
        <v>2754</v>
      </c>
      <c r="B4836" s="46" t="s">
        <v>2902</v>
      </c>
      <c r="C4836" s="46">
        <v>1</v>
      </c>
    </row>
    <row r="4837" spans="1:3" x14ac:dyDescent="0.3">
      <c r="A4837" s="46" t="s">
        <v>2754</v>
      </c>
      <c r="B4837" s="46" t="s">
        <v>2902</v>
      </c>
      <c r="C4837" s="46">
        <v>1</v>
      </c>
    </row>
    <row r="4838" spans="1:3" x14ac:dyDescent="0.3">
      <c r="A4838" s="46" t="s">
        <v>2754</v>
      </c>
      <c r="B4838" s="46" t="s">
        <v>2902</v>
      </c>
      <c r="C4838" s="46">
        <v>1</v>
      </c>
    </row>
    <row r="4839" spans="1:3" x14ac:dyDescent="0.3">
      <c r="A4839" s="46" t="s">
        <v>2753</v>
      </c>
      <c r="B4839" s="46" t="s">
        <v>2902</v>
      </c>
      <c r="C4839" s="46">
        <v>1</v>
      </c>
    </row>
    <row r="4840" spans="1:3" x14ac:dyDescent="0.3">
      <c r="A4840" s="46" t="s">
        <v>2753</v>
      </c>
      <c r="B4840" s="46" t="s">
        <v>2902</v>
      </c>
      <c r="C4840" s="46">
        <v>1</v>
      </c>
    </row>
    <row r="4841" spans="1:3" x14ac:dyDescent="0.3">
      <c r="A4841" s="46" t="s">
        <v>2753</v>
      </c>
      <c r="B4841" s="46" t="s">
        <v>2902</v>
      </c>
      <c r="C4841" s="46">
        <v>1</v>
      </c>
    </row>
    <row r="4842" spans="1:3" x14ac:dyDescent="0.3">
      <c r="A4842" s="46" t="s">
        <v>2753</v>
      </c>
      <c r="B4842" s="46" t="s">
        <v>2902</v>
      </c>
      <c r="C4842" s="46">
        <v>1</v>
      </c>
    </row>
    <row r="4843" spans="1:3" x14ac:dyDescent="0.3">
      <c r="A4843" s="46" t="s">
        <v>2753</v>
      </c>
      <c r="B4843" s="46" t="s">
        <v>2902</v>
      </c>
      <c r="C4843" s="46">
        <v>1</v>
      </c>
    </row>
    <row r="4844" spans="1:3" x14ac:dyDescent="0.3">
      <c r="A4844" s="46" t="s">
        <v>2753</v>
      </c>
      <c r="B4844" s="46" t="s">
        <v>2902</v>
      </c>
      <c r="C4844" s="46">
        <v>1</v>
      </c>
    </row>
    <row r="4845" spans="1:3" x14ac:dyDescent="0.3">
      <c r="A4845" s="46" t="s">
        <v>2754</v>
      </c>
      <c r="B4845" s="46" t="s">
        <v>2902</v>
      </c>
      <c r="C4845" s="46">
        <v>2</v>
      </c>
    </row>
    <row r="4846" spans="1:3" x14ac:dyDescent="0.3">
      <c r="A4846" s="46" t="s">
        <v>2753</v>
      </c>
      <c r="B4846" s="46" t="s">
        <v>2897</v>
      </c>
      <c r="C4846" s="46"/>
    </row>
    <row r="4847" spans="1:3" x14ac:dyDescent="0.3">
      <c r="A4847" s="46" t="s">
        <v>2658</v>
      </c>
      <c r="B4847" s="46" t="s">
        <v>183</v>
      </c>
      <c r="C4847" s="46"/>
    </row>
    <row r="4848" spans="1:3" x14ac:dyDescent="0.3">
      <c r="A4848" s="46" t="s">
        <v>2658</v>
      </c>
      <c r="B4848" s="46" t="s">
        <v>183</v>
      </c>
      <c r="C4848" s="46"/>
    </row>
    <row r="4849" spans="1:3" x14ac:dyDescent="0.3">
      <c r="A4849" s="46" t="s">
        <v>2753</v>
      </c>
      <c r="B4849" s="46" t="s">
        <v>2890</v>
      </c>
      <c r="C4849" s="46"/>
    </row>
    <row r="4850" spans="1:3" x14ac:dyDescent="0.3">
      <c r="A4850" s="46" t="s">
        <v>2611</v>
      </c>
      <c r="B4850" s="46" t="s">
        <v>2759</v>
      </c>
      <c r="C4850" s="46"/>
    </row>
    <row r="4851" spans="1:3" x14ac:dyDescent="0.3">
      <c r="A4851" s="46" t="s">
        <v>2611</v>
      </c>
      <c r="B4851" s="46" t="s">
        <v>2760</v>
      </c>
      <c r="C4851" s="46"/>
    </row>
    <row r="4852" spans="1:3" x14ac:dyDescent="0.3">
      <c r="A4852" s="46" t="s">
        <v>2611</v>
      </c>
      <c r="B4852" s="46" t="s">
        <v>2761</v>
      </c>
      <c r="C4852" s="46"/>
    </row>
    <row r="4853" spans="1:3" x14ac:dyDescent="0.3">
      <c r="A4853" s="46" t="s">
        <v>2611</v>
      </c>
      <c r="B4853" s="46" t="s">
        <v>316</v>
      </c>
      <c r="C4853" s="46"/>
    </row>
    <row r="4854" spans="1:3" x14ac:dyDescent="0.3">
      <c r="A4854" s="46" t="s">
        <v>2611</v>
      </c>
      <c r="B4854" s="46" t="s">
        <v>316</v>
      </c>
      <c r="C4854" s="46"/>
    </row>
    <row r="4855" spans="1:3" x14ac:dyDescent="0.3">
      <c r="A4855" s="46" t="s">
        <v>2750</v>
      </c>
      <c r="B4855" s="46" t="s">
        <v>2843</v>
      </c>
      <c r="C4855" s="46"/>
    </row>
    <row r="4856" spans="1:3" x14ac:dyDescent="0.3">
      <c r="A4856" s="46" t="s">
        <v>2750</v>
      </c>
      <c r="B4856" s="46" t="s">
        <v>2843</v>
      </c>
      <c r="C4856" s="46"/>
    </row>
    <row r="4857" spans="1:3" x14ac:dyDescent="0.3">
      <c r="A4857" s="46" t="s">
        <v>2750</v>
      </c>
      <c r="B4857" s="46" t="s">
        <v>2845</v>
      </c>
      <c r="C4857" s="46"/>
    </row>
    <row r="4858" spans="1:3" x14ac:dyDescent="0.3">
      <c r="A4858" s="46" t="s">
        <v>2751</v>
      </c>
      <c r="B4858" s="46" t="s">
        <v>2858</v>
      </c>
      <c r="C4858" s="46"/>
    </row>
    <row r="4859" spans="1:3" x14ac:dyDescent="0.3">
      <c r="A4859" s="46" t="s">
        <v>2658</v>
      </c>
      <c r="B4859" s="46" t="s">
        <v>2859</v>
      </c>
      <c r="C4859" s="46"/>
    </row>
    <row r="4860" spans="1:3" x14ac:dyDescent="0.3">
      <c r="A4860" s="46" t="s">
        <v>2611</v>
      </c>
      <c r="B4860" s="46" t="s">
        <v>50</v>
      </c>
      <c r="C4860" s="46"/>
    </row>
    <row r="4861" spans="1:3" x14ac:dyDescent="0.3">
      <c r="A4861" s="46" t="s">
        <v>2750</v>
      </c>
      <c r="B4861" s="46" t="s">
        <v>50</v>
      </c>
      <c r="C4861" s="46"/>
    </row>
    <row r="4862" spans="1:3" x14ac:dyDescent="0.3">
      <c r="A4862" s="46" t="s">
        <v>2750</v>
      </c>
      <c r="B4862" s="46" t="s">
        <v>50</v>
      </c>
      <c r="C4862" s="46"/>
    </row>
    <row r="4863" spans="1:3" x14ac:dyDescent="0.3">
      <c r="A4863" s="46" t="s">
        <v>2750</v>
      </c>
      <c r="B4863" s="46" t="s">
        <v>50</v>
      </c>
      <c r="C4863" s="46"/>
    </row>
    <row r="4864" spans="1:3" x14ac:dyDescent="0.3">
      <c r="A4864" s="46" t="s">
        <v>2658</v>
      </c>
      <c r="B4864" s="46" t="s">
        <v>50</v>
      </c>
      <c r="C4864" s="46"/>
    </row>
    <row r="4865" spans="1:3" x14ac:dyDescent="0.3">
      <c r="A4865" s="46" t="s">
        <v>2755</v>
      </c>
      <c r="B4865" s="46" t="s">
        <v>50</v>
      </c>
      <c r="C4865" s="46"/>
    </row>
    <row r="4866" spans="1:3" x14ac:dyDescent="0.3">
      <c r="A4866" s="46" t="s">
        <v>2755</v>
      </c>
      <c r="B4866" s="46" t="s">
        <v>50</v>
      </c>
      <c r="C4866" s="46"/>
    </row>
    <row r="4867" spans="1:3" x14ac:dyDescent="0.3">
      <c r="A4867" s="46" t="s">
        <v>2752</v>
      </c>
      <c r="B4867" s="46" t="s">
        <v>2882</v>
      </c>
      <c r="C4867" s="46"/>
    </row>
    <row r="4868" spans="1:3" x14ac:dyDescent="0.3">
      <c r="A4868" s="46" t="s">
        <v>2750</v>
      </c>
      <c r="B4868" s="46" t="s">
        <v>2846</v>
      </c>
      <c r="C4868" s="46"/>
    </row>
    <row r="4869" spans="1:3" x14ac:dyDescent="0.3">
      <c r="A4869" s="46" t="s">
        <v>2611</v>
      </c>
      <c r="B4869" s="46" t="s">
        <v>2762</v>
      </c>
      <c r="C4869" s="46"/>
    </row>
    <row r="4870" spans="1:3" x14ac:dyDescent="0.3">
      <c r="A4870" s="46" t="s">
        <v>2658</v>
      </c>
      <c r="B4870" s="46" t="s">
        <v>2860</v>
      </c>
      <c r="C4870" s="46"/>
    </row>
    <row r="4871" spans="1:3" x14ac:dyDescent="0.3">
      <c r="A4871" s="46" t="s">
        <v>2749</v>
      </c>
      <c r="B4871" s="46" t="s">
        <v>2828</v>
      </c>
      <c r="C4871" s="46"/>
    </row>
    <row r="4872" spans="1:3" x14ac:dyDescent="0.3">
      <c r="A4872" s="46" t="s">
        <v>2750</v>
      </c>
      <c r="B4872" s="46" t="s">
        <v>2844</v>
      </c>
      <c r="C4872" s="46"/>
    </row>
    <row r="4873" spans="1:3" x14ac:dyDescent="0.3">
      <c r="A4873" s="46" t="s">
        <v>2752</v>
      </c>
      <c r="B4873" s="46" t="s">
        <v>2883</v>
      </c>
      <c r="C4873" s="46"/>
    </row>
    <row r="4874" spans="1:3" x14ac:dyDescent="0.3">
      <c r="A4874" s="46" t="s">
        <v>2752</v>
      </c>
      <c r="B4874" s="46" t="s">
        <v>2883</v>
      </c>
      <c r="C4874" s="46"/>
    </row>
    <row r="4875" spans="1:3" x14ac:dyDescent="0.3">
      <c r="A4875" s="46" t="s">
        <v>2753</v>
      </c>
      <c r="B4875" s="46" t="s">
        <v>2883</v>
      </c>
      <c r="C4875" s="46"/>
    </row>
    <row r="4876" spans="1:3" x14ac:dyDescent="0.3">
      <c r="A4876" s="46" t="s">
        <v>2753</v>
      </c>
      <c r="B4876" s="46" t="s">
        <v>2883</v>
      </c>
      <c r="C4876" s="46"/>
    </row>
    <row r="4877" spans="1:3" x14ac:dyDescent="0.3">
      <c r="A4877" s="46" t="s">
        <v>2611</v>
      </c>
      <c r="B4877" s="46" t="s">
        <v>2763</v>
      </c>
      <c r="C4877" s="46"/>
    </row>
    <row r="4878" spans="1:3" x14ac:dyDescent="0.3">
      <c r="A4878" s="46" t="s">
        <v>2750</v>
      </c>
      <c r="B4878" s="46" t="s">
        <v>2763</v>
      </c>
      <c r="C4878" s="46"/>
    </row>
    <row r="4879" spans="1:3" x14ac:dyDescent="0.3">
      <c r="A4879" s="46" t="s">
        <v>2751</v>
      </c>
      <c r="B4879" s="46" t="s">
        <v>2871</v>
      </c>
      <c r="C4879" s="46"/>
    </row>
    <row r="4880" spans="1:3" x14ac:dyDescent="0.3">
      <c r="A4880" s="46" t="s">
        <v>2751</v>
      </c>
      <c r="B4880" s="46" t="s">
        <v>2872</v>
      </c>
      <c r="C4880" s="46"/>
    </row>
    <row r="4881" spans="1:3" x14ac:dyDescent="0.3">
      <c r="A4881" s="46" t="s">
        <v>2611</v>
      </c>
      <c r="B4881" s="46" t="s">
        <v>2796</v>
      </c>
      <c r="C4881" s="46">
        <v>1</v>
      </c>
    </row>
    <row r="4882" spans="1:3" x14ac:dyDescent="0.3">
      <c r="A4882" s="46" t="s">
        <v>2748</v>
      </c>
      <c r="B4882" s="46" t="s">
        <v>2786</v>
      </c>
      <c r="C4882" s="46"/>
    </row>
    <row r="4883" spans="1:3" x14ac:dyDescent="0.3">
      <c r="A4883" s="46" t="s">
        <v>2748</v>
      </c>
      <c r="B4883" s="46" t="s">
        <v>2786</v>
      </c>
      <c r="C4883" s="46"/>
    </row>
    <row r="4884" spans="1:3" x14ac:dyDescent="0.3">
      <c r="A4884" s="46" t="s">
        <v>2748</v>
      </c>
      <c r="B4884" s="46" t="s">
        <v>2787</v>
      </c>
      <c r="C4884" s="46"/>
    </row>
    <row r="4885" spans="1:3" x14ac:dyDescent="0.3">
      <c r="A4885" s="46" t="s">
        <v>2748</v>
      </c>
      <c r="B4885" s="46" t="s">
        <v>2787</v>
      </c>
      <c r="C4885" s="46"/>
    </row>
    <row r="4886" spans="1:3" x14ac:dyDescent="0.3">
      <c r="A4886" s="46" t="s">
        <v>2748</v>
      </c>
      <c r="B4886" s="46" t="s">
        <v>2788</v>
      </c>
      <c r="C4886" s="46"/>
    </row>
    <row r="4887" spans="1:3" x14ac:dyDescent="0.3">
      <c r="A4887" s="46" t="s">
        <v>2749</v>
      </c>
      <c r="B4887" s="46" t="s">
        <v>2786</v>
      </c>
      <c r="C4887" s="46"/>
    </row>
    <row r="4888" spans="1:3" x14ac:dyDescent="0.3">
      <c r="A4888" s="46" t="s">
        <v>2749</v>
      </c>
      <c r="B4888" s="46" t="s">
        <v>2786</v>
      </c>
      <c r="C4888" s="46"/>
    </row>
    <row r="4889" spans="1:3" x14ac:dyDescent="0.3">
      <c r="A4889" s="46" t="s">
        <v>2750</v>
      </c>
      <c r="B4889" s="46" t="s">
        <v>2850</v>
      </c>
      <c r="C4889" s="46">
        <v>1</v>
      </c>
    </row>
    <row r="4890" spans="1:3" x14ac:dyDescent="0.3">
      <c r="A4890" s="46" t="s">
        <v>2750</v>
      </c>
      <c r="B4890" s="46" t="s">
        <v>2851</v>
      </c>
      <c r="C4890" s="46">
        <v>1</v>
      </c>
    </row>
    <row r="4891" spans="1:3" x14ac:dyDescent="0.3">
      <c r="A4891" s="46" t="s">
        <v>2750</v>
      </c>
      <c r="B4891" s="46" t="s">
        <v>2851</v>
      </c>
      <c r="C4891" s="46"/>
    </row>
    <row r="4892" spans="1:3" x14ac:dyDescent="0.3">
      <c r="A4892" s="46" t="s">
        <v>2750</v>
      </c>
      <c r="B4892" s="46" t="s">
        <v>2851</v>
      </c>
      <c r="C4892" s="46"/>
    </row>
    <row r="4893" spans="1:3" x14ac:dyDescent="0.3">
      <c r="A4893" s="46" t="s">
        <v>2750</v>
      </c>
      <c r="B4893" s="46" t="s">
        <v>2850</v>
      </c>
      <c r="C4893" s="46"/>
    </row>
    <row r="4894" spans="1:3" x14ac:dyDescent="0.3">
      <c r="A4894" s="46" t="s">
        <v>2750</v>
      </c>
      <c r="B4894" s="46" t="s">
        <v>2850</v>
      </c>
      <c r="C4894" s="46"/>
    </row>
    <row r="4895" spans="1:3" x14ac:dyDescent="0.3">
      <c r="A4895" s="46" t="s">
        <v>2750</v>
      </c>
      <c r="B4895" s="46" t="s">
        <v>2850</v>
      </c>
      <c r="C4895" s="46"/>
    </row>
    <row r="4896" spans="1:3" x14ac:dyDescent="0.3">
      <c r="A4896" s="46" t="s">
        <v>2750</v>
      </c>
      <c r="B4896" s="46" t="s">
        <v>2786</v>
      </c>
      <c r="C4896" s="46"/>
    </row>
    <row r="4897" spans="1:3" x14ac:dyDescent="0.3">
      <c r="A4897" s="46" t="s">
        <v>2750</v>
      </c>
      <c r="B4897" s="46" t="s">
        <v>2786</v>
      </c>
      <c r="C4897" s="46"/>
    </row>
    <row r="4898" spans="1:3" x14ac:dyDescent="0.3">
      <c r="A4898" s="46" t="s">
        <v>2750</v>
      </c>
      <c r="B4898" s="46" t="s">
        <v>2786</v>
      </c>
      <c r="C4898" s="46"/>
    </row>
    <row r="4899" spans="1:3" x14ac:dyDescent="0.3">
      <c r="A4899" s="46" t="s">
        <v>2750</v>
      </c>
      <c r="B4899" s="46" t="s">
        <v>2786</v>
      </c>
      <c r="C4899" s="46"/>
    </row>
    <row r="4900" spans="1:3" x14ac:dyDescent="0.3">
      <c r="A4900" s="46" t="s">
        <v>2750</v>
      </c>
      <c r="B4900" s="46" t="s">
        <v>2786</v>
      </c>
      <c r="C4900" s="46"/>
    </row>
    <row r="4901" spans="1:3" x14ac:dyDescent="0.3">
      <c r="A4901" s="46" t="s">
        <v>2751</v>
      </c>
      <c r="B4901" s="46" t="s">
        <v>2870</v>
      </c>
      <c r="C4901" s="46">
        <v>1</v>
      </c>
    </row>
    <row r="4902" spans="1:3" x14ac:dyDescent="0.3">
      <c r="A4902" s="46" t="s">
        <v>2658</v>
      </c>
      <c r="B4902" s="46" t="s">
        <v>2786</v>
      </c>
      <c r="C4902" s="46">
        <v>1</v>
      </c>
    </row>
    <row r="4903" spans="1:3" x14ac:dyDescent="0.3">
      <c r="A4903" s="46" t="s">
        <v>2658</v>
      </c>
      <c r="B4903" s="46" t="s">
        <v>2786</v>
      </c>
      <c r="C4903" s="46">
        <v>1</v>
      </c>
    </row>
    <row r="4904" spans="1:3" x14ac:dyDescent="0.3">
      <c r="A4904" s="46" t="s">
        <v>2658</v>
      </c>
      <c r="B4904" s="46" t="s">
        <v>2786</v>
      </c>
      <c r="C4904" s="46">
        <v>1</v>
      </c>
    </row>
    <row r="4905" spans="1:3" x14ac:dyDescent="0.3">
      <c r="A4905" s="46" t="s">
        <v>2658</v>
      </c>
      <c r="B4905" s="46" t="s">
        <v>2786</v>
      </c>
      <c r="C4905" s="46">
        <v>1</v>
      </c>
    </row>
    <row r="4906" spans="1:3" x14ac:dyDescent="0.3">
      <c r="A4906" s="46" t="s">
        <v>2658</v>
      </c>
      <c r="B4906" s="46" t="s">
        <v>2786</v>
      </c>
      <c r="C4906" s="46">
        <v>2</v>
      </c>
    </row>
    <row r="4907" spans="1:3" x14ac:dyDescent="0.3">
      <c r="A4907" s="46" t="s">
        <v>2751</v>
      </c>
      <c r="B4907" s="46" t="s">
        <v>2870</v>
      </c>
      <c r="C4907" s="46"/>
    </row>
    <row r="4908" spans="1:3" x14ac:dyDescent="0.3">
      <c r="A4908" s="46" t="s">
        <v>2751</v>
      </c>
      <c r="B4908" s="46" t="s">
        <v>2870</v>
      </c>
      <c r="C4908" s="46"/>
    </row>
    <row r="4909" spans="1:3" x14ac:dyDescent="0.3">
      <c r="A4909" s="46" t="s">
        <v>2658</v>
      </c>
      <c r="B4909" s="46" t="s">
        <v>2786</v>
      </c>
      <c r="C4909" s="46"/>
    </row>
    <row r="4910" spans="1:3" x14ac:dyDescent="0.3">
      <c r="A4910" s="46" t="s">
        <v>2658</v>
      </c>
      <c r="B4910" s="46" t="s">
        <v>2786</v>
      </c>
      <c r="C4910" s="46"/>
    </row>
    <row r="4911" spans="1:3" x14ac:dyDescent="0.3">
      <c r="A4911" s="46" t="s">
        <v>2658</v>
      </c>
      <c r="B4911" s="46" t="s">
        <v>2786</v>
      </c>
      <c r="C4911" s="46"/>
    </row>
    <row r="4912" spans="1:3" x14ac:dyDescent="0.3">
      <c r="A4912" s="46" t="s">
        <v>2658</v>
      </c>
      <c r="B4912" s="46" t="s">
        <v>2786</v>
      </c>
      <c r="C4912" s="46"/>
    </row>
    <row r="4913" spans="1:3" x14ac:dyDescent="0.3">
      <c r="A4913" s="46" t="s">
        <v>2658</v>
      </c>
      <c r="B4913" s="46" t="s">
        <v>2786</v>
      </c>
      <c r="C4913" s="46"/>
    </row>
    <row r="4914" spans="1:3" x14ac:dyDescent="0.3">
      <c r="A4914" s="46" t="s">
        <v>2658</v>
      </c>
      <c r="B4914" s="46" t="s">
        <v>2786</v>
      </c>
      <c r="C4914" s="46"/>
    </row>
    <row r="4915" spans="1:3" x14ac:dyDescent="0.3">
      <c r="A4915" s="46" t="s">
        <v>2753</v>
      </c>
      <c r="B4915" s="46" t="s">
        <v>2786</v>
      </c>
      <c r="C4915" s="46">
        <v>1</v>
      </c>
    </row>
    <row r="4916" spans="1:3" x14ac:dyDescent="0.3">
      <c r="A4916" s="46" t="s">
        <v>2753</v>
      </c>
      <c r="B4916" s="46" t="s">
        <v>2786</v>
      </c>
      <c r="C4916" s="46">
        <v>3</v>
      </c>
    </row>
    <row r="4917" spans="1:3" x14ac:dyDescent="0.3">
      <c r="A4917" s="46" t="s">
        <v>2753</v>
      </c>
      <c r="B4917" s="46" t="s">
        <v>2786</v>
      </c>
      <c r="C4917" s="46">
        <v>4</v>
      </c>
    </row>
    <row r="4918" spans="1:3" x14ac:dyDescent="0.3">
      <c r="A4918" s="46" t="s">
        <v>2754</v>
      </c>
      <c r="B4918" s="46" t="s">
        <v>2786</v>
      </c>
      <c r="C4918" s="46"/>
    </row>
    <row r="4919" spans="1:3" x14ac:dyDescent="0.3">
      <c r="A4919" s="46" t="s">
        <v>2611</v>
      </c>
      <c r="B4919" s="46" t="s">
        <v>2797</v>
      </c>
      <c r="C4919" s="46">
        <v>1</v>
      </c>
    </row>
    <row r="4920" spans="1:3" x14ac:dyDescent="0.3">
      <c r="A4920" s="46" t="s">
        <v>2611</v>
      </c>
      <c r="B4920" s="46" t="s">
        <v>2798</v>
      </c>
      <c r="C4920" s="46">
        <v>1</v>
      </c>
    </row>
    <row r="4921" spans="1:3" x14ac:dyDescent="0.3">
      <c r="A4921" s="46" t="s">
        <v>2611</v>
      </c>
      <c r="B4921" s="46" t="s">
        <v>2798</v>
      </c>
      <c r="C4921" s="46">
        <v>1</v>
      </c>
    </row>
    <row r="4922" spans="1:3" x14ac:dyDescent="0.3">
      <c r="A4922" s="46" t="s">
        <v>2611</v>
      </c>
      <c r="B4922" s="46" t="s">
        <v>2798</v>
      </c>
      <c r="C4922" s="46">
        <v>1</v>
      </c>
    </row>
    <row r="4923" spans="1:3" x14ac:dyDescent="0.3">
      <c r="A4923" s="46" t="s">
        <v>2611</v>
      </c>
      <c r="B4923" s="46" t="s">
        <v>2798</v>
      </c>
      <c r="C4923" s="46">
        <v>1</v>
      </c>
    </row>
    <row r="4924" spans="1:3" x14ac:dyDescent="0.3">
      <c r="A4924" s="46" t="s">
        <v>2611</v>
      </c>
      <c r="B4924" s="46" t="s">
        <v>2798</v>
      </c>
      <c r="C4924" s="46">
        <v>1</v>
      </c>
    </row>
    <row r="4925" spans="1:3" x14ac:dyDescent="0.3">
      <c r="A4925" s="46" t="s">
        <v>2611</v>
      </c>
      <c r="B4925" s="46" t="s">
        <v>2798</v>
      </c>
      <c r="C4925" s="46"/>
    </row>
    <row r="4926" spans="1:3" x14ac:dyDescent="0.3">
      <c r="A4926" s="46" t="s">
        <v>2611</v>
      </c>
      <c r="B4926" s="46" t="s">
        <v>2798</v>
      </c>
      <c r="C4926" s="46"/>
    </row>
    <row r="4927" spans="1:3" x14ac:dyDescent="0.3">
      <c r="A4927" s="46" t="s">
        <v>2611</v>
      </c>
      <c r="B4927" s="46" t="s">
        <v>2798</v>
      </c>
      <c r="C4927" s="46"/>
    </row>
    <row r="4928" spans="1:3" x14ac:dyDescent="0.3">
      <c r="A4928" s="46" t="s">
        <v>2611</v>
      </c>
      <c r="B4928" s="46" t="s">
        <v>2798</v>
      </c>
      <c r="C4928" s="46"/>
    </row>
    <row r="4929" spans="1:3" x14ac:dyDescent="0.3">
      <c r="A4929" s="46" t="s">
        <v>2611</v>
      </c>
      <c r="B4929" s="46" t="s">
        <v>2798</v>
      </c>
      <c r="C4929" s="46"/>
    </row>
    <row r="4930" spans="1:3" x14ac:dyDescent="0.3">
      <c r="A4930" s="46" t="s">
        <v>2611</v>
      </c>
      <c r="B4930" s="46" t="s">
        <v>2798</v>
      </c>
      <c r="C4930" s="46"/>
    </row>
    <row r="4931" spans="1:3" x14ac:dyDescent="0.3">
      <c r="A4931" s="46" t="s">
        <v>2611</v>
      </c>
      <c r="B4931" s="46" t="s">
        <v>2798</v>
      </c>
      <c r="C4931" s="46"/>
    </row>
    <row r="4932" spans="1:3" x14ac:dyDescent="0.3">
      <c r="A4932" s="46" t="s">
        <v>2611</v>
      </c>
      <c r="B4932" s="46" t="s">
        <v>2798</v>
      </c>
      <c r="C4932" s="46"/>
    </row>
    <row r="4933" spans="1:3" x14ac:dyDescent="0.3">
      <c r="A4933" s="46" t="s">
        <v>2611</v>
      </c>
      <c r="B4933" s="46" t="s">
        <v>2798</v>
      </c>
      <c r="C4933" s="46"/>
    </row>
    <row r="4934" spans="1:3" x14ac:dyDescent="0.3">
      <c r="A4934" s="46" t="s">
        <v>2611</v>
      </c>
      <c r="B4934" s="46" t="s">
        <v>2798</v>
      </c>
      <c r="C4934" s="46"/>
    </row>
    <row r="4935" spans="1:3" x14ac:dyDescent="0.3">
      <c r="A4935" s="46" t="s">
        <v>2611</v>
      </c>
      <c r="B4935" s="46" t="s">
        <v>2798</v>
      </c>
      <c r="C4935" s="46"/>
    </row>
    <row r="4936" spans="1:3" x14ac:dyDescent="0.3">
      <c r="A4936" s="46" t="s">
        <v>2611</v>
      </c>
      <c r="B4936" s="46" t="s">
        <v>2798</v>
      </c>
      <c r="C4936" s="46"/>
    </row>
    <row r="4937" spans="1:3" x14ac:dyDescent="0.3">
      <c r="A4937" s="46" t="s">
        <v>2611</v>
      </c>
      <c r="B4937" s="46" t="s">
        <v>2798</v>
      </c>
      <c r="C4937" s="46"/>
    </row>
    <row r="4938" spans="1:3" x14ac:dyDescent="0.3">
      <c r="A4938" s="46" t="s">
        <v>2750</v>
      </c>
      <c r="B4938" s="46" t="s">
        <v>2852</v>
      </c>
      <c r="C4938" s="46">
        <v>2</v>
      </c>
    </row>
    <row r="4939" spans="1:3" x14ac:dyDescent="0.3">
      <c r="A4939" s="46" t="s">
        <v>2750</v>
      </c>
      <c r="B4939" s="46" t="s">
        <v>2852</v>
      </c>
      <c r="C4939" s="46"/>
    </row>
    <row r="4940" spans="1:3" x14ac:dyDescent="0.3">
      <c r="A4940" s="46" t="s">
        <v>2750</v>
      </c>
      <c r="B4940" s="46" t="s">
        <v>2852</v>
      </c>
      <c r="C4940" s="46"/>
    </row>
    <row r="4941" spans="1:3" x14ac:dyDescent="0.3">
      <c r="A4941" s="46" t="s">
        <v>2750</v>
      </c>
      <c r="B4941" s="46" t="s">
        <v>2852</v>
      </c>
      <c r="C4941" s="46"/>
    </row>
    <row r="4942" spans="1:3" x14ac:dyDescent="0.3">
      <c r="A4942" s="46" t="s">
        <v>2750</v>
      </c>
      <c r="B4942" s="46" t="s">
        <v>2852</v>
      </c>
      <c r="C4942" s="46"/>
    </row>
    <row r="4943" spans="1:3" x14ac:dyDescent="0.3">
      <c r="A4943" s="46" t="s">
        <v>2750</v>
      </c>
      <c r="B4943" s="46" t="s">
        <v>2852</v>
      </c>
      <c r="C4943" s="46"/>
    </row>
    <row r="4944" spans="1:3" x14ac:dyDescent="0.3">
      <c r="A4944" s="46" t="s">
        <v>2750</v>
      </c>
      <c r="B4944" s="46" t="s">
        <v>2852</v>
      </c>
      <c r="C4944" s="46"/>
    </row>
    <row r="4945" spans="1:3" x14ac:dyDescent="0.3">
      <c r="A4945" s="46" t="s">
        <v>2658</v>
      </c>
      <c r="B4945" s="46" t="s">
        <v>2852</v>
      </c>
      <c r="C4945" s="46">
        <v>1</v>
      </c>
    </row>
    <row r="4946" spans="1:3" x14ac:dyDescent="0.3">
      <c r="A4946" s="46" t="s">
        <v>2752</v>
      </c>
      <c r="B4946" s="46" t="s">
        <v>2852</v>
      </c>
      <c r="C4946" s="46">
        <v>1</v>
      </c>
    </row>
    <row r="4947" spans="1:3" x14ac:dyDescent="0.3">
      <c r="A4947" s="46" t="s">
        <v>2752</v>
      </c>
      <c r="B4947" s="46" t="s">
        <v>2852</v>
      </c>
      <c r="C4947" s="46">
        <v>1</v>
      </c>
    </row>
    <row r="4948" spans="1:3" x14ac:dyDescent="0.3">
      <c r="A4948" s="46" t="s">
        <v>2752</v>
      </c>
      <c r="B4948" s="46" t="s">
        <v>2852</v>
      </c>
      <c r="C4948" s="46">
        <v>1</v>
      </c>
    </row>
    <row r="4949" spans="1:3" x14ac:dyDescent="0.3">
      <c r="A4949" s="46" t="s">
        <v>2752</v>
      </c>
      <c r="B4949" s="46" t="s">
        <v>2852</v>
      </c>
      <c r="C4949" s="46">
        <v>1</v>
      </c>
    </row>
    <row r="4950" spans="1:3" x14ac:dyDescent="0.3">
      <c r="A4950" s="46" t="s">
        <v>2752</v>
      </c>
      <c r="B4950" s="46" t="s">
        <v>2852</v>
      </c>
      <c r="C4950" s="46">
        <v>1</v>
      </c>
    </row>
    <row r="4951" spans="1:3" x14ac:dyDescent="0.3">
      <c r="A4951" s="46" t="s">
        <v>2752</v>
      </c>
      <c r="B4951" s="46" t="s">
        <v>2852</v>
      </c>
      <c r="C4951" s="46">
        <v>4</v>
      </c>
    </row>
    <row r="4952" spans="1:3" x14ac:dyDescent="0.3">
      <c r="A4952" s="46" t="s">
        <v>2752</v>
      </c>
      <c r="B4952" s="46" t="s">
        <v>2852</v>
      </c>
      <c r="C4952" s="46">
        <v>6</v>
      </c>
    </row>
    <row r="4953" spans="1:3" x14ac:dyDescent="0.3">
      <c r="A4953" s="46" t="s">
        <v>2752</v>
      </c>
      <c r="B4953" s="46" t="s">
        <v>2852</v>
      </c>
      <c r="C4953" s="46"/>
    </row>
    <row r="4954" spans="1:3" x14ac:dyDescent="0.3">
      <c r="A4954" s="46" t="s">
        <v>2752</v>
      </c>
      <c r="B4954" s="46" t="s">
        <v>2852</v>
      </c>
      <c r="C4954" s="46"/>
    </row>
    <row r="4955" spans="1:3" x14ac:dyDescent="0.3">
      <c r="A4955" s="46" t="s">
        <v>2752</v>
      </c>
      <c r="B4955" s="46" t="s">
        <v>2852</v>
      </c>
      <c r="C4955" s="46"/>
    </row>
    <row r="4956" spans="1:3" x14ac:dyDescent="0.3">
      <c r="A4956" s="46" t="s">
        <v>2752</v>
      </c>
      <c r="B4956" s="46" t="s">
        <v>2852</v>
      </c>
      <c r="C4956" s="46"/>
    </row>
    <row r="4957" spans="1:3" x14ac:dyDescent="0.3">
      <c r="A4957" s="46" t="s">
        <v>2753</v>
      </c>
      <c r="B4957" s="46" t="s">
        <v>2852</v>
      </c>
      <c r="C4957" s="46">
        <v>2</v>
      </c>
    </row>
    <row r="4958" spans="1:3" x14ac:dyDescent="0.3">
      <c r="A4958" s="46" t="s">
        <v>2753</v>
      </c>
      <c r="B4958" s="46" t="s">
        <v>2852</v>
      </c>
      <c r="C4958" s="46">
        <v>3</v>
      </c>
    </row>
    <row r="4959" spans="1:3" x14ac:dyDescent="0.3">
      <c r="A4959" s="46" t="s">
        <v>2753</v>
      </c>
      <c r="B4959" s="46" t="s">
        <v>2852</v>
      </c>
      <c r="C4959" s="46"/>
    </row>
    <row r="4960" spans="1:3" x14ac:dyDescent="0.3">
      <c r="A4960" s="46" t="s">
        <v>2755</v>
      </c>
      <c r="B4960" s="46" t="s">
        <v>2852</v>
      </c>
      <c r="C4960" s="46"/>
    </row>
    <row r="4961" spans="1:3" x14ac:dyDescent="0.3">
      <c r="A4961" s="46" t="s">
        <v>2748</v>
      </c>
      <c r="B4961" s="46" t="s">
        <v>529</v>
      </c>
      <c r="C4961" s="46">
        <v>1</v>
      </c>
    </row>
    <row r="4962" spans="1:3" x14ac:dyDescent="0.3">
      <c r="A4962" s="46" t="s">
        <v>2748</v>
      </c>
      <c r="B4962" s="46" t="s">
        <v>2783</v>
      </c>
      <c r="C4962" s="46">
        <v>1</v>
      </c>
    </row>
    <row r="4963" spans="1:3" x14ac:dyDescent="0.3">
      <c r="A4963" s="46" t="s">
        <v>2748</v>
      </c>
      <c r="B4963" s="46" t="s">
        <v>2784</v>
      </c>
      <c r="C4963" s="46">
        <v>1</v>
      </c>
    </row>
    <row r="4964" spans="1:3" x14ac:dyDescent="0.3">
      <c r="A4964" s="46" t="s">
        <v>2748</v>
      </c>
      <c r="B4964" s="46" t="s">
        <v>2783</v>
      </c>
      <c r="C4964" s="46">
        <v>1</v>
      </c>
    </row>
    <row r="4965" spans="1:3" x14ac:dyDescent="0.3">
      <c r="A4965" s="46" t="s">
        <v>2748</v>
      </c>
      <c r="B4965" s="46" t="s">
        <v>2785</v>
      </c>
      <c r="C4965" s="46">
        <v>1</v>
      </c>
    </row>
    <row r="4966" spans="1:3" x14ac:dyDescent="0.3">
      <c r="A4966" s="46" t="s">
        <v>2748</v>
      </c>
      <c r="B4966" s="46" t="s">
        <v>2783</v>
      </c>
      <c r="C4966" s="46">
        <v>2</v>
      </c>
    </row>
    <row r="4967" spans="1:3" x14ac:dyDescent="0.3">
      <c r="A4967" s="46" t="s">
        <v>2748</v>
      </c>
      <c r="B4967" s="46" t="s">
        <v>2783</v>
      </c>
      <c r="C4967" s="46">
        <v>2</v>
      </c>
    </row>
    <row r="4968" spans="1:3" x14ac:dyDescent="0.3">
      <c r="A4968" s="46" t="s">
        <v>2748</v>
      </c>
      <c r="B4968" s="46" t="s">
        <v>2785</v>
      </c>
      <c r="C4968" s="46">
        <v>2</v>
      </c>
    </row>
    <row r="4969" spans="1:3" x14ac:dyDescent="0.3">
      <c r="A4969" s="46" t="s">
        <v>2748</v>
      </c>
      <c r="B4969" s="46" t="s">
        <v>529</v>
      </c>
      <c r="C4969" s="46"/>
    </row>
    <row r="4970" spans="1:3" x14ac:dyDescent="0.3">
      <c r="A4970" s="46" t="s">
        <v>2748</v>
      </c>
      <c r="B4970" s="46" t="s">
        <v>529</v>
      </c>
      <c r="C4970" s="46"/>
    </row>
    <row r="4971" spans="1:3" x14ac:dyDescent="0.3">
      <c r="A4971" s="46" t="s">
        <v>2748</v>
      </c>
      <c r="B4971" s="46" t="s">
        <v>2783</v>
      </c>
      <c r="C4971" s="46"/>
    </row>
    <row r="4972" spans="1:3" x14ac:dyDescent="0.3">
      <c r="A4972" s="46" t="s">
        <v>2748</v>
      </c>
      <c r="B4972" s="46" t="s">
        <v>2783</v>
      </c>
      <c r="C4972" s="46"/>
    </row>
    <row r="4973" spans="1:3" x14ac:dyDescent="0.3">
      <c r="A4973" s="46" t="s">
        <v>2748</v>
      </c>
      <c r="B4973" s="46" t="s">
        <v>2783</v>
      </c>
      <c r="C4973" s="46"/>
    </row>
    <row r="4974" spans="1:3" x14ac:dyDescent="0.3">
      <c r="A4974" s="46" t="s">
        <v>2748</v>
      </c>
      <c r="B4974" s="46" t="s">
        <v>2785</v>
      </c>
      <c r="C4974" s="46"/>
    </row>
    <row r="4975" spans="1:3" x14ac:dyDescent="0.3">
      <c r="A4975" s="46" t="s">
        <v>2748</v>
      </c>
      <c r="B4975" s="46" t="s">
        <v>2783</v>
      </c>
      <c r="C4975" s="46"/>
    </row>
    <row r="4976" spans="1:3" x14ac:dyDescent="0.3">
      <c r="A4976" s="46" t="s">
        <v>2748</v>
      </c>
      <c r="B4976" s="46" t="s">
        <v>2783</v>
      </c>
      <c r="C4976" s="46"/>
    </row>
    <row r="4977" spans="1:3" x14ac:dyDescent="0.3">
      <c r="A4977" s="46" t="s">
        <v>2748</v>
      </c>
      <c r="B4977" s="46" t="s">
        <v>2783</v>
      </c>
      <c r="C4977" s="46"/>
    </row>
    <row r="4978" spans="1:3" x14ac:dyDescent="0.3">
      <c r="A4978" s="46" t="s">
        <v>2748</v>
      </c>
      <c r="B4978" s="46" t="s">
        <v>2783</v>
      </c>
      <c r="C4978" s="46"/>
    </row>
    <row r="4979" spans="1:3" x14ac:dyDescent="0.3">
      <c r="A4979" s="46" t="s">
        <v>2748</v>
      </c>
      <c r="B4979" s="46" t="s">
        <v>2783</v>
      </c>
      <c r="C4979" s="46"/>
    </row>
    <row r="4980" spans="1:3" x14ac:dyDescent="0.3">
      <c r="A4980" s="46" t="s">
        <v>2748</v>
      </c>
      <c r="B4980" s="46" t="s">
        <v>2783</v>
      </c>
      <c r="C4980" s="46"/>
    </row>
    <row r="4981" spans="1:3" x14ac:dyDescent="0.3">
      <c r="A4981" s="46" t="s">
        <v>2748</v>
      </c>
      <c r="B4981" s="46" t="s">
        <v>2783</v>
      </c>
      <c r="C4981" s="46"/>
    </row>
    <row r="4982" spans="1:3" x14ac:dyDescent="0.3">
      <c r="A4982" s="46" t="s">
        <v>2748</v>
      </c>
      <c r="B4982" s="46" t="s">
        <v>2783</v>
      </c>
      <c r="C4982" s="46"/>
    </row>
    <row r="4983" spans="1:3" x14ac:dyDescent="0.3">
      <c r="A4983" s="46" t="s">
        <v>2748</v>
      </c>
      <c r="B4983" s="46" t="s">
        <v>2785</v>
      </c>
      <c r="C4983" s="46"/>
    </row>
    <row r="4984" spans="1:3" x14ac:dyDescent="0.3">
      <c r="A4984" s="46" t="s">
        <v>2748</v>
      </c>
      <c r="B4984" s="46" t="s">
        <v>2785</v>
      </c>
      <c r="C4984" s="46"/>
    </row>
    <row r="4985" spans="1:3" x14ac:dyDescent="0.3">
      <c r="A4985" s="46" t="s">
        <v>2748</v>
      </c>
      <c r="B4985" s="46" t="s">
        <v>2783</v>
      </c>
      <c r="C4985" s="46"/>
    </row>
    <row r="4986" spans="1:3" x14ac:dyDescent="0.3">
      <c r="A4986" s="46" t="s">
        <v>2748</v>
      </c>
      <c r="B4986" s="46" t="s">
        <v>2783</v>
      </c>
      <c r="C4986" s="46"/>
    </row>
    <row r="4987" spans="1:3" x14ac:dyDescent="0.3">
      <c r="A4987" s="46" t="s">
        <v>2748</v>
      </c>
      <c r="B4987" s="46" t="s">
        <v>2789</v>
      </c>
      <c r="C4987" s="46"/>
    </row>
    <row r="4988" spans="1:3" x14ac:dyDescent="0.3">
      <c r="A4988" s="46" t="s">
        <v>2748</v>
      </c>
      <c r="B4988" s="46" t="s">
        <v>2785</v>
      </c>
      <c r="C4988" s="46"/>
    </row>
    <row r="4989" spans="1:3" x14ac:dyDescent="0.3">
      <c r="A4989" s="46" t="s">
        <v>2748</v>
      </c>
      <c r="B4989" s="46" t="s">
        <v>2783</v>
      </c>
      <c r="C4989" s="46"/>
    </row>
    <row r="4990" spans="1:3" x14ac:dyDescent="0.3">
      <c r="A4990" s="46" t="s">
        <v>2748</v>
      </c>
      <c r="B4990" s="46" t="s">
        <v>2783</v>
      </c>
      <c r="C4990" s="46"/>
    </row>
    <row r="4991" spans="1:3" x14ac:dyDescent="0.3">
      <c r="A4991" s="46" t="s">
        <v>2748</v>
      </c>
      <c r="B4991" s="46" t="s">
        <v>2785</v>
      </c>
      <c r="C4991" s="46"/>
    </row>
    <row r="4992" spans="1:3" x14ac:dyDescent="0.3">
      <c r="A4992" s="46" t="s">
        <v>2748</v>
      </c>
      <c r="B4992" s="46" t="s">
        <v>2785</v>
      </c>
      <c r="C4992" s="46"/>
    </row>
    <row r="4993" spans="1:3" x14ac:dyDescent="0.3">
      <c r="A4993" s="46" t="s">
        <v>2748</v>
      </c>
      <c r="B4993" s="46" t="s">
        <v>2783</v>
      </c>
      <c r="C4993" s="46"/>
    </row>
    <row r="4994" spans="1:3" x14ac:dyDescent="0.3">
      <c r="A4994" s="46" t="s">
        <v>2748</v>
      </c>
      <c r="B4994" s="46" t="s">
        <v>2785</v>
      </c>
      <c r="C4994" s="46"/>
    </row>
    <row r="4995" spans="1:3" x14ac:dyDescent="0.3">
      <c r="A4995" s="46" t="s">
        <v>2748</v>
      </c>
      <c r="B4995" s="46" t="s">
        <v>2790</v>
      </c>
      <c r="C4995" s="46"/>
    </row>
    <row r="4996" spans="1:3" x14ac:dyDescent="0.3">
      <c r="A4996" s="46" t="s">
        <v>2748</v>
      </c>
      <c r="B4996" s="46" t="s">
        <v>2785</v>
      </c>
      <c r="C4996" s="46"/>
    </row>
    <row r="4997" spans="1:3" x14ac:dyDescent="0.3">
      <c r="A4997" s="46" t="s">
        <v>2748</v>
      </c>
      <c r="B4997" s="46" t="s">
        <v>2783</v>
      </c>
      <c r="C4997" s="46"/>
    </row>
    <row r="4998" spans="1:3" x14ac:dyDescent="0.3">
      <c r="A4998" s="46" t="s">
        <v>2752</v>
      </c>
      <c r="B4998" s="46" t="s">
        <v>2785</v>
      </c>
      <c r="C4998" s="46"/>
    </row>
    <row r="4999" spans="1:3" x14ac:dyDescent="0.3">
      <c r="A4999" s="46" t="s">
        <v>2752</v>
      </c>
      <c r="B4999" s="46" t="s">
        <v>529</v>
      </c>
      <c r="C4999" s="46"/>
    </row>
    <row r="5000" spans="1:3" x14ac:dyDescent="0.3">
      <c r="A5000" s="46" t="s">
        <v>2611</v>
      </c>
      <c r="B5000" s="46" t="s">
        <v>2801</v>
      </c>
      <c r="C5000" s="46"/>
    </row>
    <row r="5001" spans="1:3" x14ac:dyDescent="0.3">
      <c r="A5001" s="46" t="s">
        <v>2611</v>
      </c>
      <c r="B5001" s="46" t="s">
        <v>2801</v>
      </c>
      <c r="C5001" s="46"/>
    </row>
    <row r="5002" spans="1:3" x14ac:dyDescent="0.3">
      <c r="A5002" s="46" t="s">
        <v>2611</v>
      </c>
      <c r="B5002" s="46" t="s">
        <v>2799</v>
      </c>
      <c r="C5002" s="46">
        <v>1</v>
      </c>
    </row>
    <row r="5003" spans="1:3" x14ac:dyDescent="0.3">
      <c r="A5003" s="46" t="s">
        <v>2611</v>
      </c>
      <c r="B5003" s="46" t="s">
        <v>2802</v>
      </c>
      <c r="C5003" s="46"/>
    </row>
    <row r="5004" spans="1:3" x14ac:dyDescent="0.3">
      <c r="A5004" s="46" t="s">
        <v>2748</v>
      </c>
      <c r="B5004" s="46" t="s">
        <v>2764</v>
      </c>
      <c r="C5004" s="46">
        <v>1</v>
      </c>
    </row>
    <row r="5005" spans="1:3" x14ac:dyDescent="0.3">
      <c r="A5005" s="46" t="s">
        <v>2748</v>
      </c>
      <c r="B5005" s="46" t="s">
        <v>2764</v>
      </c>
      <c r="C5005" s="46">
        <v>1</v>
      </c>
    </row>
    <row r="5006" spans="1:3" x14ac:dyDescent="0.3">
      <c r="A5006" s="46" t="s">
        <v>2658</v>
      </c>
      <c r="B5006" s="46" t="s">
        <v>2876</v>
      </c>
      <c r="C5006" s="46"/>
    </row>
    <row r="5007" spans="1:3" x14ac:dyDescent="0.3">
      <c r="A5007" s="46" t="s">
        <v>2755</v>
      </c>
      <c r="B5007" s="46" t="s">
        <v>2876</v>
      </c>
      <c r="C5007" s="46"/>
    </row>
    <row r="5008" spans="1:3" x14ac:dyDescent="0.3">
      <c r="A5008" s="46" t="s">
        <v>2611</v>
      </c>
      <c r="B5008" s="46" t="s">
        <v>2800</v>
      </c>
      <c r="C5008" s="46">
        <v>2</v>
      </c>
    </row>
    <row r="5009" spans="1:3" x14ac:dyDescent="0.3">
      <c r="A5009" s="46" t="s">
        <v>2611</v>
      </c>
      <c r="B5009" s="46" t="s">
        <v>2800</v>
      </c>
      <c r="C5009" s="46">
        <v>3</v>
      </c>
    </row>
    <row r="5010" spans="1:3" x14ac:dyDescent="0.3">
      <c r="A5010" s="46" t="s">
        <v>2751</v>
      </c>
      <c r="B5010" s="46" t="s">
        <v>2873</v>
      </c>
      <c r="C5010" s="46"/>
    </row>
    <row r="5011" spans="1:3" x14ac:dyDescent="0.3">
      <c r="A5011" s="46" t="s">
        <v>2751</v>
      </c>
      <c r="B5011" s="46" t="s">
        <v>2874</v>
      </c>
      <c r="C5011" s="46"/>
    </row>
    <row r="5012" spans="1:3" x14ac:dyDescent="0.3">
      <c r="A5012" s="46" t="s">
        <v>2756</v>
      </c>
      <c r="B5012" s="46" t="s">
        <v>2874</v>
      </c>
      <c r="C5012" s="46"/>
    </row>
    <row r="5013" spans="1:3" x14ac:dyDescent="0.3">
      <c r="A5013" s="46" t="s">
        <v>2756</v>
      </c>
      <c r="B5013" s="46" t="s">
        <v>2874</v>
      </c>
      <c r="C5013" s="46"/>
    </row>
    <row r="5014" spans="1:3" x14ac:dyDescent="0.3">
      <c r="A5014" s="46" t="s">
        <v>2756</v>
      </c>
      <c r="B5014" s="46" t="s">
        <v>2874</v>
      </c>
      <c r="C5014" s="46"/>
    </row>
    <row r="5015" spans="1:3" x14ac:dyDescent="0.3">
      <c r="A5015" s="46" t="s">
        <v>2748</v>
      </c>
      <c r="B5015" s="46" t="s">
        <v>2819</v>
      </c>
      <c r="C5015" s="46">
        <v>1</v>
      </c>
    </row>
    <row r="5016" spans="1:3" x14ac:dyDescent="0.3">
      <c r="A5016" s="46" t="s">
        <v>2748</v>
      </c>
      <c r="B5016" s="46" t="s">
        <v>2820</v>
      </c>
      <c r="C5016" s="46">
        <v>1</v>
      </c>
    </row>
    <row r="5017" spans="1:3" x14ac:dyDescent="0.3">
      <c r="A5017" s="46" t="s">
        <v>2748</v>
      </c>
      <c r="B5017" s="46" t="s">
        <v>2820</v>
      </c>
      <c r="C5017" s="46">
        <v>1</v>
      </c>
    </row>
    <row r="5018" spans="1:3" x14ac:dyDescent="0.3">
      <c r="A5018" s="46" t="s">
        <v>2748</v>
      </c>
      <c r="B5018" s="46" t="s">
        <v>2821</v>
      </c>
      <c r="C5018" s="46">
        <v>1</v>
      </c>
    </row>
    <row r="5019" spans="1:3" x14ac:dyDescent="0.3">
      <c r="A5019" s="46" t="s">
        <v>2748</v>
      </c>
      <c r="B5019" s="46" t="s">
        <v>2821</v>
      </c>
      <c r="C5019" s="46">
        <v>1</v>
      </c>
    </row>
    <row r="5020" spans="1:3" x14ac:dyDescent="0.3">
      <c r="A5020" s="46" t="s">
        <v>2748</v>
      </c>
      <c r="B5020" s="46" t="s">
        <v>2822</v>
      </c>
      <c r="C5020" s="46">
        <v>1</v>
      </c>
    </row>
    <row r="5021" spans="1:3" x14ac:dyDescent="0.3">
      <c r="A5021" s="46" t="s">
        <v>2748</v>
      </c>
      <c r="B5021" s="46" t="s">
        <v>2822</v>
      </c>
      <c r="C5021" s="46">
        <v>1</v>
      </c>
    </row>
    <row r="5022" spans="1:3" x14ac:dyDescent="0.3">
      <c r="A5022" s="46" t="s">
        <v>2611</v>
      </c>
      <c r="B5022" s="46" t="s">
        <v>2826</v>
      </c>
      <c r="C5022" s="46">
        <v>1</v>
      </c>
    </row>
    <row r="5023" spans="1:3" x14ac:dyDescent="0.3">
      <c r="A5023" s="46" t="s">
        <v>2611</v>
      </c>
      <c r="B5023" s="46" t="s">
        <v>2826</v>
      </c>
      <c r="C5023" s="46">
        <v>1</v>
      </c>
    </row>
    <row r="5024" spans="1:3" x14ac:dyDescent="0.3">
      <c r="A5024" s="46" t="s">
        <v>2611</v>
      </c>
      <c r="B5024" s="46" t="s">
        <v>2826</v>
      </c>
      <c r="C5024" s="46">
        <v>1</v>
      </c>
    </row>
    <row r="5025" spans="1:3" x14ac:dyDescent="0.3">
      <c r="A5025" s="46" t="s">
        <v>2611</v>
      </c>
      <c r="B5025" s="46" t="s">
        <v>2826</v>
      </c>
      <c r="C5025" s="46">
        <v>1</v>
      </c>
    </row>
    <row r="5026" spans="1:3" x14ac:dyDescent="0.3">
      <c r="A5026" s="46" t="s">
        <v>2611</v>
      </c>
      <c r="B5026" s="46" t="s">
        <v>2826</v>
      </c>
      <c r="C5026" s="46">
        <v>1</v>
      </c>
    </row>
    <row r="5027" spans="1:3" x14ac:dyDescent="0.3">
      <c r="A5027" s="46" t="s">
        <v>2748</v>
      </c>
      <c r="B5027" s="46" t="s">
        <v>2821</v>
      </c>
      <c r="C5027" s="46">
        <v>3</v>
      </c>
    </row>
    <row r="5028" spans="1:3" x14ac:dyDescent="0.3">
      <c r="A5028" s="46" t="s">
        <v>2748</v>
      </c>
      <c r="B5028" s="46" t="s">
        <v>2821</v>
      </c>
      <c r="C5028" s="46">
        <v>3</v>
      </c>
    </row>
    <row r="5029" spans="1:3" x14ac:dyDescent="0.3">
      <c r="A5029" s="46" t="s">
        <v>2748</v>
      </c>
      <c r="B5029" s="46" t="s">
        <v>2819</v>
      </c>
      <c r="C5029" s="46">
        <v>3</v>
      </c>
    </row>
    <row r="5030" spans="1:3" x14ac:dyDescent="0.3">
      <c r="A5030" s="46" t="s">
        <v>2748</v>
      </c>
      <c r="B5030" s="46" t="s">
        <v>2822</v>
      </c>
      <c r="C5030" s="46">
        <v>4</v>
      </c>
    </row>
    <row r="5031" spans="1:3" x14ac:dyDescent="0.3">
      <c r="A5031" s="46" t="s">
        <v>2748</v>
      </c>
      <c r="B5031" s="46" t="s">
        <v>2822</v>
      </c>
      <c r="C5031" s="46">
        <v>4</v>
      </c>
    </row>
    <row r="5032" spans="1:3" x14ac:dyDescent="0.3">
      <c r="A5032" s="46" t="s">
        <v>2748</v>
      </c>
      <c r="B5032" s="46" t="s">
        <v>2819</v>
      </c>
      <c r="C5032" s="46">
        <v>6</v>
      </c>
    </row>
    <row r="5033" spans="1:3" x14ac:dyDescent="0.3">
      <c r="A5033" s="46" t="s">
        <v>2748</v>
      </c>
      <c r="B5033" s="46" t="s">
        <v>2819</v>
      </c>
      <c r="C5033" s="46">
        <v>6</v>
      </c>
    </row>
    <row r="5034" spans="1:3" x14ac:dyDescent="0.3">
      <c r="A5034" s="46" t="s">
        <v>2748</v>
      </c>
      <c r="B5034" s="46" t="s">
        <v>2822</v>
      </c>
      <c r="C5034" s="46">
        <v>11</v>
      </c>
    </row>
    <row r="5035" spans="1:3" x14ac:dyDescent="0.3">
      <c r="A5035" s="46" t="s">
        <v>2748</v>
      </c>
      <c r="B5035" s="46" t="s">
        <v>2821</v>
      </c>
      <c r="C5035" s="46"/>
    </row>
    <row r="5036" spans="1:3" x14ac:dyDescent="0.3">
      <c r="A5036" s="46" t="s">
        <v>2748</v>
      </c>
      <c r="B5036" s="46" t="s">
        <v>12</v>
      </c>
      <c r="C5036" s="46"/>
    </row>
    <row r="5037" spans="1:3" x14ac:dyDescent="0.3">
      <c r="A5037" s="46" t="s">
        <v>2748</v>
      </c>
      <c r="B5037" s="46" t="s">
        <v>2823</v>
      </c>
      <c r="C5037" s="46"/>
    </row>
    <row r="5038" spans="1:3" x14ac:dyDescent="0.3">
      <c r="A5038" s="46" t="s">
        <v>2748</v>
      </c>
      <c r="B5038" s="46" t="s">
        <v>2822</v>
      </c>
      <c r="C5038" s="46"/>
    </row>
    <row r="5039" spans="1:3" x14ac:dyDescent="0.3">
      <c r="A5039" s="46" t="s">
        <v>2748</v>
      </c>
      <c r="B5039" s="46" t="s">
        <v>2823</v>
      </c>
      <c r="C5039" s="46"/>
    </row>
    <row r="5040" spans="1:3" x14ac:dyDescent="0.3">
      <c r="A5040" s="46" t="s">
        <v>2748</v>
      </c>
      <c r="B5040" s="46" t="s">
        <v>2822</v>
      </c>
      <c r="C5040" s="46"/>
    </row>
    <row r="5041" spans="1:3" x14ac:dyDescent="0.3">
      <c r="A5041" s="46" t="s">
        <v>2748</v>
      </c>
      <c r="B5041" s="46" t="s">
        <v>2822</v>
      </c>
      <c r="C5041" s="46"/>
    </row>
    <row r="5042" spans="1:3" x14ac:dyDescent="0.3">
      <c r="A5042" s="46" t="s">
        <v>2748</v>
      </c>
      <c r="B5042" s="46" t="s">
        <v>2822</v>
      </c>
      <c r="C5042" s="46"/>
    </row>
    <row r="5043" spans="1:3" x14ac:dyDescent="0.3">
      <c r="A5043" s="46" t="s">
        <v>2748</v>
      </c>
      <c r="B5043" s="46" t="s">
        <v>2823</v>
      </c>
      <c r="C5043" s="46"/>
    </row>
    <row r="5044" spans="1:3" x14ac:dyDescent="0.3">
      <c r="A5044" s="46" t="s">
        <v>2748</v>
      </c>
      <c r="B5044" s="46" t="s">
        <v>2824</v>
      </c>
      <c r="C5044" s="46"/>
    </row>
    <row r="5045" spans="1:3" x14ac:dyDescent="0.3">
      <c r="A5045" s="46" t="s">
        <v>2748</v>
      </c>
      <c r="B5045" s="46" t="s">
        <v>2822</v>
      </c>
      <c r="C5045" s="46"/>
    </row>
    <row r="5046" spans="1:3" x14ac:dyDescent="0.3">
      <c r="A5046" s="46" t="s">
        <v>2748</v>
      </c>
      <c r="B5046" s="46" t="s">
        <v>2822</v>
      </c>
      <c r="C5046" s="46"/>
    </row>
    <row r="5047" spans="1:3" x14ac:dyDescent="0.3">
      <c r="A5047" s="46" t="s">
        <v>2611</v>
      </c>
      <c r="B5047" s="46" t="s">
        <v>2826</v>
      </c>
      <c r="C5047" s="46"/>
    </row>
    <row r="5048" spans="1:3" x14ac:dyDescent="0.3">
      <c r="A5048" s="46" t="s">
        <v>2611</v>
      </c>
      <c r="B5048" s="46" t="s">
        <v>2826</v>
      </c>
      <c r="C5048" s="46"/>
    </row>
    <row r="5049" spans="1:3" x14ac:dyDescent="0.3">
      <c r="A5049" s="46" t="s">
        <v>2611</v>
      </c>
      <c r="B5049" s="46" t="s">
        <v>2826</v>
      </c>
      <c r="C5049" s="46"/>
    </row>
    <row r="5050" spans="1:3" x14ac:dyDescent="0.3">
      <c r="A5050" s="46" t="s">
        <v>2611</v>
      </c>
      <c r="B5050" s="46" t="s">
        <v>2826</v>
      </c>
      <c r="C5050" s="46"/>
    </row>
    <row r="5051" spans="1:3" x14ac:dyDescent="0.3">
      <c r="A5051" s="46" t="s">
        <v>2611</v>
      </c>
      <c r="B5051" s="46" t="s">
        <v>2826</v>
      </c>
      <c r="C5051" s="46"/>
    </row>
    <row r="5052" spans="1:3" x14ac:dyDescent="0.3">
      <c r="A5052" s="46" t="s">
        <v>2611</v>
      </c>
      <c r="B5052" s="46" t="s">
        <v>2826</v>
      </c>
      <c r="C5052" s="46"/>
    </row>
    <row r="5053" spans="1:3" x14ac:dyDescent="0.3">
      <c r="A5053" s="46" t="s">
        <v>2611</v>
      </c>
      <c r="B5053" s="46" t="s">
        <v>2826</v>
      </c>
      <c r="C5053" s="46"/>
    </row>
    <row r="5054" spans="1:3" x14ac:dyDescent="0.3">
      <c r="A5054" s="46" t="s">
        <v>2611</v>
      </c>
      <c r="B5054" s="46" t="s">
        <v>2826</v>
      </c>
      <c r="C5054" s="46"/>
    </row>
    <row r="5055" spans="1:3" x14ac:dyDescent="0.3">
      <c r="A5055" s="46" t="s">
        <v>2611</v>
      </c>
      <c r="B5055" s="46" t="s">
        <v>2826</v>
      </c>
      <c r="C5055" s="46"/>
    </row>
    <row r="5056" spans="1:3" x14ac:dyDescent="0.3">
      <c r="A5056" s="46" t="s">
        <v>2611</v>
      </c>
      <c r="B5056" s="46" t="s">
        <v>2826</v>
      </c>
      <c r="C5056" s="46"/>
    </row>
    <row r="5057" spans="1:3" x14ac:dyDescent="0.3">
      <c r="A5057" s="46" t="s">
        <v>2611</v>
      </c>
      <c r="B5057" s="46" t="s">
        <v>2826</v>
      </c>
      <c r="C5057" s="46"/>
    </row>
    <row r="5058" spans="1:3" x14ac:dyDescent="0.3">
      <c r="A5058" s="46" t="s">
        <v>2611</v>
      </c>
      <c r="B5058" s="46" t="s">
        <v>2826</v>
      </c>
      <c r="C5058" s="46"/>
    </row>
    <row r="5059" spans="1:3" x14ac:dyDescent="0.3">
      <c r="A5059" s="46" t="s">
        <v>2611</v>
      </c>
      <c r="B5059" s="46" t="s">
        <v>2826</v>
      </c>
      <c r="C5059" s="46"/>
    </row>
    <row r="5060" spans="1:3" x14ac:dyDescent="0.3">
      <c r="A5060" s="46" t="s">
        <v>2611</v>
      </c>
      <c r="B5060" s="46" t="s">
        <v>2826</v>
      </c>
      <c r="C5060" s="46"/>
    </row>
    <row r="5061" spans="1:3" x14ac:dyDescent="0.3">
      <c r="A5061" s="46" t="s">
        <v>2749</v>
      </c>
      <c r="B5061" s="46" t="s">
        <v>2819</v>
      </c>
      <c r="C5061" s="46">
        <v>1</v>
      </c>
    </row>
    <row r="5062" spans="1:3" x14ac:dyDescent="0.3">
      <c r="A5062" s="46" t="s">
        <v>2749</v>
      </c>
      <c r="B5062" s="46" t="s">
        <v>2819</v>
      </c>
      <c r="C5062" s="46">
        <v>1</v>
      </c>
    </row>
    <row r="5063" spans="1:3" x14ac:dyDescent="0.3">
      <c r="A5063" s="46" t="s">
        <v>2749</v>
      </c>
      <c r="B5063" s="46" t="s">
        <v>2819</v>
      </c>
      <c r="C5063" s="46">
        <v>1</v>
      </c>
    </row>
    <row r="5064" spans="1:3" x14ac:dyDescent="0.3">
      <c r="A5064" s="46" t="s">
        <v>2749</v>
      </c>
      <c r="B5064" s="46" t="s">
        <v>2819</v>
      </c>
      <c r="C5064" s="46">
        <v>1</v>
      </c>
    </row>
    <row r="5065" spans="1:3" x14ac:dyDescent="0.3">
      <c r="A5065" s="46" t="s">
        <v>2489</v>
      </c>
      <c r="B5065" s="46" t="s">
        <v>2819</v>
      </c>
      <c r="C5065" s="46">
        <v>1</v>
      </c>
    </row>
    <row r="5066" spans="1:3" x14ac:dyDescent="0.3">
      <c r="A5066" s="46" t="s">
        <v>2749</v>
      </c>
      <c r="B5066" s="46" t="s">
        <v>2819</v>
      </c>
      <c r="C5066" s="46"/>
    </row>
    <row r="5067" spans="1:3" x14ac:dyDescent="0.3">
      <c r="A5067" s="46" t="s">
        <v>2489</v>
      </c>
      <c r="B5067" s="46" t="s">
        <v>2819</v>
      </c>
      <c r="C5067" s="46"/>
    </row>
    <row r="5068" spans="1:3" x14ac:dyDescent="0.3">
      <c r="A5068" s="46" t="s">
        <v>2750</v>
      </c>
      <c r="B5068" s="46" t="s">
        <v>2819</v>
      </c>
      <c r="C5068" s="46">
        <v>1</v>
      </c>
    </row>
    <row r="5069" spans="1:3" x14ac:dyDescent="0.3">
      <c r="A5069" s="46" t="s">
        <v>2750</v>
      </c>
      <c r="B5069" s="46" t="s">
        <v>2819</v>
      </c>
      <c r="C5069" s="46">
        <v>1</v>
      </c>
    </row>
    <row r="5070" spans="1:3" x14ac:dyDescent="0.3">
      <c r="A5070" s="46" t="s">
        <v>2750</v>
      </c>
      <c r="B5070" s="46" t="s">
        <v>2819</v>
      </c>
      <c r="C5070" s="46">
        <v>1</v>
      </c>
    </row>
    <row r="5071" spans="1:3" x14ac:dyDescent="0.3">
      <c r="A5071" s="46" t="s">
        <v>2750</v>
      </c>
      <c r="B5071" s="46" t="s">
        <v>2819</v>
      </c>
      <c r="C5071" s="46">
        <v>1</v>
      </c>
    </row>
    <row r="5072" spans="1:3" x14ac:dyDescent="0.3">
      <c r="A5072" s="46" t="s">
        <v>2750</v>
      </c>
      <c r="B5072" s="46" t="s">
        <v>2819</v>
      </c>
      <c r="C5072" s="46"/>
    </row>
    <row r="5073" spans="1:3" x14ac:dyDescent="0.3">
      <c r="A5073" s="46" t="s">
        <v>2750</v>
      </c>
      <c r="B5073" s="46" t="s">
        <v>2819</v>
      </c>
      <c r="C5073" s="46"/>
    </row>
    <row r="5074" spans="1:3" x14ac:dyDescent="0.3">
      <c r="A5074" s="46" t="s">
        <v>2750</v>
      </c>
      <c r="B5074" s="46" t="s">
        <v>2819</v>
      </c>
      <c r="C5074" s="46"/>
    </row>
    <row r="5075" spans="1:3" x14ac:dyDescent="0.3">
      <c r="A5075" s="46" t="s">
        <v>2750</v>
      </c>
      <c r="B5075" s="46" t="s">
        <v>2819</v>
      </c>
      <c r="C5075" s="46"/>
    </row>
    <row r="5076" spans="1:3" x14ac:dyDescent="0.3">
      <c r="A5076" s="46" t="s">
        <v>2750</v>
      </c>
      <c r="B5076" s="46" t="s">
        <v>2819</v>
      </c>
      <c r="C5076" s="46"/>
    </row>
    <row r="5077" spans="1:3" x14ac:dyDescent="0.3">
      <c r="A5077" s="46" t="s">
        <v>2750</v>
      </c>
      <c r="B5077" s="46" t="s">
        <v>2819</v>
      </c>
      <c r="C5077" s="46"/>
    </row>
    <row r="5078" spans="1:3" x14ac:dyDescent="0.3">
      <c r="A5078" s="46" t="s">
        <v>2750</v>
      </c>
      <c r="B5078" s="46" t="s">
        <v>2819</v>
      </c>
      <c r="C5078" s="46"/>
    </row>
    <row r="5079" spans="1:3" x14ac:dyDescent="0.3">
      <c r="A5079" s="46" t="s">
        <v>2750</v>
      </c>
      <c r="B5079" s="46" t="s">
        <v>2819</v>
      </c>
      <c r="C5079" s="46"/>
    </row>
    <row r="5080" spans="1:3" x14ac:dyDescent="0.3">
      <c r="A5080" s="46" t="s">
        <v>2750</v>
      </c>
      <c r="B5080" s="46" t="s">
        <v>2819</v>
      </c>
      <c r="C5080" s="46"/>
    </row>
    <row r="5081" spans="1:3" x14ac:dyDescent="0.3">
      <c r="A5081" s="46" t="s">
        <v>2750</v>
      </c>
      <c r="B5081" s="46" t="s">
        <v>2819</v>
      </c>
      <c r="C5081" s="46"/>
    </row>
    <row r="5082" spans="1:3" x14ac:dyDescent="0.3">
      <c r="A5082" s="46" t="s">
        <v>2750</v>
      </c>
      <c r="B5082" s="46" t="s">
        <v>2819</v>
      </c>
      <c r="C5082" s="46"/>
    </row>
    <row r="5083" spans="1:3" x14ac:dyDescent="0.3">
      <c r="A5083" s="46" t="s">
        <v>2750</v>
      </c>
      <c r="B5083" s="46" t="s">
        <v>2819</v>
      </c>
      <c r="C5083" s="46"/>
    </row>
    <row r="5084" spans="1:3" x14ac:dyDescent="0.3">
      <c r="A5084" s="46" t="s">
        <v>2750</v>
      </c>
      <c r="B5084" s="46" t="s">
        <v>2819</v>
      </c>
      <c r="C5084" s="46"/>
    </row>
    <row r="5085" spans="1:3" x14ac:dyDescent="0.3">
      <c r="A5085" s="46" t="s">
        <v>2750</v>
      </c>
      <c r="B5085" s="46" t="s">
        <v>2819</v>
      </c>
      <c r="C5085" s="46"/>
    </row>
    <row r="5086" spans="1:3" x14ac:dyDescent="0.3">
      <c r="A5086" s="46" t="s">
        <v>2750</v>
      </c>
      <c r="B5086" s="46" t="s">
        <v>2819</v>
      </c>
      <c r="C5086" s="46"/>
    </row>
    <row r="5087" spans="1:3" x14ac:dyDescent="0.3">
      <c r="A5087" s="46" t="s">
        <v>2750</v>
      </c>
      <c r="B5087" s="46" t="s">
        <v>2819</v>
      </c>
      <c r="C5087" s="46"/>
    </row>
    <row r="5088" spans="1:3" x14ac:dyDescent="0.3">
      <c r="A5088" s="46" t="s">
        <v>2750</v>
      </c>
      <c r="B5088" s="46" t="s">
        <v>2819</v>
      </c>
      <c r="C5088" s="46"/>
    </row>
    <row r="5089" spans="1:3" x14ac:dyDescent="0.3">
      <c r="A5089" s="46" t="s">
        <v>2750</v>
      </c>
      <c r="B5089" s="46" t="s">
        <v>2819</v>
      </c>
      <c r="C5089" s="46"/>
    </row>
    <row r="5090" spans="1:3" x14ac:dyDescent="0.3">
      <c r="A5090" s="46" t="s">
        <v>2750</v>
      </c>
      <c r="B5090" s="46" t="s">
        <v>2819</v>
      </c>
      <c r="C5090" s="46"/>
    </row>
    <row r="5091" spans="1:3" x14ac:dyDescent="0.3">
      <c r="A5091" s="46" t="s">
        <v>2750</v>
      </c>
      <c r="B5091" s="46" t="s">
        <v>2819</v>
      </c>
      <c r="C5091" s="46"/>
    </row>
    <row r="5092" spans="1:3" x14ac:dyDescent="0.3">
      <c r="A5092" s="46" t="s">
        <v>2750</v>
      </c>
      <c r="B5092" s="46" t="s">
        <v>2819</v>
      </c>
      <c r="C5092" s="46"/>
    </row>
    <row r="5093" spans="1:3" x14ac:dyDescent="0.3">
      <c r="A5093" s="46" t="s">
        <v>2750</v>
      </c>
      <c r="B5093" s="46" t="s">
        <v>2819</v>
      </c>
      <c r="C5093" s="46"/>
    </row>
    <row r="5094" spans="1:3" x14ac:dyDescent="0.3">
      <c r="A5094" s="46" t="s">
        <v>2750</v>
      </c>
      <c r="B5094" s="46" t="s">
        <v>2819</v>
      </c>
      <c r="C5094" s="46"/>
    </row>
    <row r="5095" spans="1:3" x14ac:dyDescent="0.3">
      <c r="A5095" s="46" t="s">
        <v>2750</v>
      </c>
      <c r="B5095" s="46" t="s">
        <v>2819</v>
      </c>
      <c r="C5095" s="46"/>
    </row>
    <row r="5096" spans="1:3" x14ac:dyDescent="0.3">
      <c r="A5096" s="46" t="s">
        <v>2750</v>
      </c>
      <c r="B5096" s="46" t="s">
        <v>2819</v>
      </c>
      <c r="C5096" s="46"/>
    </row>
    <row r="5097" spans="1:3" x14ac:dyDescent="0.3">
      <c r="A5097" s="46" t="s">
        <v>2750</v>
      </c>
      <c r="B5097" s="46" t="s">
        <v>2819</v>
      </c>
      <c r="C5097" s="46"/>
    </row>
    <row r="5098" spans="1:3" x14ac:dyDescent="0.3">
      <c r="A5098" s="46" t="s">
        <v>2750</v>
      </c>
      <c r="B5098" s="46" t="s">
        <v>2819</v>
      </c>
      <c r="C5098" s="46"/>
    </row>
    <row r="5099" spans="1:3" x14ac:dyDescent="0.3">
      <c r="A5099" s="46" t="s">
        <v>2750</v>
      </c>
      <c r="B5099" s="46" t="s">
        <v>2819</v>
      </c>
      <c r="C5099" s="46"/>
    </row>
    <row r="5100" spans="1:3" x14ac:dyDescent="0.3">
      <c r="A5100" s="46" t="s">
        <v>2750</v>
      </c>
      <c r="B5100" s="46" t="s">
        <v>2819</v>
      </c>
      <c r="C5100" s="46"/>
    </row>
    <row r="5101" spans="1:3" x14ac:dyDescent="0.3">
      <c r="A5101" s="46" t="s">
        <v>2750</v>
      </c>
      <c r="B5101" s="46" t="s">
        <v>2819</v>
      </c>
      <c r="C5101" s="46"/>
    </row>
    <row r="5102" spans="1:3" x14ac:dyDescent="0.3">
      <c r="A5102" s="46" t="s">
        <v>2750</v>
      </c>
      <c r="B5102" s="46" t="s">
        <v>2819</v>
      </c>
      <c r="C5102" s="46"/>
    </row>
    <row r="5103" spans="1:3" x14ac:dyDescent="0.3">
      <c r="A5103" s="46" t="s">
        <v>2750</v>
      </c>
      <c r="B5103" s="46" t="s">
        <v>2819</v>
      </c>
      <c r="C5103" s="46"/>
    </row>
    <row r="5104" spans="1:3" x14ac:dyDescent="0.3">
      <c r="A5104" s="46" t="s">
        <v>2750</v>
      </c>
      <c r="B5104" s="46" t="s">
        <v>2819</v>
      </c>
      <c r="C5104" s="46"/>
    </row>
    <row r="5105" spans="1:3" x14ac:dyDescent="0.3">
      <c r="A5105" s="46" t="s">
        <v>2750</v>
      </c>
      <c r="B5105" s="46" t="s">
        <v>2819</v>
      </c>
      <c r="C5105" s="46"/>
    </row>
    <row r="5106" spans="1:3" x14ac:dyDescent="0.3">
      <c r="A5106" s="46" t="s">
        <v>2750</v>
      </c>
      <c r="B5106" s="46" t="s">
        <v>2819</v>
      </c>
      <c r="C5106" s="46"/>
    </row>
    <row r="5107" spans="1:3" x14ac:dyDescent="0.3">
      <c r="A5107" s="46" t="s">
        <v>2751</v>
      </c>
      <c r="B5107" s="46" t="s">
        <v>2819</v>
      </c>
      <c r="C5107" s="46">
        <v>1</v>
      </c>
    </row>
    <row r="5108" spans="1:3" x14ac:dyDescent="0.3">
      <c r="A5108" s="46" t="s">
        <v>2751</v>
      </c>
      <c r="B5108" s="46" t="s">
        <v>2819</v>
      </c>
      <c r="C5108" s="46">
        <v>2</v>
      </c>
    </row>
    <row r="5109" spans="1:3" x14ac:dyDescent="0.3">
      <c r="A5109" s="46" t="s">
        <v>2751</v>
      </c>
      <c r="B5109" s="46" t="s">
        <v>2880</v>
      </c>
      <c r="C5109" s="46">
        <v>2</v>
      </c>
    </row>
    <row r="5110" spans="1:3" x14ac:dyDescent="0.3">
      <c r="A5110" s="46" t="s">
        <v>2751</v>
      </c>
      <c r="B5110" s="46" t="s">
        <v>2819</v>
      </c>
      <c r="C5110" s="46"/>
    </row>
    <row r="5111" spans="1:3" x14ac:dyDescent="0.3">
      <c r="A5111" s="46" t="s">
        <v>2751</v>
      </c>
      <c r="B5111" s="46" t="s">
        <v>2819</v>
      </c>
      <c r="C5111" s="46"/>
    </row>
    <row r="5112" spans="1:3" x14ac:dyDescent="0.3">
      <c r="A5112" s="46" t="s">
        <v>2751</v>
      </c>
      <c r="B5112" s="46" t="s">
        <v>2819</v>
      </c>
      <c r="C5112" s="46"/>
    </row>
    <row r="5113" spans="1:3" x14ac:dyDescent="0.3">
      <c r="A5113" s="46" t="s">
        <v>2751</v>
      </c>
      <c r="B5113" s="46" t="s">
        <v>2819</v>
      </c>
      <c r="C5113" s="46"/>
    </row>
    <row r="5114" spans="1:3" x14ac:dyDescent="0.3">
      <c r="A5114" s="46" t="s">
        <v>2751</v>
      </c>
      <c r="B5114" s="46" t="s">
        <v>2819</v>
      </c>
      <c r="C5114" s="46"/>
    </row>
    <row r="5115" spans="1:3" x14ac:dyDescent="0.3">
      <c r="A5115" s="46" t="s">
        <v>2751</v>
      </c>
      <c r="B5115" s="46" t="s">
        <v>2819</v>
      </c>
      <c r="C5115" s="46"/>
    </row>
    <row r="5116" spans="1:3" x14ac:dyDescent="0.3">
      <c r="A5116" s="46" t="s">
        <v>2751</v>
      </c>
      <c r="B5116" s="46" t="s">
        <v>2819</v>
      </c>
      <c r="C5116" s="46"/>
    </row>
    <row r="5117" spans="1:3" x14ac:dyDescent="0.3">
      <c r="A5117" s="46" t="s">
        <v>2751</v>
      </c>
      <c r="B5117" s="46" t="s">
        <v>2819</v>
      </c>
      <c r="C5117" s="46"/>
    </row>
    <row r="5118" spans="1:3" x14ac:dyDescent="0.3">
      <c r="A5118" s="46" t="s">
        <v>2751</v>
      </c>
      <c r="B5118" s="46" t="s">
        <v>2819</v>
      </c>
      <c r="C5118" s="46"/>
    </row>
    <row r="5119" spans="1:3" x14ac:dyDescent="0.3">
      <c r="A5119" s="46" t="s">
        <v>2751</v>
      </c>
      <c r="B5119" s="46" t="s">
        <v>2819</v>
      </c>
      <c r="C5119" s="46"/>
    </row>
    <row r="5120" spans="1:3" x14ac:dyDescent="0.3">
      <c r="A5120" s="46" t="s">
        <v>2751</v>
      </c>
      <c r="B5120" s="46" t="s">
        <v>2819</v>
      </c>
      <c r="C5120" s="46"/>
    </row>
    <row r="5121" spans="1:3" x14ac:dyDescent="0.3">
      <c r="A5121" s="46" t="s">
        <v>2751</v>
      </c>
      <c r="B5121" s="46" t="s">
        <v>2819</v>
      </c>
      <c r="C5121" s="46"/>
    </row>
    <row r="5122" spans="1:3" x14ac:dyDescent="0.3">
      <c r="A5122" s="46" t="s">
        <v>2751</v>
      </c>
      <c r="B5122" s="46" t="s">
        <v>2819</v>
      </c>
      <c r="C5122" s="46"/>
    </row>
    <row r="5123" spans="1:3" x14ac:dyDescent="0.3">
      <c r="A5123" s="46" t="s">
        <v>2658</v>
      </c>
      <c r="B5123" s="46" t="s">
        <v>2819</v>
      </c>
      <c r="C5123" s="46"/>
    </row>
    <row r="5124" spans="1:3" x14ac:dyDescent="0.3">
      <c r="A5124" s="46" t="s">
        <v>2658</v>
      </c>
      <c r="B5124" s="46" t="s">
        <v>2819</v>
      </c>
      <c r="C5124" s="46"/>
    </row>
    <row r="5125" spans="1:3" x14ac:dyDescent="0.3">
      <c r="A5125" s="46" t="s">
        <v>2658</v>
      </c>
      <c r="B5125" s="46" t="s">
        <v>2819</v>
      </c>
      <c r="C5125" s="46"/>
    </row>
    <row r="5126" spans="1:3" x14ac:dyDescent="0.3">
      <c r="A5126" s="46" t="s">
        <v>2658</v>
      </c>
      <c r="B5126" s="46" t="s">
        <v>2819</v>
      </c>
      <c r="C5126" s="46"/>
    </row>
    <row r="5127" spans="1:3" x14ac:dyDescent="0.3">
      <c r="A5127" s="46" t="s">
        <v>2658</v>
      </c>
      <c r="B5127" s="46" t="s">
        <v>2819</v>
      </c>
      <c r="C5127" s="46"/>
    </row>
    <row r="5128" spans="1:3" x14ac:dyDescent="0.3">
      <c r="A5128" s="46" t="s">
        <v>2658</v>
      </c>
      <c r="B5128" s="46" t="s">
        <v>2819</v>
      </c>
      <c r="C5128" s="46"/>
    </row>
    <row r="5129" spans="1:3" x14ac:dyDescent="0.3">
      <c r="A5129" s="46" t="s">
        <v>2658</v>
      </c>
      <c r="B5129" s="46" t="s">
        <v>2819</v>
      </c>
      <c r="C5129" s="46"/>
    </row>
    <row r="5130" spans="1:3" x14ac:dyDescent="0.3">
      <c r="A5130" s="46" t="s">
        <v>2658</v>
      </c>
      <c r="B5130" s="46" t="s">
        <v>2819</v>
      </c>
      <c r="C5130" s="46"/>
    </row>
    <row r="5131" spans="1:3" x14ac:dyDescent="0.3">
      <c r="A5131" s="46" t="s">
        <v>2658</v>
      </c>
      <c r="B5131" s="46" t="s">
        <v>2819</v>
      </c>
      <c r="C5131" s="46"/>
    </row>
    <row r="5132" spans="1:3" x14ac:dyDescent="0.3">
      <c r="A5132" s="46" t="s">
        <v>2658</v>
      </c>
      <c r="B5132" s="46" t="s">
        <v>2819</v>
      </c>
      <c r="C5132" s="46"/>
    </row>
    <row r="5133" spans="1:3" x14ac:dyDescent="0.3">
      <c r="A5133" s="46" t="s">
        <v>2658</v>
      </c>
      <c r="B5133" s="46" t="s">
        <v>2819</v>
      </c>
      <c r="C5133" s="46"/>
    </row>
    <row r="5134" spans="1:3" x14ac:dyDescent="0.3">
      <c r="A5134" s="46" t="s">
        <v>2752</v>
      </c>
      <c r="B5134" s="46" t="s">
        <v>2819</v>
      </c>
      <c r="C5134" s="46">
        <v>1</v>
      </c>
    </row>
    <row r="5135" spans="1:3" x14ac:dyDescent="0.3">
      <c r="A5135" s="46" t="s">
        <v>2752</v>
      </c>
      <c r="B5135" s="46" t="s">
        <v>2819</v>
      </c>
      <c r="C5135" s="46">
        <v>1</v>
      </c>
    </row>
    <row r="5136" spans="1:3" x14ac:dyDescent="0.3">
      <c r="A5136" s="46" t="s">
        <v>2752</v>
      </c>
      <c r="B5136" s="46" t="s">
        <v>2819</v>
      </c>
      <c r="C5136" s="46">
        <v>1</v>
      </c>
    </row>
    <row r="5137" spans="1:3" x14ac:dyDescent="0.3">
      <c r="A5137" s="46" t="s">
        <v>2752</v>
      </c>
      <c r="B5137" s="46" t="s">
        <v>2819</v>
      </c>
      <c r="C5137" s="46">
        <v>1</v>
      </c>
    </row>
    <row r="5138" spans="1:3" x14ac:dyDescent="0.3">
      <c r="A5138" s="46" t="s">
        <v>2752</v>
      </c>
      <c r="B5138" s="46" t="s">
        <v>2819</v>
      </c>
      <c r="C5138" s="46">
        <v>1</v>
      </c>
    </row>
    <row r="5139" spans="1:3" x14ac:dyDescent="0.3">
      <c r="A5139" s="46" t="s">
        <v>2752</v>
      </c>
      <c r="B5139" s="46" t="s">
        <v>2819</v>
      </c>
      <c r="C5139" s="46">
        <v>1</v>
      </c>
    </row>
    <row r="5140" spans="1:3" x14ac:dyDescent="0.3">
      <c r="A5140" s="46" t="s">
        <v>2752</v>
      </c>
      <c r="B5140" s="46" t="s">
        <v>2819</v>
      </c>
      <c r="C5140" s="46">
        <v>1</v>
      </c>
    </row>
    <row r="5141" spans="1:3" x14ac:dyDescent="0.3">
      <c r="A5141" s="46" t="s">
        <v>2752</v>
      </c>
      <c r="B5141" s="46" t="s">
        <v>2819</v>
      </c>
      <c r="C5141" s="46">
        <v>1</v>
      </c>
    </row>
    <row r="5142" spans="1:3" x14ac:dyDescent="0.3">
      <c r="A5142" s="46" t="s">
        <v>2752</v>
      </c>
      <c r="B5142" s="46" t="s">
        <v>2819</v>
      </c>
      <c r="C5142" s="46">
        <v>1</v>
      </c>
    </row>
    <row r="5143" spans="1:3" x14ac:dyDescent="0.3">
      <c r="A5143" s="46" t="s">
        <v>2752</v>
      </c>
      <c r="B5143" s="46" t="s">
        <v>2819</v>
      </c>
      <c r="C5143" s="46">
        <v>2</v>
      </c>
    </row>
    <row r="5144" spans="1:3" x14ac:dyDescent="0.3">
      <c r="A5144" s="46" t="s">
        <v>2752</v>
      </c>
      <c r="B5144" s="46" t="s">
        <v>2819</v>
      </c>
      <c r="C5144" s="46">
        <v>3</v>
      </c>
    </row>
    <row r="5145" spans="1:3" x14ac:dyDescent="0.3">
      <c r="A5145" s="46" t="s">
        <v>2752</v>
      </c>
      <c r="B5145" s="46" t="s">
        <v>2819</v>
      </c>
      <c r="C5145" s="46"/>
    </row>
    <row r="5146" spans="1:3" x14ac:dyDescent="0.3">
      <c r="A5146" s="46" t="s">
        <v>2752</v>
      </c>
      <c r="B5146" s="46" t="s">
        <v>2819</v>
      </c>
      <c r="C5146" s="46"/>
    </row>
    <row r="5147" spans="1:3" x14ac:dyDescent="0.3">
      <c r="A5147" s="46" t="s">
        <v>2752</v>
      </c>
      <c r="B5147" s="46" t="s">
        <v>2819</v>
      </c>
      <c r="C5147" s="46"/>
    </row>
    <row r="5148" spans="1:3" x14ac:dyDescent="0.3">
      <c r="A5148" s="46" t="s">
        <v>2752</v>
      </c>
      <c r="B5148" s="46" t="s">
        <v>2819</v>
      </c>
      <c r="C5148" s="46"/>
    </row>
    <row r="5149" spans="1:3" x14ac:dyDescent="0.3">
      <c r="A5149" s="46" t="s">
        <v>2754</v>
      </c>
      <c r="B5149" s="46" t="s">
        <v>2819</v>
      </c>
      <c r="C5149" s="46">
        <v>1</v>
      </c>
    </row>
    <row r="5150" spans="1:3" x14ac:dyDescent="0.3">
      <c r="A5150" s="46" t="s">
        <v>2753</v>
      </c>
      <c r="B5150" s="46" t="s">
        <v>2819</v>
      </c>
      <c r="C5150" s="46">
        <v>1</v>
      </c>
    </row>
    <row r="5151" spans="1:3" x14ac:dyDescent="0.3">
      <c r="A5151" s="46" t="s">
        <v>2753</v>
      </c>
      <c r="B5151" s="46" t="s">
        <v>2819</v>
      </c>
      <c r="C5151" s="46">
        <v>1</v>
      </c>
    </row>
    <row r="5152" spans="1:3" x14ac:dyDescent="0.3">
      <c r="A5152" s="46" t="s">
        <v>2753</v>
      </c>
      <c r="B5152" s="46" t="s">
        <v>2819</v>
      </c>
      <c r="C5152" s="46">
        <v>1</v>
      </c>
    </row>
    <row r="5153" spans="1:3" x14ac:dyDescent="0.3">
      <c r="A5153" s="46" t="s">
        <v>2753</v>
      </c>
      <c r="B5153" s="46" t="s">
        <v>2819</v>
      </c>
      <c r="C5153" s="46">
        <v>1</v>
      </c>
    </row>
    <row r="5154" spans="1:3" x14ac:dyDescent="0.3">
      <c r="A5154" s="46" t="s">
        <v>2753</v>
      </c>
      <c r="B5154" s="46" t="s">
        <v>2819</v>
      </c>
      <c r="C5154" s="46">
        <v>1</v>
      </c>
    </row>
    <row r="5155" spans="1:3" x14ac:dyDescent="0.3">
      <c r="A5155" s="46" t="s">
        <v>2753</v>
      </c>
      <c r="B5155" s="46" t="s">
        <v>2819</v>
      </c>
      <c r="C5155" s="46">
        <v>1</v>
      </c>
    </row>
    <row r="5156" spans="1:3" x14ac:dyDescent="0.3">
      <c r="A5156" s="46" t="s">
        <v>2754</v>
      </c>
      <c r="B5156" s="46" t="s">
        <v>2819</v>
      </c>
      <c r="C5156" s="46"/>
    </row>
    <row r="5157" spans="1:3" x14ac:dyDescent="0.3">
      <c r="A5157" s="46" t="s">
        <v>2754</v>
      </c>
      <c r="B5157" s="46" t="s">
        <v>2819</v>
      </c>
      <c r="C5157" s="46"/>
    </row>
    <row r="5158" spans="1:3" x14ac:dyDescent="0.3">
      <c r="A5158" s="46" t="s">
        <v>2754</v>
      </c>
      <c r="B5158" s="46" t="s">
        <v>2819</v>
      </c>
      <c r="C5158" s="46"/>
    </row>
    <row r="5159" spans="1:3" x14ac:dyDescent="0.3">
      <c r="A5159" s="46" t="s">
        <v>2754</v>
      </c>
      <c r="B5159" s="46" t="s">
        <v>2819</v>
      </c>
      <c r="C5159" s="46"/>
    </row>
    <row r="5160" spans="1:3" x14ac:dyDescent="0.3">
      <c r="A5160" s="46" t="s">
        <v>2754</v>
      </c>
      <c r="B5160" s="46" t="s">
        <v>2819</v>
      </c>
      <c r="C5160" s="46"/>
    </row>
    <row r="5161" spans="1:3" x14ac:dyDescent="0.3">
      <c r="A5161" s="46" t="s">
        <v>2754</v>
      </c>
      <c r="B5161" s="46" t="s">
        <v>2819</v>
      </c>
      <c r="C5161" s="46"/>
    </row>
    <row r="5162" spans="1:3" x14ac:dyDescent="0.3">
      <c r="A5162" s="46" t="s">
        <v>2754</v>
      </c>
      <c r="B5162" s="46" t="s">
        <v>2819</v>
      </c>
      <c r="C5162" s="46"/>
    </row>
    <row r="5163" spans="1:3" x14ac:dyDescent="0.3">
      <c r="A5163" s="46" t="s">
        <v>2753</v>
      </c>
      <c r="B5163" s="46" t="s">
        <v>2819</v>
      </c>
      <c r="C5163" s="46"/>
    </row>
    <row r="5164" spans="1:3" x14ac:dyDescent="0.3">
      <c r="A5164" s="46" t="s">
        <v>2753</v>
      </c>
      <c r="B5164" s="46" t="s">
        <v>2819</v>
      </c>
      <c r="C5164" s="46"/>
    </row>
    <row r="5165" spans="1:3" x14ac:dyDescent="0.3">
      <c r="A5165" s="46" t="s">
        <v>2753</v>
      </c>
      <c r="B5165" s="46" t="s">
        <v>2819</v>
      </c>
      <c r="C5165" s="46"/>
    </row>
    <row r="5166" spans="1:3" x14ac:dyDescent="0.3">
      <c r="A5166" s="46" t="s">
        <v>2753</v>
      </c>
      <c r="B5166" s="46" t="s">
        <v>2819</v>
      </c>
      <c r="C5166" s="46"/>
    </row>
    <row r="5167" spans="1:3" x14ac:dyDescent="0.3">
      <c r="A5167" s="46" t="s">
        <v>2753</v>
      </c>
      <c r="B5167" s="46" t="s">
        <v>2819</v>
      </c>
      <c r="C5167" s="46"/>
    </row>
    <row r="5168" spans="1:3" x14ac:dyDescent="0.3">
      <c r="A5168" s="46" t="s">
        <v>2753</v>
      </c>
      <c r="B5168" s="46" t="s">
        <v>2819</v>
      </c>
      <c r="C5168" s="46"/>
    </row>
    <row r="5169" spans="1:3" x14ac:dyDescent="0.3">
      <c r="A5169" s="46" t="s">
        <v>2753</v>
      </c>
      <c r="B5169" s="46" t="s">
        <v>2819</v>
      </c>
      <c r="C5169" s="46"/>
    </row>
    <row r="5170" spans="1:3" x14ac:dyDescent="0.3">
      <c r="A5170" s="46" t="s">
        <v>2756</v>
      </c>
      <c r="B5170" s="46" t="s">
        <v>2819</v>
      </c>
      <c r="C5170" s="46">
        <v>1</v>
      </c>
    </row>
    <row r="5171" spans="1:3" x14ac:dyDescent="0.3">
      <c r="A5171" s="46" t="s">
        <v>2756</v>
      </c>
      <c r="B5171" s="46" t="s">
        <v>2819</v>
      </c>
      <c r="C5171" s="46">
        <v>1</v>
      </c>
    </row>
    <row r="5172" spans="1:3" x14ac:dyDescent="0.3">
      <c r="A5172" s="46" t="s">
        <v>2756</v>
      </c>
      <c r="B5172" s="46" t="s">
        <v>2819</v>
      </c>
      <c r="C5172" s="46">
        <v>1</v>
      </c>
    </row>
    <row r="5173" spans="1:3" x14ac:dyDescent="0.3">
      <c r="A5173" s="46" t="s">
        <v>2756</v>
      </c>
      <c r="B5173" s="46" t="s">
        <v>2819</v>
      </c>
      <c r="C5173" s="46">
        <v>1</v>
      </c>
    </row>
    <row r="5174" spans="1:3" x14ac:dyDescent="0.3">
      <c r="A5174" s="46" t="s">
        <v>2756</v>
      </c>
      <c r="B5174" s="46" t="s">
        <v>2819</v>
      </c>
      <c r="C5174" s="46">
        <v>1</v>
      </c>
    </row>
    <row r="5175" spans="1:3" x14ac:dyDescent="0.3">
      <c r="A5175" s="46" t="s">
        <v>2755</v>
      </c>
      <c r="B5175" s="46" t="s">
        <v>2819</v>
      </c>
      <c r="C5175" s="46">
        <v>1</v>
      </c>
    </row>
    <row r="5176" spans="1:3" x14ac:dyDescent="0.3">
      <c r="A5176" s="46" t="s">
        <v>2755</v>
      </c>
      <c r="B5176" s="46" t="s">
        <v>2819</v>
      </c>
      <c r="C5176" s="46">
        <v>1</v>
      </c>
    </row>
    <row r="5177" spans="1:3" x14ac:dyDescent="0.3">
      <c r="A5177" s="46" t="s">
        <v>2756</v>
      </c>
      <c r="B5177" s="46" t="s">
        <v>2819</v>
      </c>
      <c r="C5177" s="46"/>
    </row>
    <row r="5178" spans="1:3" x14ac:dyDescent="0.3">
      <c r="A5178" s="46" t="s">
        <v>2756</v>
      </c>
      <c r="B5178" s="46" t="s">
        <v>2819</v>
      </c>
      <c r="C5178" s="46"/>
    </row>
    <row r="5179" spans="1:3" x14ac:dyDescent="0.3">
      <c r="A5179" s="46" t="s">
        <v>2756</v>
      </c>
      <c r="B5179" s="46" t="s">
        <v>2819</v>
      </c>
      <c r="C5179" s="46"/>
    </row>
    <row r="5180" spans="1:3" x14ac:dyDescent="0.3">
      <c r="A5180" s="46" t="s">
        <v>2756</v>
      </c>
      <c r="B5180" s="46" t="s">
        <v>2819</v>
      </c>
      <c r="C5180" s="46"/>
    </row>
    <row r="5181" spans="1:3" x14ac:dyDescent="0.3">
      <c r="A5181" s="46" t="s">
        <v>2756</v>
      </c>
      <c r="B5181" s="46" t="s">
        <v>2819</v>
      </c>
      <c r="C5181" s="46"/>
    </row>
    <row r="5182" spans="1:3" x14ac:dyDescent="0.3">
      <c r="A5182" s="46" t="s">
        <v>2756</v>
      </c>
      <c r="B5182" s="46" t="s">
        <v>2819</v>
      </c>
      <c r="C5182" s="46"/>
    </row>
    <row r="5183" spans="1:3" x14ac:dyDescent="0.3">
      <c r="A5183" s="46" t="s">
        <v>2756</v>
      </c>
      <c r="B5183" s="46" t="s">
        <v>2819</v>
      </c>
      <c r="C5183" s="46"/>
    </row>
    <row r="5184" spans="1:3" x14ac:dyDescent="0.3">
      <c r="A5184" s="46" t="s">
        <v>2755</v>
      </c>
      <c r="B5184" s="46" t="s">
        <v>2819</v>
      </c>
      <c r="C5184" s="46"/>
    </row>
    <row r="5185" spans="1:3" x14ac:dyDescent="0.3">
      <c r="A5185" s="46" t="s">
        <v>2755</v>
      </c>
      <c r="B5185" s="46" t="s">
        <v>2819</v>
      </c>
      <c r="C5185" s="46"/>
    </row>
    <row r="5186" spans="1:3" x14ac:dyDescent="0.3">
      <c r="A5186" s="46" t="s">
        <v>2755</v>
      </c>
      <c r="B5186" s="46" t="s">
        <v>2819</v>
      </c>
      <c r="C5186" s="46"/>
    </row>
    <row r="5187" spans="1:3" x14ac:dyDescent="0.3">
      <c r="A5187" s="46" t="s">
        <v>2755</v>
      </c>
      <c r="B5187" s="46" t="s">
        <v>2819</v>
      </c>
      <c r="C5187" s="46"/>
    </row>
    <row r="5188" spans="1:3" x14ac:dyDescent="0.3">
      <c r="A5188" s="46" t="s">
        <v>2755</v>
      </c>
      <c r="B5188" s="46" t="s">
        <v>2819</v>
      </c>
      <c r="C5188" s="46"/>
    </row>
    <row r="5189" spans="1:3" x14ac:dyDescent="0.3">
      <c r="A5189" s="46" t="s">
        <v>2755</v>
      </c>
      <c r="B5189" s="46" t="s">
        <v>2819</v>
      </c>
      <c r="C5189" s="46"/>
    </row>
    <row r="5190" spans="1:3" x14ac:dyDescent="0.3">
      <c r="A5190" s="46" t="s">
        <v>2755</v>
      </c>
      <c r="B5190" s="46" t="s">
        <v>2819</v>
      </c>
      <c r="C5190" s="46"/>
    </row>
    <row r="5191" spans="1:3" x14ac:dyDescent="0.3">
      <c r="A5191" s="46" t="s">
        <v>2755</v>
      </c>
      <c r="B5191" s="46" t="s">
        <v>2819</v>
      </c>
      <c r="C5191" s="46"/>
    </row>
    <row r="5192" spans="1:3" x14ac:dyDescent="0.3">
      <c r="A5192" s="46" t="s">
        <v>2755</v>
      </c>
      <c r="B5192" s="46" t="s">
        <v>2819</v>
      </c>
      <c r="C5192" s="46"/>
    </row>
    <row r="5193" spans="1:3" x14ac:dyDescent="0.3">
      <c r="A5193" s="46" t="s">
        <v>2755</v>
      </c>
      <c r="B5193" s="46" t="s">
        <v>2819</v>
      </c>
      <c r="C5193" s="46"/>
    </row>
    <row r="5194" spans="1:3" x14ac:dyDescent="0.3">
      <c r="A5194" s="46" t="s">
        <v>2748</v>
      </c>
      <c r="B5194" s="46" t="s">
        <v>13</v>
      </c>
      <c r="C5194" s="46">
        <v>1</v>
      </c>
    </row>
    <row r="5195" spans="1:3" x14ac:dyDescent="0.3">
      <c r="A5195" s="46" t="s">
        <v>2611</v>
      </c>
      <c r="B5195" s="46" t="s">
        <v>13</v>
      </c>
      <c r="C5195" s="46">
        <v>1</v>
      </c>
    </row>
    <row r="5196" spans="1:3" x14ac:dyDescent="0.3">
      <c r="A5196" s="46" t="s">
        <v>2748</v>
      </c>
      <c r="B5196" s="46" t="s">
        <v>13</v>
      </c>
      <c r="C5196" s="46"/>
    </row>
    <row r="5197" spans="1:3" x14ac:dyDescent="0.3">
      <c r="A5197" s="46" t="s">
        <v>2748</v>
      </c>
      <c r="B5197" s="46" t="s">
        <v>13</v>
      </c>
      <c r="C5197" s="46"/>
    </row>
    <row r="5198" spans="1:3" x14ac:dyDescent="0.3">
      <c r="A5198" s="46" t="s">
        <v>2748</v>
      </c>
      <c r="B5198" s="46" t="s">
        <v>13</v>
      </c>
      <c r="C5198" s="46"/>
    </row>
    <row r="5199" spans="1:3" x14ac:dyDescent="0.3">
      <c r="A5199" s="46" t="s">
        <v>2748</v>
      </c>
      <c r="B5199" s="46" t="s">
        <v>13</v>
      </c>
      <c r="C5199" s="46"/>
    </row>
    <row r="5200" spans="1:3" x14ac:dyDescent="0.3">
      <c r="A5200" s="46" t="s">
        <v>2748</v>
      </c>
      <c r="B5200" s="46" t="s">
        <v>13</v>
      </c>
      <c r="C5200" s="46"/>
    </row>
    <row r="5201" spans="1:3" x14ac:dyDescent="0.3">
      <c r="A5201" s="46" t="s">
        <v>2748</v>
      </c>
      <c r="B5201" s="46" t="s">
        <v>2771</v>
      </c>
      <c r="C5201" s="46"/>
    </row>
    <row r="5202" spans="1:3" x14ac:dyDescent="0.3">
      <c r="A5202" s="46" t="s">
        <v>2748</v>
      </c>
      <c r="B5202" s="46" t="s">
        <v>13</v>
      </c>
      <c r="C5202" s="46"/>
    </row>
    <row r="5203" spans="1:3" x14ac:dyDescent="0.3">
      <c r="A5203" s="46" t="s">
        <v>2748</v>
      </c>
      <c r="B5203" s="46" t="s">
        <v>2771</v>
      </c>
      <c r="C5203" s="46"/>
    </row>
    <row r="5204" spans="1:3" x14ac:dyDescent="0.3">
      <c r="A5204" s="46" t="s">
        <v>2748</v>
      </c>
      <c r="B5204" s="46" t="s">
        <v>2771</v>
      </c>
      <c r="C5204" s="46"/>
    </row>
    <row r="5205" spans="1:3" x14ac:dyDescent="0.3">
      <c r="A5205" s="46" t="s">
        <v>2748</v>
      </c>
      <c r="B5205" s="46" t="s">
        <v>2771</v>
      </c>
      <c r="C5205" s="46"/>
    </row>
    <row r="5206" spans="1:3" x14ac:dyDescent="0.3">
      <c r="A5206" s="46" t="s">
        <v>2748</v>
      </c>
      <c r="B5206" s="46" t="s">
        <v>2771</v>
      </c>
      <c r="C5206" s="46"/>
    </row>
    <row r="5207" spans="1:3" x14ac:dyDescent="0.3">
      <c r="A5207" s="46" t="s">
        <v>2748</v>
      </c>
      <c r="B5207" s="46" t="s">
        <v>13</v>
      </c>
      <c r="C5207" s="46"/>
    </row>
    <row r="5208" spans="1:3" x14ac:dyDescent="0.3">
      <c r="A5208" s="46" t="s">
        <v>2748</v>
      </c>
      <c r="B5208" s="46" t="s">
        <v>13</v>
      </c>
      <c r="C5208" s="46"/>
    </row>
    <row r="5209" spans="1:3" x14ac:dyDescent="0.3">
      <c r="A5209" s="46" t="s">
        <v>2748</v>
      </c>
      <c r="B5209" s="46" t="s">
        <v>13</v>
      </c>
      <c r="C5209" s="46"/>
    </row>
    <row r="5210" spans="1:3" x14ac:dyDescent="0.3">
      <c r="A5210" s="46" t="s">
        <v>2748</v>
      </c>
      <c r="B5210" s="46" t="s">
        <v>2771</v>
      </c>
      <c r="C5210" s="46"/>
    </row>
    <row r="5211" spans="1:3" x14ac:dyDescent="0.3">
      <c r="A5211" s="46" t="s">
        <v>2748</v>
      </c>
      <c r="B5211" s="46" t="s">
        <v>13</v>
      </c>
      <c r="C5211" s="46"/>
    </row>
    <row r="5212" spans="1:3" x14ac:dyDescent="0.3">
      <c r="A5212" s="46" t="s">
        <v>2611</v>
      </c>
      <c r="B5212" s="46" t="s">
        <v>13</v>
      </c>
      <c r="C5212" s="46"/>
    </row>
    <row r="5213" spans="1:3" x14ac:dyDescent="0.3">
      <c r="A5213" s="46" t="s">
        <v>2611</v>
      </c>
      <c r="B5213" s="46" t="s">
        <v>13</v>
      </c>
      <c r="C5213" s="46"/>
    </row>
    <row r="5214" spans="1:3" x14ac:dyDescent="0.3">
      <c r="A5214" s="46" t="s">
        <v>2611</v>
      </c>
      <c r="B5214" s="46" t="s">
        <v>13</v>
      </c>
      <c r="C5214" s="46"/>
    </row>
    <row r="5215" spans="1:3" x14ac:dyDescent="0.3">
      <c r="A5215" s="46" t="s">
        <v>2611</v>
      </c>
      <c r="B5215" s="46" t="s">
        <v>13</v>
      </c>
      <c r="C5215" s="46"/>
    </row>
    <row r="5216" spans="1:3" x14ac:dyDescent="0.3">
      <c r="A5216" s="46" t="s">
        <v>2611</v>
      </c>
      <c r="B5216" s="46" t="s">
        <v>13</v>
      </c>
      <c r="C5216" s="46"/>
    </row>
    <row r="5217" spans="1:3" x14ac:dyDescent="0.3">
      <c r="A5217" s="46" t="s">
        <v>2611</v>
      </c>
      <c r="B5217" s="46" t="s">
        <v>13</v>
      </c>
      <c r="C5217" s="46"/>
    </row>
    <row r="5218" spans="1:3" x14ac:dyDescent="0.3">
      <c r="A5218" s="46" t="s">
        <v>2611</v>
      </c>
      <c r="B5218" s="46" t="s">
        <v>13</v>
      </c>
      <c r="C5218" s="46"/>
    </row>
    <row r="5219" spans="1:3" x14ac:dyDescent="0.3">
      <c r="A5219" s="46" t="s">
        <v>2611</v>
      </c>
      <c r="B5219" s="46" t="s">
        <v>13</v>
      </c>
      <c r="C5219" s="46"/>
    </row>
    <row r="5220" spans="1:3" x14ac:dyDescent="0.3">
      <c r="A5220" s="46" t="s">
        <v>2611</v>
      </c>
      <c r="B5220" s="46" t="s">
        <v>13</v>
      </c>
      <c r="C5220" s="46"/>
    </row>
    <row r="5221" spans="1:3" x14ac:dyDescent="0.3">
      <c r="A5221" s="46" t="s">
        <v>2611</v>
      </c>
      <c r="B5221" s="46" t="s">
        <v>13</v>
      </c>
      <c r="C5221" s="46"/>
    </row>
    <row r="5222" spans="1:3" x14ac:dyDescent="0.3">
      <c r="A5222" s="46" t="s">
        <v>2611</v>
      </c>
      <c r="B5222" s="46" t="s">
        <v>13</v>
      </c>
      <c r="C5222" s="46"/>
    </row>
    <row r="5223" spans="1:3" x14ac:dyDescent="0.3">
      <c r="A5223" s="46" t="s">
        <v>2611</v>
      </c>
      <c r="B5223" s="46" t="s">
        <v>13</v>
      </c>
      <c r="C5223" s="46"/>
    </row>
    <row r="5224" spans="1:3" x14ac:dyDescent="0.3">
      <c r="A5224" s="46" t="s">
        <v>2611</v>
      </c>
      <c r="B5224" s="46" t="s">
        <v>13</v>
      </c>
      <c r="C5224" s="46"/>
    </row>
    <row r="5225" spans="1:3" x14ac:dyDescent="0.3">
      <c r="A5225" s="46" t="s">
        <v>2611</v>
      </c>
      <c r="B5225" s="46" t="s">
        <v>13</v>
      </c>
      <c r="C5225" s="46"/>
    </row>
    <row r="5226" spans="1:3" x14ac:dyDescent="0.3">
      <c r="A5226" s="46" t="s">
        <v>2611</v>
      </c>
      <c r="B5226" s="46" t="s">
        <v>13</v>
      </c>
      <c r="C5226" s="46"/>
    </row>
    <row r="5227" spans="1:3" x14ac:dyDescent="0.3">
      <c r="A5227" s="46" t="s">
        <v>2749</v>
      </c>
      <c r="B5227" s="46" t="s">
        <v>2831</v>
      </c>
      <c r="C5227" s="46"/>
    </row>
    <row r="5228" spans="1:3" x14ac:dyDescent="0.3">
      <c r="A5228" s="46" t="s">
        <v>2749</v>
      </c>
      <c r="B5228" s="46" t="s">
        <v>2831</v>
      </c>
      <c r="C5228" s="46"/>
    </row>
    <row r="5229" spans="1:3" x14ac:dyDescent="0.3">
      <c r="A5229" s="46" t="s">
        <v>2749</v>
      </c>
      <c r="B5229" s="46" t="s">
        <v>2831</v>
      </c>
      <c r="C5229" s="46"/>
    </row>
    <row r="5230" spans="1:3" x14ac:dyDescent="0.3">
      <c r="A5230" s="46" t="s">
        <v>2749</v>
      </c>
      <c r="B5230" s="46" t="s">
        <v>2831</v>
      </c>
      <c r="C5230" s="46"/>
    </row>
    <row r="5231" spans="1:3" x14ac:dyDescent="0.3">
      <c r="A5231" s="46" t="s">
        <v>2749</v>
      </c>
      <c r="B5231" s="46" t="s">
        <v>2831</v>
      </c>
      <c r="C5231" s="46"/>
    </row>
    <row r="5232" spans="1:3" x14ac:dyDescent="0.3">
      <c r="A5232" s="46" t="s">
        <v>2749</v>
      </c>
      <c r="B5232" s="46" t="s">
        <v>2831</v>
      </c>
      <c r="C5232" s="46"/>
    </row>
    <row r="5233" spans="1:3" x14ac:dyDescent="0.3">
      <c r="A5233" s="46" t="s">
        <v>2749</v>
      </c>
      <c r="B5233" s="46" t="s">
        <v>2831</v>
      </c>
      <c r="C5233" s="46"/>
    </row>
    <row r="5234" spans="1:3" x14ac:dyDescent="0.3">
      <c r="A5234" s="46" t="s">
        <v>2749</v>
      </c>
      <c r="B5234" s="46" t="s">
        <v>2831</v>
      </c>
      <c r="C5234" s="46"/>
    </row>
    <row r="5235" spans="1:3" x14ac:dyDescent="0.3">
      <c r="A5235" s="46" t="s">
        <v>2749</v>
      </c>
      <c r="B5235" s="46" t="s">
        <v>2831</v>
      </c>
      <c r="C5235" s="46"/>
    </row>
    <row r="5236" spans="1:3" x14ac:dyDescent="0.3">
      <c r="A5236" s="46" t="s">
        <v>2489</v>
      </c>
      <c r="B5236" s="46" t="s">
        <v>2831</v>
      </c>
      <c r="C5236" s="46"/>
    </row>
    <row r="5237" spans="1:3" x14ac:dyDescent="0.3">
      <c r="A5237" s="46" t="s">
        <v>2750</v>
      </c>
      <c r="B5237" s="46" t="s">
        <v>2831</v>
      </c>
      <c r="C5237" s="46">
        <v>1</v>
      </c>
    </row>
    <row r="5238" spans="1:3" x14ac:dyDescent="0.3">
      <c r="A5238" s="46" t="s">
        <v>2750</v>
      </c>
      <c r="B5238" s="46" t="s">
        <v>2831</v>
      </c>
      <c r="C5238" s="46">
        <v>1</v>
      </c>
    </row>
    <row r="5239" spans="1:3" x14ac:dyDescent="0.3">
      <c r="A5239" s="46" t="s">
        <v>2750</v>
      </c>
      <c r="B5239" s="46" t="s">
        <v>2831</v>
      </c>
      <c r="C5239" s="46">
        <v>1</v>
      </c>
    </row>
    <row r="5240" spans="1:3" x14ac:dyDescent="0.3">
      <c r="A5240" s="46" t="s">
        <v>2750</v>
      </c>
      <c r="B5240" s="46" t="s">
        <v>2831</v>
      </c>
      <c r="C5240" s="46">
        <v>1</v>
      </c>
    </row>
    <row r="5241" spans="1:3" x14ac:dyDescent="0.3">
      <c r="A5241" s="46" t="s">
        <v>2750</v>
      </c>
      <c r="B5241" s="46" t="s">
        <v>13</v>
      </c>
      <c r="C5241" s="46">
        <v>1</v>
      </c>
    </row>
    <row r="5242" spans="1:3" x14ac:dyDescent="0.3">
      <c r="A5242" s="46" t="s">
        <v>2750</v>
      </c>
      <c r="B5242" s="46" t="s">
        <v>13</v>
      </c>
      <c r="C5242" s="46">
        <v>1</v>
      </c>
    </row>
    <row r="5243" spans="1:3" x14ac:dyDescent="0.3">
      <c r="A5243" s="46" t="s">
        <v>2750</v>
      </c>
      <c r="B5243" s="46" t="s">
        <v>2831</v>
      </c>
      <c r="C5243" s="46">
        <v>1</v>
      </c>
    </row>
    <row r="5244" spans="1:3" x14ac:dyDescent="0.3">
      <c r="A5244" s="46" t="s">
        <v>2750</v>
      </c>
      <c r="B5244" s="46" t="s">
        <v>13</v>
      </c>
      <c r="C5244" s="46">
        <v>1</v>
      </c>
    </row>
    <row r="5245" spans="1:3" x14ac:dyDescent="0.3">
      <c r="A5245" s="46" t="s">
        <v>2750</v>
      </c>
      <c r="B5245" s="46" t="s">
        <v>2831</v>
      </c>
      <c r="C5245" s="46">
        <v>1</v>
      </c>
    </row>
    <row r="5246" spans="1:3" x14ac:dyDescent="0.3">
      <c r="A5246" s="46" t="s">
        <v>2750</v>
      </c>
      <c r="B5246" s="46" t="s">
        <v>2831</v>
      </c>
      <c r="C5246" s="46"/>
    </row>
    <row r="5247" spans="1:3" x14ac:dyDescent="0.3">
      <c r="A5247" s="46" t="s">
        <v>2750</v>
      </c>
      <c r="B5247" s="46" t="s">
        <v>2831</v>
      </c>
      <c r="C5247" s="46"/>
    </row>
    <row r="5248" spans="1:3" x14ac:dyDescent="0.3">
      <c r="A5248" s="46" t="s">
        <v>2750</v>
      </c>
      <c r="B5248" s="46" t="s">
        <v>2831</v>
      </c>
      <c r="C5248" s="46"/>
    </row>
    <row r="5249" spans="1:3" x14ac:dyDescent="0.3">
      <c r="A5249" s="46" t="s">
        <v>2750</v>
      </c>
      <c r="B5249" s="46" t="s">
        <v>2831</v>
      </c>
      <c r="C5249" s="46"/>
    </row>
    <row r="5250" spans="1:3" x14ac:dyDescent="0.3">
      <c r="A5250" s="46" t="s">
        <v>2750</v>
      </c>
      <c r="B5250" s="46" t="s">
        <v>2831</v>
      </c>
      <c r="C5250" s="46"/>
    </row>
    <row r="5251" spans="1:3" x14ac:dyDescent="0.3">
      <c r="A5251" s="46" t="s">
        <v>2750</v>
      </c>
      <c r="B5251" s="46" t="s">
        <v>2831</v>
      </c>
      <c r="C5251" s="46"/>
    </row>
    <row r="5252" spans="1:3" x14ac:dyDescent="0.3">
      <c r="A5252" s="46" t="s">
        <v>2750</v>
      </c>
      <c r="B5252" s="46" t="s">
        <v>2831</v>
      </c>
      <c r="C5252" s="46"/>
    </row>
    <row r="5253" spans="1:3" x14ac:dyDescent="0.3">
      <c r="A5253" s="46" t="s">
        <v>2750</v>
      </c>
      <c r="B5253" s="46" t="s">
        <v>2831</v>
      </c>
      <c r="C5253" s="46"/>
    </row>
    <row r="5254" spans="1:3" x14ac:dyDescent="0.3">
      <c r="A5254" s="46" t="s">
        <v>2750</v>
      </c>
      <c r="B5254" s="46" t="s">
        <v>2831</v>
      </c>
      <c r="C5254" s="46"/>
    </row>
    <row r="5255" spans="1:3" x14ac:dyDescent="0.3">
      <c r="A5255" s="46" t="s">
        <v>2750</v>
      </c>
      <c r="B5255" s="46" t="s">
        <v>2831</v>
      </c>
      <c r="C5255" s="46"/>
    </row>
    <row r="5256" spans="1:3" x14ac:dyDescent="0.3">
      <c r="A5256" s="46" t="s">
        <v>2750</v>
      </c>
      <c r="B5256" s="46" t="s">
        <v>2831</v>
      </c>
      <c r="C5256" s="46"/>
    </row>
    <row r="5257" spans="1:3" x14ac:dyDescent="0.3">
      <c r="A5257" s="46" t="s">
        <v>2750</v>
      </c>
      <c r="B5257" s="46" t="s">
        <v>2831</v>
      </c>
      <c r="C5257" s="46"/>
    </row>
    <row r="5258" spans="1:3" x14ac:dyDescent="0.3">
      <c r="A5258" s="46" t="s">
        <v>2750</v>
      </c>
      <c r="B5258" s="46" t="s">
        <v>2831</v>
      </c>
      <c r="C5258" s="46"/>
    </row>
    <row r="5259" spans="1:3" x14ac:dyDescent="0.3">
      <c r="A5259" s="46" t="s">
        <v>2750</v>
      </c>
      <c r="B5259" s="46" t="s">
        <v>2831</v>
      </c>
      <c r="C5259" s="46"/>
    </row>
    <row r="5260" spans="1:3" x14ac:dyDescent="0.3">
      <c r="A5260" s="46" t="s">
        <v>2750</v>
      </c>
      <c r="B5260" s="46" t="s">
        <v>13</v>
      </c>
      <c r="C5260" s="46"/>
    </row>
    <row r="5261" spans="1:3" x14ac:dyDescent="0.3">
      <c r="A5261" s="46" t="s">
        <v>2750</v>
      </c>
      <c r="B5261" s="46" t="s">
        <v>13</v>
      </c>
      <c r="C5261" s="46"/>
    </row>
    <row r="5262" spans="1:3" x14ac:dyDescent="0.3">
      <c r="A5262" s="46" t="s">
        <v>2750</v>
      </c>
      <c r="B5262" s="46" t="s">
        <v>13</v>
      </c>
      <c r="C5262" s="46"/>
    </row>
    <row r="5263" spans="1:3" x14ac:dyDescent="0.3">
      <c r="A5263" s="46" t="s">
        <v>2750</v>
      </c>
      <c r="B5263" s="46" t="s">
        <v>2831</v>
      </c>
      <c r="C5263" s="46"/>
    </row>
    <row r="5264" spans="1:3" x14ac:dyDescent="0.3">
      <c r="A5264" s="46" t="s">
        <v>2750</v>
      </c>
      <c r="B5264" s="46" t="s">
        <v>2831</v>
      </c>
      <c r="C5264" s="46"/>
    </row>
    <row r="5265" spans="1:3" x14ac:dyDescent="0.3">
      <c r="A5265" s="46" t="s">
        <v>2750</v>
      </c>
      <c r="B5265" s="46" t="s">
        <v>2831</v>
      </c>
      <c r="C5265" s="46"/>
    </row>
    <row r="5266" spans="1:3" x14ac:dyDescent="0.3">
      <c r="A5266" s="46" t="s">
        <v>2750</v>
      </c>
      <c r="B5266" s="46" t="s">
        <v>13</v>
      </c>
      <c r="C5266" s="46"/>
    </row>
    <row r="5267" spans="1:3" x14ac:dyDescent="0.3">
      <c r="A5267" s="46" t="s">
        <v>2750</v>
      </c>
      <c r="B5267" s="46" t="s">
        <v>13</v>
      </c>
      <c r="C5267" s="46"/>
    </row>
    <row r="5268" spans="1:3" x14ac:dyDescent="0.3">
      <c r="A5268" s="46" t="s">
        <v>2750</v>
      </c>
      <c r="B5268" s="46" t="s">
        <v>13</v>
      </c>
      <c r="C5268" s="46"/>
    </row>
    <row r="5269" spans="1:3" x14ac:dyDescent="0.3">
      <c r="A5269" s="46" t="s">
        <v>2750</v>
      </c>
      <c r="B5269" s="46" t="s">
        <v>13</v>
      </c>
      <c r="C5269" s="46"/>
    </row>
    <row r="5270" spans="1:3" x14ac:dyDescent="0.3">
      <c r="A5270" s="46" t="s">
        <v>2750</v>
      </c>
      <c r="B5270" s="46" t="s">
        <v>2831</v>
      </c>
      <c r="C5270" s="46"/>
    </row>
    <row r="5271" spans="1:3" x14ac:dyDescent="0.3">
      <c r="A5271" s="46" t="s">
        <v>2750</v>
      </c>
      <c r="B5271" s="46" t="s">
        <v>2831</v>
      </c>
      <c r="C5271" s="46"/>
    </row>
    <row r="5272" spans="1:3" x14ac:dyDescent="0.3">
      <c r="A5272" s="46" t="s">
        <v>2750</v>
      </c>
      <c r="B5272" s="46" t="s">
        <v>13</v>
      </c>
      <c r="C5272" s="46"/>
    </row>
    <row r="5273" spans="1:3" x14ac:dyDescent="0.3">
      <c r="A5273" s="46" t="s">
        <v>2750</v>
      </c>
      <c r="B5273" s="46" t="s">
        <v>2831</v>
      </c>
      <c r="C5273" s="46"/>
    </row>
    <row r="5274" spans="1:3" x14ac:dyDescent="0.3">
      <c r="A5274" s="46" t="s">
        <v>2750</v>
      </c>
      <c r="B5274" s="46" t="s">
        <v>13</v>
      </c>
      <c r="C5274" s="46"/>
    </row>
    <row r="5275" spans="1:3" x14ac:dyDescent="0.3">
      <c r="A5275" s="46" t="s">
        <v>2750</v>
      </c>
      <c r="B5275" s="46" t="s">
        <v>2831</v>
      </c>
      <c r="C5275" s="46"/>
    </row>
    <row r="5276" spans="1:3" x14ac:dyDescent="0.3">
      <c r="A5276" s="46" t="s">
        <v>2750</v>
      </c>
      <c r="B5276" s="46" t="s">
        <v>2831</v>
      </c>
      <c r="C5276" s="46"/>
    </row>
    <row r="5277" spans="1:3" x14ac:dyDescent="0.3">
      <c r="A5277" s="46" t="s">
        <v>2750</v>
      </c>
      <c r="B5277" s="46" t="s">
        <v>2831</v>
      </c>
      <c r="C5277" s="46"/>
    </row>
    <row r="5278" spans="1:3" x14ac:dyDescent="0.3">
      <c r="A5278" s="46" t="s">
        <v>2750</v>
      </c>
      <c r="B5278" s="46" t="s">
        <v>13</v>
      </c>
      <c r="C5278" s="46"/>
    </row>
    <row r="5279" spans="1:3" x14ac:dyDescent="0.3">
      <c r="A5279" s="46" t="s">
        <v>2750</v>
      </c>
      <c r="B5279" s="46" t="s">
        <v>2831</v>
      </c>
      <c r="C5279" s="46"/>
    </row>
    <row r="5280" spans="1:3" x14ac:dyDescent="0.3">
      <c r="A5280" s="46" t="s">
        <v>2750</v>
      </c>
      <c r="B5280" s="46" t="s">
        <v>13</v>
      </c>
      <c r="C5280" s="46"/>
    </row>
    <row r="5281" spans="1:3" x14ac:dyDescent="0.3">
      <c r="A5281" s="46" t="s">
        <v>2750</v>
      </c>
      <c r="B5281" s="46" t="s">
        <v>13</v>
      </c>
      <c r="C5281" s="46"/>
    </row>
    <row r="5282" spans="1:3" x14ac:dyDescent="0.3">
      <c r="A5282" s="46" t="s">
        <v>2751</v>
      </c>
      <c r="B5282" s="46" t="s">
        <v>13</v>
      </c>
      <c r="C5282" s="46">
        <v>1</v>
      </c>
    </row>
    <row r="5283" spans="1:3" x14ac:dyDescent="0.3">
      <c r="A5283" s="46" t="s">
        <v>2658</v>
      </c>
      <c r="B5283" s="46" t="s">
        <v>2831</v>
      </c>
      <c r="C5283" s="46">
        <v>1</v>
      </c>
    </row>
    <row r="5284" spans="1:3" x14ac:dyDescent="0.3">
      <c r="A5284" s="46" t="s">
        <v>2751</v>
      </c>
      <c r="B5284" s="46" t="s">
        <v>2831</v>
      </c>
      <c r="C5284" s="46">
        <v>2</v>
      </c>
    </row>
    <row r="5285" spans="1:3" x14ac:dyDescent="0.3">
      <c r="A5285" s="46" t="s">
        <v>2658</v>
      </c>
      <c r="B5285" s="46" t="s">
        <v>13</v>
      </c>
      <c r="C5285" s="46">
        <v>4</v>
      </c>
    </row>
    <row r="5286" spans="1:3" x14ac:dyDescent="0.3">
      <c r="A5286" s="46" t="s">
        <v>2751</v>
      </c>
      <c r="B5286" s="46" t="s">
        <v>2831</v>
      </c>
      <c r="C5286" s="46"/>
    </row>
    <row r="5287" spans="1:3" x14ac:dyDescent="0.3">
      <c r="A5287" s="46" t="s">
        <v>2751</v>
      </c>
      <c r="B5287" s="46" t="s">
        <v>2831</v>
      </c>
      <c r="C5287" s="46"/>
    </row>
    <row r="5288" spans="1:3" x14ac:dyDescent="0.3">
      <c r="A5288" s="46" t="s">
        <v>2751</v>
      </c>
      <c r="B5288" s="46" t="s">
        <v>2831</v>
      </c>
      <c r="C5288" s="46"/>
    </row>
    <row r="5289" spans="1:3" x14ac:dyDescent="0.3">
      <c r="A5289" s="46" t="s">
        <v>2751</v>
      </c>
      <c r="B5289" s="46" t="s">
        <v>2831</v>
      </c>
      <c r="C5289" s="46"/>
    </row>
    <row r="5290" spans="1:3" x14ac:dyDescent="0.3">
      <c r="A5290" s="46" t="s">
        <v>2751</v>
      </c>
      <c r="B5290" s="46" t="s">
        <v>2831</v>
      </c>
      <c r="C5290" s="46"/>
    </row>
    <row r="5291" spans="1:3" x14ac:dyDescent="0.3">
      <c r="A5291" s="46" t="s">
        <v>2751</v>
      </c>
      <c r="B5291" s="46" t="s">
        <v>2831</v>
      </c>
      <c r="C5291" s="46"/>
    </row>
    <row r="5292" spans="1:3" x14ac:dyDescent="0.3">
      <c r="A5292" s="46" t="s">
        <v>2751</v>
      </c>
      <c r="B5292" s="46" t="s">
        <v>2831</v>
      </c>
      <c r="C5292" s="46"/>
    </row>
    <row r="5293" spans="1:3" x14ac:dyDescent="0.3">
      <c r="A5293" s="46" t="s">
        <v>2751</v>
      </c>
      <c r="B5293" s="46" t="s">
        <v>2831</v>
      </c>
      <c r="C5293" s="46"/>
    </row>
    <row r="5294" spans="1:3" x14ac:dyDescent="0.3">
      <c r="A5294" s="46" t="s">
        <v>2751</v>
      </c>
      <c r="B5294" s="46" t="s">
        <v>2831</v>
      </c>
      <c r="C5294" s="46"/>
    </row>
    <row r="5295" spans="1:3" x14ac:dyDescent="0.3">
      <c r="A5295" s="46" t="s">
        <v>2751</v>
      </c>
      <c r="B5295" s="46" t="s">
        <v>2868</v>
      </c>
      <c r="C5295" s="46"/>
    </row>
    <row r="5296" spans="1:3" x14ac:dyDescent="0.3">
      <c r="A5296" s="46" t="s">
        <v>2751</v>
      </c>
      <c r="B5296" s="46" t="s">
        <v>2831</v>
      </c>
      <c r="C5296" s="46"/>
    </row>
    <row r="5297" spans="1:3" x14ac:dyDescent="0.3">
      <c r="A5297" s="46" t="s">
        <v>2751</v>
      </c>
      <c r="B5297" s="46" t="s">
        <v>2831</v>
      </c>
      <c r="C5297" s="46"/>
    </row>
    <row r="5298" spans="1:3" x14ac:dyDescent="0.3">
      <c r="A5298" s="46" t="s">
        <v>2751</v>
      </c>
      <c r="B5298" s="46" t="s">
        <v>2831</v>
      </c>
      <c r="C5298" s="46"/>
    </row>
    <row r="5299" spans="1:3" x14ac:dyDescent="0.3">
      <c r="A5299" s="46" t="s">
        <v>2751</v>
      </c>
      <c r="B5299" s="46" t="s">
        <v>2831</v>
      </c>
      <c r="C5299" s="46"/>
    </row>
    <row r="5300" spans="1:3" x14ac:dyDescent="0.3">
      <c r="A5300" s="46" t="s">
        <v>2751</v>
      </c>
      <c r="B5300" s="46" t="s">
        <v>2831</v>
      </c>
      <c r="C5300" s="46"/>
    </row>
    <row r="5301" spans="1:3" x14ac:dyDescent="0.3">
      <c r="A5301" s="46" t="s">
        <v>2751</v>
      </c>
      <c r="B5301" s="46" t="s">
        <v>2831</v>
      </c>
      <c r="C5301" s="46"/>
    </row>
    <row r="5302" spans="1:3" x14ac:dyDescent="0.3">
      <c r="A5302" s="46" t="s">
        <v>2658</v>
      </c>
      <c r="B5302" s="46" t="s">
        <v>2831</v>
      </c>
      <c r="C5302" s="46"/>
    </row>
    <row r="5303" spans="1:3" x14ac:dyDescent="0.3">
      <c r="A5303" s="46" t="s">
        <v>2658</v>
      </c>
      <c r="B5303" s="46" t="s">
        <v>2831</v>
      </c>
      <c r="C5303" s="46"/>
    </row>
    <row r="5304" spans="1:3" x14ac:dyDescent="0.3">
      <c r="A5304" s="46" t="s">
        <v>2658</v>
      </c>
      <c r="B5304" s="46" t="s">
        <v>13</v>
      </c>
      <c r="C5304" s="46"/>
    </row>
    <row r="5305" spans="1:3" x14ac:dyDescent="0.3">
      <c r="A5305" s="46" t="s">
        <v>2658</v>
      </c>
      <c r="B5305" s="46" t="s">
        <v>13</v>
      </c>
      <c r="C5305" s="46"/>
    </row>
    <row r="5306" spans="1:3" x14ac:dyDescent="0.3">
      <c r="A5306" s="46" t="s">
        <v>2658</v>
      </c>
      <c r="B5306" s="46" t="s">
        <v>2831</v>
      </c>
      <c r="C5306" s="46"/>
    </row>
    <row r="5307" spans="1:3" x14ac:dyDescent="0.3">
      <c r="A5307" s="46" t="s">
        <v>2658</v>
      </c>
      <c r="B5307" s="46" t="s">
        <v>13</v>
      </c>
      <c r="C5307" s="46"/>
    </row>
    <row r="5308" spans="1:3" x14ac:dyDescent="0.3">
      <c r="A5308" s="46" t="s">
        <v>2658</v>
      </c>
      <c r="B5308" s="46" t="s">
        <v>13</v>
      </c>
      <c r="C5308" s="46"/>
    </row>
    <row r="5309" spans="1:3" x14ac:dyDescent="0.3">
      <c r="A5309" s="46" t="s">
        <v>2658</v>
      </c>
      <c r="B5309" s="46" t="s">
        <v>2831</v>
      </c>
      <c r="C5309" s="46"/>
    </row>
    <row r="5310" spans="1:3" x14ac:dyDescent="0.3">
      <c r="A5310" s="46" t="s">
        <v>2658</v>
      </c>
      <c r="B5310" s="46" t="s">
        <v>2831</v>
      </c>
      <c r="C5310" s="46"/>
    </row>
    <row r="5311" spans="1:3" x14ac:dyDescent="0.3">
      <c r="A5311" s="46" t="s">
        <v>2658</v>
      </c>
      <c r="B5311" s="46" t="s">
        <v>13</v>
      </c>
      <c r="C5311" s="46"/>
    </row>
    <row r="5312" spans="1:3" x14ac:dyDescent="0.3">
      <c r="A5312" s="46" t="s">
        <v>2658</v>
      </c>
      <c r="B5312" s="46" t="s">
        <v>13</v>
      </c>
      <c r="C5312" s="46"/>
    </row>
    <row r="5313" spans="1:3" x14ac:dyDescent="0.3">
      <c r="A5313" s="46" t="s">
        <v>2658</v>
      </c>
      <c r="B5313" s="46" t="s">
        <v>13</v>
      </c>
      <c r="C5313" s="46"/>
    </row>
    <row r="5314" spans="1:3" x14ac:dyDescent="0.3">
      <c r="A5314" s="46" t="s">
        <v>2658</v>
      </c>
      <c r="B5314" s="46" t="s">
        <v>2831</v>
      </c>
      <c r="C5314" s="46"/>
    </row>
    <row r="5315" spans="1:3" x14ac:dyDescent="0.3">
      <c r="A5315" s="46" t="s">
        <v>2658</v>
      </c>
      <c r="B5315" s="46" t="s">
        <v>2831</v>
      </c>
      <c r="C5315" s="46"/>
    </row>
    <row r="5316" spans="1:3" x14ac:dyDescent="0.3">
      <c r="A5316" s="46" t="s">
        <v>2658</v>
      </c>
      <c r="B5316" s="46" t="s">
        <v>13</v>
      </c>
      <c r="C5316" s="46"/>
    </row>
    <row r="5317" spans="1:3" x14ac:dyDescent="0.3">
      <c r="A5317" s="46" t="s">
        <v>2658</v>
      </c>
      <c r="B5317" s="46" t="s">
        <v>13</v>
      </c>
      <c r="C5317" s="46"/>
    </row>
    <row r="5318" spans="1:3" x14ac:dyDescent="0.3">
      <c r="A5318" s="46" t="s">
        <v>2658</v>
      </c>
      <c r="B5318" s="46" t="s">
        <v>13</v>
      </c>
      <c r="C5318" s="46"/>
    </row>
    <row r="5319" spans="1:3" x14ac:dyDescent="0.3">
      <c r="A5319" s="46" t="s">
        <v>2658</v>
      </c>
      <c r="B5319" s="46" t="s">
        <v>2831</v>
      </c>
      <c r="C5319" s="46"/>
    </row>
    <row r="5320" spans="1:3" x14ac:dyDescent="0.3">
      <c r="A5320" s="46" t="s">
        <v>2658</v>
      </c>
      <c r="B5320" s="46" t="s">
        <v>2831</v>
      </c>
      <c r="C5320" s="46"/>
    </row>
    <row r="5321" spans="1:3" x14ac:dyDescent="0.3">
      <c r="A5321" s="46" t="s">
        <v>2658</v>
      </c>
      <c r="B5321" s="46" t="s">
        <v>13</v>
      </c>
      <c r="C5321" s="46"/>
    </row>
    <row r="5322" spans="1:3" x14ac:dyDescent="0.3">
      <c r="A5322" s="46" t="s">
        <v>2752</v>
      </c>
      <c r="B5322" s="46" t="s">
        <v>2831</v>
      </c>
      <c r="C5322" s="46"/>
    </row>
    <row r="5323" spans="1:3" x14ac:dyDescent="0.3">
      <c r="A5323" s="46" t="s">
        <v>2752</v>
      </c>
      <c r="B5323" s="46" t="s">
        <v>2831</v>
      </c>
      <c r="C5323" s="46"/>
    </row>
    <row r="5324" spans="1:3" x14ac:dyDescent="0.3">
      <c r="A5324" s="46" t="s">
        <v>2752</v>
      </c>
      <c r="B5324" s="46" t="s">
        <v>2831</v>
      </c>
      <c r="C5324" s="46"/>
    </row>
    <row r="5325" spans="1:3" x14ac:dyDescent="0.3">
      <c r="A5325" s="46" t="s">
        <v>2752</v>
      </c>
      <c r="B5325" s="46" t="s">
        <v>2831</v>
      </c>
      <c r="C5325" s="46"/>
    </row>
    <row r="5326" spans="1:3" x14ac:dyDescent="0.3">
      <c r="A5326" s="46" t="s">
        <v>2752</v>
      </c>
      <c r="B5326" s="46" t="s">
        <v>2831</v>
      </c>
      <c r="C5326" s="46"/>
    </row>
    <row r="5327" spans="1:3" x14ac:dyDescent="0.3">
      <c r="A5327" s="46" t="s">
        <v>2752</v>
      </c>
      <c r="B5327" s="46" t="s">
        <v>2831</v>
      </c>
      <c r="C5327" s="46"/>
    </row>
    <row r="5328" spans="1:3" x14ac:dyDescent="0.3">
      <c r="A5328" s="46" t="s">
        <v>2752</v>
      </c>
      <c r="B5328" s="46" t="s">
        <v>2831</v>
      </c>
      <c r="C5328" s="46"/>
    </row>
    <row r="5329" spans="1:3" x14ac:dyDescent="0.3">
      <c r="A5329" s="46" t="s">
        <v>2752</v>
      </c>
      <c r="B5329" s="46" t="s">
        <v>2831</v>
      </c>
      <c r="C5329" s="46"/>
    </row>
    <row r="5330" spans="1:3" x14ac:dyDescent="0.3">
      <c r="A5330" s="46" t="s">
        <v>2754</v>
      </c>
      <c r="B5330" s="46" t="s">
        <v>2831</v>
      </c>
      <c r="C5330" s="46">
        <v>1</v>
      </c>
    </row>
    <row r="5331" spans="1:3" x14ac:dyDescent="0.3">
      <c r="A5331" s="46" t="s">
        <v>2754</v>
      </c>
      <c r="B5331" s="46" t="s">
        <v>2831</v>
      </c>
      <c r="C5331" s="46">
        <v>1</v>
      </c>
    </row>
    <row r="5332" spans="1:3" x14ac:dyDescent="0.3">
      <c r="A5332" s="46" t="s">
        <v>2754</v>
      </c>
      <c r="B5332" s="46" t="s">
        <v>2831</v>
      </c>
      <c r="C5332" s="46">
        <v>1</v>
      </c>
    </row>
    <row r="5333" spans="1:3" x14ac:dyDescent="0.3">
      <c r="A5333" s="46" t="s">
        <v>2753</v>
      </c>
      <c r="B5333" s="46" t="s">
        <v>2831</v>
      </c>
      <c r="C5333" s="46">
        <v>1</v>
      </c>
    </row>
    <row r="5334" spans="1:3" x14ac:dyDescent="0.3">
      <c r="A5334" s="46" t="s">
        <v>2754</v>
      </c>
      <c r="B5334" s="46" t="s">
        <v>2831</v>
      </c>
      <c r="C5334" s="46"/>
    </row>
    <row r="5335" spans="1:3" x14ac:dyDescent="0.3">
      <c r="A5335" s="46" t="s">
        <v>2754</v>
      </c>
      <c r="B5335" s="46" t="s">
        <v>2831</v>
      </c>
      <c r="C5335" s="46"/>
    </row>
    <row r="5336" spans="1:3" x14ac:dyDescent="0.3">
      <c r="A5336" s="46" t="s">
        <v>2754</v>
      </c>
      <c r="B5336" s="46" t="s">
        <v>2831</v>
      </c>
      <c r="C5336" s="46"/>
    </row>
    <row r="5337" spans="1:3" x14ac:dyDescent="0.3">
      <c r="A5337" s="46" t="s">
        <v>2754</v>
      </c>
      <c r="B5337" s="46" t="s">
        <v>2831</v>
      </c>
      <c r="C5337" s="46"/>
    </row>
    <row r="5338" spans="1:3" x14ac:dyDescent="0.3">
      <c r="A5338" s="46" t="s">
        <v>2754</v>
      </c>
      <c r="B5338" s="46" t="s">
        <v>2831</v>
      </c>
      <c r="C5338" s="46"/>
    </row>
    <row r="5339" spans="1:3" x14ac:dyDescent="0.3">
      <c r="A5339" s="46" t="s">
        <v>2754</v>
      </c>
      <c r="B5339" s="46" t="s">
        <v>2831</v>
      </c>
      <c r="C5339" s="46"/>
    </row>
    <row r="5340" spans="1:3" x14ac:dyDescent="0.3">
      <c r="A5340" s="46" t="s">
        <v>2754</v>
      </c>
      <c r="B5340" s="46" t="s">
        <v>2831</v>
      </c>
      <c r="C5340" s="46"/>
    </row>
    <row r="5341" spans="1:3" x14ac:dyDescent="0.3">
      <c r="A5341" s="46" t="s">
        <v>2753</v>
      </c>
      <c r="B5341" s="46" t="s">
        <v>2831</v>
      </c>
      <c r="C5341" s="46"/>
    </row>
    <row r="5342" spans="1:3" x14ac:dyDescent="0.3">
      <c r="A5342" s="46" t="s">
        <v>2753</v>
      </c>
      <c r="B5342" s="46" t="s">
        <v>13</v>
      </c>
      <c r="C5342" s="46"/>
    </row>
    <row r="5343" spans="1:3" x14ac:dyDescent="0.3">
      <c r="A5343" s="46" t="s">
        <v>2753</v>
      </c>
      <c r="B5343" s="46" t="s">
        <v>13</v>
      </c>
      <c r="C5343" s="46"/>
    </row>
    <row r="5344" spans="1:3" x14ac:dyDescent="0.3">
      <c r="A5344" s="46" t="s">
        <v>2753</v>
      </c>
      <c r="B5344" s="46" t="s">
        <v>13</v>
      </c>
      <c r="C5344" s="46"/>
    </row>
    <row r="5345" spans="1:3" x14ac:dyDescent="0.3">
      <c r="A5345" s="46" t="s">
        <v>2753</v>
      </c>
      <c r="B5345" s="46" t="s">
        <v>13</v>
      </c>
      <c r="C5345" s="46"/>
    </row>
    <row r="5346" spans="1:3" x14ac:dyDescent="0.3">
      <c r="A5346" s="46" t="s">
        <v>2753</v>
      </c>
      <c r="B5346" s="46" t="s">
        <v>13</v>
      </c>
      <c r="C5346" s="46"/>
    </row>
    <row r="5347" spans="1:3" x14ac:dyDescent="0.3">
      <c r="A5347" s="46" t="s">
        <v>2753</v>
      </c>
      <c r="B5347" s="46" t="s">
        <v>2831</v>
      </c>
      <c r="C5347" s="46"/>
    </row>
    <row r="5348" spans="1:3" x14ac:dyDescent="0.3">
      <c r="A5348" s="46" t="s">
        <v>2753</v>
      </c>
      <c r="B5348" s="46" t="s">
        <v>13</v>
      </c>
      <c r="C5348" s="46"/>
    </row>
    <row r="5349" spans="1:3" x14ac:dyDescent="0.3">
      <c r="A5349" s="46" t="s">
        <v>2753</v>
      </c>
      <c r="B5349" s="46" t="s">
        <v>13</v>
      </c>
      <c r="C5349" s="46"/>
    </row>
    <row r="5350" spans="1:3" x14ac:dyDescent="0.3">
      <c r="A5350" s="46" t="s">
        <v>2753</v>
      </c>
      <c r="B5350" s="46" t="s">
        <v>13</v>
      </c>
      <c r="C5350" s="46"/>
    </row>
    <row r="5351" spans="1:3" x14ac:dyDescent="0.3">
      <c r="A5351" s="46" t="s">
        <v>2753</v>
      </c>
      <c r="B5351" s="46" t="s">
        <v>13</v>
      </c>
      <c r="C5351" s="46"/>
    </row>
    <row r="5352" spans="1:3" x14ac:dyDescent="0.3">
      <c r="A5352" s="46" t="s">
        <v>2753</v>
      </c>
      <c r="B5352" s="46" t="s">
        <v>2831</v>
      </c>
      <c r="C5352" s="46"/>
    </row>
    <row r="5353" spans="1:3" x14ac:dyDescent="0.3">
      <c r="A5353" s="46" t="s">
        <v>2753</v>
      </c>
      <c r="B5353" s="46" t="s">
        <v>13</v>
      </c>
      <c r="C5353" s="46"/>
    </row>
    <row r="5354" spans="1:3" x14ac:dyDescent="0.3">
      <c r="A5354" s="46" t="s">
        <v>2753</v>
      </c>
      <c r="B5354" s="46" t="s">
        <v>2831</v>
      </c>
      <c r="C5354" s="46"/>
    </row>
    <row r="5355" spans="1:3" x14ac:dyDescent="0.3">
      <c r="A5355" s="46" t="s">
        <v>2753</v>
      </c>
      <c r="B5355" s="46" t="s">
        <v>2831</v>
      </c>
      <c r="C5355" s="46"/>
    </row>
    <row r="5356" spans="1:3" x14ac:dyDescent="0.3">
      <c r="A5356" s="46" t="s">
        <v>2756</v>
      </c>
      <c r="B5356" s="46" t="s">
        <v>2831</v>
      </c>
      <c r="C5356" s="46">
        <v>1</v>
      </c>
    </row>
    <row r="5357" spans="1:3" x14ac:dyDescent="0.3">
      <c r="A5357" s="46" t="s">
        <v>2756</v>
      </c>
      <c r="B5357" s="46" t="s">
        <v>2831</v>
      </c>
      <c r="C5357" s="46">
        <v>1</v>
      </c>
    </row>
    <row r="5358" spans="1:3" x14ac:dyDescent="0.3">
      <c r="A5358" s="46" t="s">
        <v>2756</v>
      </c>
      <c r="B5358" s="46" t="s">
        <v>2831</v>
      </c>
      <c r="C5358" s="46">
        <v>1</v>
      </c>
    </row>
    <row r="5359" spans="1:3" x14ac:dyDescent="0.3">
      <c r="A5359" s="46" t="s">
        <v>2756</v>
      </c>
      <c r="B5359" s="46" t="s">
        <v>2831</v>
      </c>
      <c r="C5359" s="46">
        <v>1</v>
      </c>
    </row>
    <row r="5360" spans="1:3" x14ac:dyDescent="0.3">
      <c r="A5360" s="46" t="s">
        <v>2756</v>
      </c>
      <c r="B5360" s="46" t="s">
        <v>2831</v>
      </c>
      <c r="C5360" s="46">
        <v>1</v>
      </c>
    </row>
    <row r="5361" spans="1:3" x14ac:dyDescent="0.3">
      <c r="A5361" s="46" t="s">
        <v>2756</v>
      </c>
      <c r="B5361" s="46" t="s">
        <v>2831</v>
      </c>
      <c r="C5361" s="46">
        <v>1</v>
      </c>
    </row>
    <row r="5362" spans="1:3" x14ac:dyDescent="0.3">
      <c r="A5362" s="46" t="s">
        <v>2755</v>
      </c>
      <c r="B5362" s="46" t="s">
        <v>13</v>
      </c>
      <c r="C5362" s="46">
        <v>1</v>
      </c>
    </row>
    <row r="5363" spans="1:3" x14ac:dyDescent="0.3">
      <c r="A5363" s="46" t="s">
        <v>2755</v>
      </c>
      <c r="B5363" s="46" t="s">
        <v>2831</v>
      </c>
      <c r="C5363" s="46">
        <v>1</v>
      </c>
    </row>
    <row r="5364" spans="1:3" x14ac:dyDescent="0.3">
      <c r="A5364" s="46" t="s">
        <v>2755</v>
      </c>
      <c r="B5364" s="46" t="s">
        <v>2831</v>
      </c>
      <c r="C5364" s="46">
        <v>1</v>
      </c>
    </row>
    <row r="5365" spans="1:3" x14ac:dyDescent="0.3">
      <c r="A5365" s="46" t="s">
        <v>2755</v>
      </c>
      <c r="B5365" s="46" t="s">
        <v>2831</v>
      </c>
      <c r="C5365" s="46">
        <v>1</v>
      </c>
    </row>
    <row r="5366" spans="1:3" x14ac:dyDescent="0.3">
      <c r="A5366" s="46" t="s">
        <v>2755</v>
      </c>
      <c r="B5366" s="46" t="s">
        <v>2831</v>
      </c>
      <c r="C5366" s="46">
        <v>1</v>
      </c>
    </row>
    <row r="5367" spans="1:3" x14ac:dyDescent="0.3">
      <c r="A5367" s="46" t="s">
        <v>2755</v>
      </c>
      <c r="B5367" s="46" t="s">
        <v>13</v>
      </c>
      <c r="C5367" s="46">
        <v>1</v>
      </c>
    </row>
    <row r="5368" spans="1:3" x14ac:dyDescent="0.3">
      <c r="A5368" s="46" t="s">
        <v>2756</v>
      </c>
      <c r="B5368" s="46" t="s">
        <v>2831</v>
      </c>
      <c r="C5368" s="46">
        <v>2</v>
      </c>
    </row>
    <row r="5369" spans="1:3" x14ac:dyDescent="0.3">
      <c r="A5369" s="46" t="s">
        <v>2756</v>
      </c>
      <c r="B5369" s="46" t="s">
        <v>2831</v>
      </c>
      <c r="C5369" s="46">
        <v>2</v>
      </c>
    </row>
    <row r="5370" spans="1:3" x14ac:dyDescent="0.3">
      <c r="A5370" s="46" t="s">
        <v>2756</v>
      </c>
      <c r="B5370" s="46" t="s">
        <v>2831</v>
      </c>
      <c r="C5370" s="46">
        <v>2</v>
      </c>
    </row>
    <row r="5371" spans="1:3" x14ac:dyDescent="0.3">
      <c r="A5371" s="46" t="s">
        <v>2755</v>
      </c>
      <c r="B5371" s="46" t="s">
        <v>13</v>
      </c>
      <c r="C5371" s="46">
        <v>2</v>
      </c>
    </row>
    <row r="5372" spans="1:3" x14ac:dyDescent="0.3">
      <c r="A5372" s="46" t="s">
        <v>2756</v>
      </c>
      <c r="B5372" s="46" t="s">
        <v>2831</v>
      </c>
      <c r="C5372" s="46">
        <v>3</v>
      </c>
    </row>
    <row r="5373" spans="1:3" x14ac:dyDescent="0.3">
      <c r="A5373" s="46" t="s">
        <v>2755</v>
      </c>
      <c r="B5373" s="46" t="s">
        <v>2831</v>
      </c>
      <c r="C5373" s="46">
        <v>3</v>
      </c>
    </row>
    <row r="5374" spans="1:3" x14ac:dyDescent="0.3">
      <c r="A5374" s="46" t="s">
        <v>2756</v>
      </c>
      <c r="B5374" s="46" t="s">
        <v>2831</v>
      </c>
      <c r="C5374" s="46">
        <v>4</v>
      </c>
    </row>
    <row r="5375" spans="1:3" x14ac:dyDescent="0.3">
      <c r="A5375" s="46" t="s">
        <v>2756</v>
      </c>
      <c r="B5375" s="46" t="s">
        <v>2831</v>
      </c>
      <c r="C5375" s="46"/>
    </row>
    <row r="5376" spans="1:3" x14ac:dyDescent="0.3">
      <c r="A5376" s="46" t="s">
        <v>2756</v>
      </c>
      <c r="B5376" s="46" t="s">
        <v>2831</v>
      </c>
      <c r="C5376" s="46"/>
    </row>
    <row r="5377" spans="1:3" x14ac:dyDescent="0.3">
      <c r="A5377" s="46" t="s">
        <v>2756</v>
      </c>
      <c r="B5377" s="46" t="s">
        <v>2831</v>
      </c>
      <c r="C5377" s="46"/>
    </row>
    <row r="5378" spans="1:3" x14ac:dyDescent="0.3">
      <c r="A5378" s="46" t="s">
        <v>2756</v>
      </c>
      <c r="B5378" s="46" t="s">
        <v>2831</v>
      </c>
      <c r="C5378" s="46"/>
    </row>
    <row r="5379" spans="1:3" x14ac:dyDescent="0.3">
      <c r="A5379" s="46" t="s">
        <v>2756</v>
      </c>
      <c r="B5379" s="46" t="s">
        <v>2831</v>
      </c>
      <c r="C5379" s="46"/>
    </row>
    <row r="5380" spans="1:3" x14ac:dyDescent="0.3">
      <c r="A5380" s="46" t="s">
        <v>2756</v>
      </c>
      <c r="B5380" s="46" t="s">
        <v>2831</v>
      </c>
      <c r="C5380" s="46"/>
    </row>
    <row r="5381" spans="1:3" x14ac:dyDescent="0.3">
      <c r="A5381" s="46" t="s">
        <v>2756</v>
      </c>
      <c r="B5381" s="46" t="s">
        <v>2831</v>
      </c>
      <c r="C5381" s="46"/>
    </row>
    <row r="5382" spans="1:3" x14ac:dyDescent="0.3">
      <c r="A5382" s="46" t="s">
        <v>2756</v>
      </c>
      <c r="B5382" s="46" t="s">
        <v>2831</v>
      </c>
      <c r="C5382" s="46"/>
    </row>
    <row r="5383" spans="1:3" x14ac:dyDescent="0.3">
      <c r="A5383" s="46" t="s">
        <v>2756</v>
      </c>
      <c r="B5383" s="46" t="s">
        <v>2831</v>
      </c>
      <c r="C5383" s="46"/>
    </row>
    <row r="5384" spans="1:3" x14ac:dyDescent="0.3">
      <c r="A5384" s="46" t="s">
        <v>2756</v>
      </c>
      <c r="B5384" s="46" t="s">
        <v>2831</v>
      </c>
      <c r="C5384" s="46"/>
    </row>
    <row r="5385" spans="1:3" x14ac:dyDescent="0.3">
      <c r="A5385" s="46" t="s">
        <v>2756</v>
      </c>
      <c r="B5385" s="46" t="s">
        <v>2831</v>
      </c>
      <c r="C5385" s="46"/>
    </row>
    <row r="5386" spans="1:3" x14ac:dyDescent="0.3">
      <c r="A5386" s="46" t="s">
        <v>2756</v>
      </c>
      <c r="B5386" s="46" t="s">
        <v>2831</v>
      </c>
      <c r="C5386" s="46"/>
    </row>
    <row r="5387" spans="1:3" x14ac:dyDescent="0.3">
      <c r="A5387" s="46" t="s">
        <v>2755</v>
      </c>
      <c r="B5387" s="46" t="s">
        <v>13</v>
      </c>
      <c r="C5387" s="46"/>
    </row>
    <row r="5388" spans="1:3" x14ac:dyDescent="0.3">
      <c r="A5388" s="46" t="s">
        <v>2755</v>
      </c>
      <c r="B5388" s="46" t="s">
        <v>13</v>
      </c>
      <c r="C5388" s="46"/>
    </row>
    <row r="5389" spans="1:3" x14ac:dyDescent="0.3">
      <c r="A5389" s="46" t="s">
        <v>2755</v>
      </c>
      <c r="B5389" s="46" t="s">
        <v>2831</v>
      </c>
      <c r="C5389" s="46"/>
    </row>
    <row r="5390" spans="1:3" x14ac:dyDescent="0.3">
      <c r="A5390" s="46" t="s">
        <v>2755</v>
      </c>
      <c r="B5390" s="46" t="s">
        <v>13</v>
      </c>
      <c r="C5390" s="46"/>
    </row>
    <row r="5391" spans="1:3" x14ac:dyDescent="0.3">
      <c r="A5391" s="46" t="s">
        <v>2755</v>
      </c>
      <c r="B5391" s="46" t="s">
        <v>13</v>
      </c>
      <c r="C5391" s="46"/>
    </row>
    <row r="5392" spans="1:3" x14ac:dyDescent="0.3">
      <c r="A5392" s="46" t="s">
        <v>2755</v>
      </c>
      <c r="B5392" s="46" t="s">
        <v>13</v>
      </c>
      <c r="C5392" s="46"/>
    </row>
    <row r="5393" spans="1:3" x14ac:dyDescent="0.3">
      <c r="A5393" s="46" t="s">
        <v>2751</v>
      </c>
      <c r="B5393" s="46" t="s">
        <v>2864</v>
      </c>
      <c r="C5393" s="46">
        <v>1</v>
      </c>
    </row>
    <row r="5394" spans="1:3" x14ac:dyDescent="0.3">
      <c r="A5394" s="46" t="s">
        <v>2755</v>
      </c>
      <c r="B5394" s="46" t="s">
        <v>2864</v>
      </c>
      <c r="C5394" s="46">
        <v>1</v>
      </c>
    </row>
    <row r="5395" spans="1:3" x14ac:dyDescent="0.3">
      <c r="A5395" s="46" t="s">
        <v>2749</v>
      </c>
      <c r="B5395" s="46" t="s">
        <v>2836</v>
      </c>
      <c r="C5395" s="46"/>
    </row>
    <row r="5396" spans="1:3" x14ac:dyDescent="0.3">
      <c r="A5396" s="46" t="s">
        <v>2749</v>
      </c>
      <c r="B5396" s="46" t="s">
        <v>2836</v>
      </c>
      <c r="C5396" s="46"/>
    </row>
    <row r="5397" spans="1:3" x14ac:dyDescent="0.3">
      <c r="A5397" s="46" t="s">
        <v>2489</v>
      </c>
      <c r="B5397" s="46" t="s">
        <v>2839</v>
      </c>
      <c r="C5397" s="46"/>
    </row>
    <row r="5398" spans="1:3" x14ac:dyDescent="0.3">
      <c r="A5398" s="46" t="s">
        <v>2489</v>
      </c>
      <c r="B5398" s="46" t="s">
        <v>2839</v>
      </c>
      <c r="C5398" s="46"/>
    </row>
    <row r="5399" spans="1:3" x14ac:dyDescent="0.3">
      <c r="A5399" s="46" t="s">
        <v>2489</v>
      </c>
      <c r="B5399" s="46" t="s">
        <v>2839</v>
      </c>
      <c r="C5399" s="46"/>
    </row>
    <row r="5400" spans="1:3" x14ac:dyDescent="0.3">
      <c r="A5400" s="46" t="s">
        <v>2754</v>
      </c>
      <c r="B5400" s="46" t="s">
        <v>2839</v>
      </c>
      <c r="C5400" s="46"/>
    </row>
    <row r="5401" spans="1:3" x14ac:dyDescent="0.3">
      <c r="A5401" s="46" t="s">
        <v>2755</v>
      </c>
      <c r="B5401" s="46" t="s">
        <v>2907</v>
      </c>
      <c r="C5401" s="46"/>
    </row>
    <row r="5402" spans="1:3" x14ac:dyDescent="0.3">
      <c r="A5402" s="46" t="s">
        <v>2489</v>
      </c>
      <c r="B5402" s="46" t="s">
        <v>2840</v>
      </c>
      <c r="C5402" s="46"/>
    </row>
    <row r="5403" spans="1:3" x14ac:dyDescent="0.3">
      <c r="A5403" s="46" t="s">
        <v>2489</v>
      </c>
      <c r="B5403" s="46" t="s">
        <v>2840</v>
      </c>
      <c r="C5403" s="46"/>
    </row>
    <row r="5404" spans="1:3" x14ac:dyDescent="0.3">
      <c r="A5404" s="46" t="s">
        <v>2751</v>
      </c>
      <c r="B5404" s="46" t="s">
        <v>2840</v>
      </c>
      <c r="C5404" s="46"/>
    </row>
    <row r="5405" spans="1:3" x14ac:dyDescent="0.3">
      <c r="A5405" s="46" t="s">
        <v>2658</v>
      </c>
      <c r="B5405" s="46" t="s">
        <v>2877</v>
      </c>
      <c r="C5405" s="46"/>
    </row>
    <row r="5406" spans="1:3" x14ac:dyDescent="0.3">
      <c r="A5406" s="46" t="s">
        <v>2752</v>
      </c>
      <c r="B5406" s="46" t="s">
        <v>2877</v>
      </c>
      <c r="C5406" s="46">
        <v>1</v>
      </c>
    </row>
    <row r="5407" spans="1:3" x14ac:dyDescent="0.3">
      <c r="A5407" s="46" t="s">
        <v>2752</v>
      </c>
      <c r="B5407" s="46" t="s">
        <v>2877</v>
      </c>
      <c r="C5407" s="46"/>
    </row>
    <row r="5408" spans="1:3" x14ac:dyDescent="0.3">
      <c r="A5408" s="46" t="s">
        <v>2752</v>
      </c>
      <c r="B5408" s="46" t="s">
        <v>2877</v>
      </c>
      <c r="C5408" s="46"/>
    </row>
    <row r="5409" spans="1:3" x14ac:dyDescent="0.3">
      <c r="A5409" s="46" t="s">
        <v>2752</v>
      </c>
      <c r="B5409" s="46" t="s">
        <v>2877</v>
      </c>
      <c r="C5409" s="46"/>
    </row>
    <row r="5410" spans="1:3" x14ac:dyDescent="0.3">
      <c r="A5410" s="46" t="s">
        <v>2752</v>
      </c>
      <c r="B5410" s="46" t="s">
        <v>140</v>
      </c>
      <c r="C5410" s="46"/>
    </row>
    <row r="5411" spans="1:3" x14ac:dyDescent="0.3">
      <c r="A5411" s="46" t="s">
        <v>2754</v>
      </c>
      <c r="B5411" s="46" t="s">
        <v>2877</v>
      </c>
      <c r="C5411" s="46"/>
    </row>
    <row r="5412" spans="1:3" x14ac:dyDescent="0.3">
      <c r="A5412" s="46" t="s">
        <v>2750</v>
      </c>
      <c r="B5412" s="46" t="s">
        <v>2853</v>
      </c>
      <c r="C5412" s="46">
        <v>1</v>
      </c>
    </row>
    <row r="5413" spans="1:3" x14ac:dyDescent="0.3">
      <c r="A5413" s="46" t="s">
        <v>2750</v>
      </c>
      <c r="B5413" s="46" t="s">
        <v>2854</v>
      </c>
      <c r="C5413" s="46">
        <v>1</v>
      </c>
    </row>
    <row r="5414" spans="1:3" x14ac:dyDescent="0.3">
      <c r="A5414" s="46" t="s">
        <v>2750</v>
      </c>
      <c r="B5414" s="46" t="s">
        <v>2856</v>
      </c>
      <c r="C5414" s="46">
        <v>1</v>
      </c>
    </row>
    <row r="5415" spans="1:3" x14ac:dyDescent="0.3">
      <c r="A5415" s="46" t="s">
        <v>2750</v>
      </c>
      <c r="B5415" s="46" t="s">
        <v>2856</v>
      </c>
      <c r="C5415" s="46">
        <v>1</v>
      </c>
    </row>
    <row r="5416" spans="1:3" x14ac:dyDescent="0.3">
      <c r="A5416" s="46" t="s">
        <v>2750</v>
      </c>
      <c r="B5416" s="46" t="s">
        <v>2856</v>
      </c>
      <c r="C5416" s="46">
        <v>1</v>
      </c>
    </row>
    <row r="5417" spans="1:3" x14ac:dyDescent="0.3">
      <c r="A5417" s="46" t="s">
        <v>2750</v>
      </c>
      <c r="B5417" s="46" t="s">
        <v>2856</v>
      </c>
      <c r="C5417" s="46">
        <v>1</v>
      </c>
    </row>
    <row r="5418" spans="1:3" x14ac:dyDescent="0.3">
      <c r="A5418" s="46" t="s">
        <v>2750</v>
      </c>
      <c r="B5418" s="46" t="s">
        <v>2856</v>
      </c>
      <c r="C5418" s="46">
        <v>1</v>
      </c>
    </row>
    <row r="5419" spans="1:3" x14ac:dyDescent="0.3">
      <c r="A5419" s="46" t="s">
        <v>2750</v>
      </c>
      <c r="B5419" s="46" t="s">
        <v>2856</v>
      </c>
      <c r="C5419" s="46">
        <v>1</v>
      </c>
    </row>
    <row r="5420" spans="1:3" x14ac:dyDescent="0.3">
      <c r="A5420" s="46" t="s">
        <v>2750</v>
      </c>
      <c r="B5420" s="46" t="s">
        <v>2856</v>
      </c>
      <c r="C5420" s="46">
        <v>1</v>
      </c>
    </row>
    <row r="5421" spans="1:3" x14ac:dyDescent="0.3">
      <c r="A5421" s="46" t="s">
        <v>2750</v>
      </c>
      <c r="B5421" s="46" t="s">
        <v>2856</v>
      </c>
      <c r="C5421" s="46">
        <v>1</v>
      </c>
    </row>
    <row r="5422" spans="1:3" x14ac:dyDescent="0.3">
      <c r="A5422" s="46" t="s">
        <v>2750</v>
      </c>
      <c r="B5422" s="46" t="s">
        <v>2856</v>
      </c>
      <c r="C5422" s="46">
        <v>1</v>
      </c>
    </row>
    <row r="5423" spans="1:3" x14ac:dyDescent="0.3">
      <c r="A5423" s="46" t="s">
        <v>2750</v>
      </c>
      <c r="B5423" s="46" t="s">
        <v>2856</v>
      </c>
      <c r="C5423" s="46">
        <v>2</v>
      </c>
    </row>
    <row r="5424" spans="1:3" x14ac:dyDescent="0.3">
      <c r="A5424" s="46" t="s">
        <v>2750</v>
      </c>
      <c r="B5424" s="46" t="s">
        <v>2856</v>
      </c>
      <c r="C5424" s="46"/>
    </row>
    <row r="5425" spans="1:3" x14ac:dyDescent="0.3">
      <c r="A5425" s="46" t="s">
        <v>2658</v>
      </c>
      <c r="B5425" s="46" t="s">
        <v>2856</v>
      </c>
      <c r="C5425" s="46">
        <v>1</v>
      </c>
    </row>
    <row r="5426" spans="1:3" x14ac:dyDescent="0.3">
      <c r="A5426" s="46" t="s">
        <v>2658</v>
      </c>
      <c r="B5426" s="46" t="s">
        <v>2856</v>
      </c>
      <c r="C5426" s="46">
        <v>1</v>
      </c>
    </row>
    <row r="5427" spans="1:3" x14ac:dyDescent="0.3">
      <c r="A5427" s="46" t="s">
        <v>2658</v>
      </c>
      <c r="B5427" s="46" t="s">
        <v>2856</v>
      </c>
      <c r="C5427" s="46"/>
    </row>
    <row r="5428" spans="1:3" x14ac:dyDescent="0.3">
      <c r="A5428" s="46" t="s">
        <v>2752</v>
      </c>
      <c r="B5428" s="46" t="s">
        <v>2856</v>
      </c>
      <c r="C5428" s="46">
        <v>1</v>
      </c>
    </row>
    <row r="5429" spans="1:3" x14ac:dyDescent="0.3">
      <c r="A5429" s="46" t="s">
        <v>2752</v>
      </c>
      <c r="B5429" s="46" t="s">
        <v>2856</v>
      </c>
      <c r="C5429" s="46">
        <v>1</v>
      </c>
    </row>
    <row r="5430" spans="1:3" x14ac:dyDescent="0.3">
      <c r="A5430" s="46" t="s">
        <v>2752</v>
      </c>
      <c r="B5430" s="46" t="s">
        <v>2856</v>
      </c>
      <c r="C5430" s="46">
        <v>1</v>
      </c>
    </row>
    <row r="5431" spans="1:3" x14ac:dyDescent="0.3">
      <c r="A5431" s="46" t="s">
        <v>2752</v>
      </c>
      <c r="B5431" s="46" t="s">
        <v>2856</v>
      </c>
      <c r="C5431" s="46">
        <v>1</v>
      </c>
    </row>
    <row r="5432" spans="1:3" x14ac:dyDescent="0.3">
      <c r="A5432" s="46" t="s">
        <v>2752</v>
      </c>
      <c r="B5432" s="46" t="s">
        <v>2856</v>
      </c>
      <c r="C5432" s="46">
        <v>1</v>
      </c>
    </row>
    <row r="5433" spans="1:3" x14ac:dyDescent="0.3">
      <c r="A5433" s="46" t="s">
        <v>2752</v>
      </c>
      <c r="B5433" s="46" t="s">
        <v>2856</v>
      </c>
      <c r="C5433" s="46">
        <v>1</v>
      </c>
    </row>
    <row r="5434" spans="1:3" x14ac:dyDescent="0.3">
      <c r="A5434" s="46" t="s">
        <v>2752</v>
      </c>
      <c r="B5434" s="46" t="s">
        <v>2856</v>
      </c>
      <c r="C5434" s="46">
        <v>1</v>
      </c>
    </row>
    <row r="5435" spans="1:3" x14ac:dyDescent="0.3">
      <c r="A5435" s="46" t="s">
        <v>2752</v>
      </c>
      <c r="B5435" s="46" t="s">
        <v>2856</v>
      </c>
      <c r="C5435" s="46">
        <v>1</v>
      </c>
    </row>
    <row r="5436" spans="1:3" x14ac:dyDescent="0.3">
      <c r="A5436" s="46" t="s">
        <v>2752</v>
      </c>
      <c r="B5436" s="46" t="s">
        <v>2856</v>
      </c>
      <c r="C5436" s="46">
        <v>1</v>
      </c>
    </row>
    <row r="5437" spans="1:3" x14ac:dyDescent="0.3">
      <c r="A5437" s="46" t="s">
        <v>2752</v>
      </c>
      <c r="B5437" s="46" t="s">
        <v>2856</v>
      </c>
      <c r="C5437" s="46">
        <v>1</v>
      </c>
    </row>
    <row r="5438" spans="1:3" x14ac:dyDescent="0.3">
      <c r="A5438" s="46" t="s">
        <v>2752</v>
      </c>
      <c r="B5438" s="46" t="s">
        <v>2856</v>
      </c>
      <c r="C5438" s="46">
        <v>1</v>
      </c>
    </row>
    <row r="5439" spans="1:3" x14ac:dyDescent="0.3">
      <c r="A5439" s="46" t="s">
        <v>2752</v>
      </c>
      <c r="B5439" s="46" t="s">
        <v>2856</v>
      </c>
      <c r="C5439" s="46">
        <v>1</v>
      </c>
    </row>
    <row r="5440" spans="1:3" x14ac:dyDescent="0.3">
      <c r="A5440" s="46" t="s">
        <v>2752</v>
      </c>
      <c r="B5440" s="46" t="s">
        <v>2856</v>
      </c>
      <c r="C5440" s="46">
        <v>1</v>
      </c>
    </row>
    <row r="5441" spans="1:3" x14ac:dyDescent="0.3">
      <c r="A5441" s="46" t="s">
        <v>2752</v>
      </c>
      <c r="B5441" s="46" t="s">
        <v>2856</v>
      </c>
      <c r="C5441" s="46">
        <v>1</v>
      </c>
    </row>
    <row r="5442" spans="1:3" x14ac:dyDescent="0.3">
      <c r="A5442" s="46" t="s">
        <v>2753</v>
      </c>
      <c r="B5442" s="46" t="s">
        <v>2856</v>
      </c>
      <c r="C5442" s="46">
        <v>1</v>
      </c>
    </row>
    <row r="5443" spans="1:3" x14ac:dyDescent="0.3">
      <c r="A5443" s="46" t="s">
        <v>2753</v>
      </c>
      <c r="B5443" s="46" t="s">
        <v>2856</v>
      </c>
      <c r="C5443" s="46">
        <v>1</v>
      </c>
    </row>
    <row r="5444" spans="1:3" x14ac:dyDescent="0.3">
      <c r="A5444" s="46" t="s">
        <v>2753</v>
      </c>
      <c r="B5444" s="46" t="s">
        <v>2856</v>
      </c>
      <c r="C5444" s="46">
        <v>1</v>
      </c>
    </row>
    <row r="5445" spans="1:3" x14ac:dyDescent="0.3">
      <c r="A5445" s="46" t="s">
        <v>2753</v>
      </c>
      <c r="B5445" s="46" t="s">
        <v>2856</v>
      </c>
      <c r="C5445" s="46">
        <v>1</v>
      </c>
    </row>
    <row r="5446" spans="1:3" x14ac:dyDescent="0.3">
      <c r="A5446" s="46" t="s">
        <v>2754</v>
      </c>
      <c r="B5446" s="46" t="s">
        <v>221</v>
      </c>
      <c r="C5446" s="46">
        <v>1</v>
      </c>
    </row>
    <row r="5447" spans="1:3" x14ac:dyDescent="0.3">
      <c r="A5447" s="46" t="s">
        <v>2753</v>
      </c>
      <c r="B5447" s="46" t="s">
        <v>2856</v>
      </c>
      <c r="C5447" s="46"/>
    </row>
    <row r="5448" spans="1:3" x14ac:dyDescent="0.3">
      <c r="A5448" s="46" t="s">
        <v>2755</v>
      </c>
      <c r="B5448" s="46" t="s">
        <v>2856</v>
      </c>
      <c r="C5448" s="46">
        <v>1</v>
      </c>
    </row>
    <row r="5449" spans="1:3" x14ac:dyDescent="0.3">
      <c r="A5449" s="46" t="s">
        <v>2755</v>
      </c>
      <c r="B5449" s="46" t="s">
        <v>2856</v>
      </c>
      <c r="C5449" s="46">
        <v>1</v>
      </c>
    </row>
    <row r="5450" spans="1:3" x14ac:dyDescent="0.3">
      <c r="A5450" s="46" t="s">
        <v>2755</v>
      </c>
      <c r="B5450" s="46" t="s">
        <v>2856</v>
      </c>
      <c r="C5450" s="46">
        <v>1</v>
      </c>
    </row>
    <row r="5451" spans="1:3" x14ac:dyDescent="0.3">
      <c r="A5451" s="46" t="s">
        <v>2755</v>
      </c>
      <c r="B5451" s="46" t="s">
        <v>2856</v>
      </c>
      <c r="C5451" s="46">
        <v>1</v>
      </c>
    </row>
    <row r="5452" spans="1:3" x14ac:dyDescent="0.3">
      <c r="A5452" s="46" t="s">
        <v>2755</v>
      </c>
      <c r="B5452" s="46" t="s">
        <v>2856</v>
      </c>
      <c r="C5452" s="46">
        <v>1</v>
      </c>
    </row>
    <row r="5453" spans="1:3" x14ac:dyDescent="0.3">
      <c r="A5453" s="46" t="s">
        <v>2755</v>
      </c>
      <c r="B5453" s="46" t="s">
        <v>2856</v>
      </c>
      <c r="C5453" s="46">
        <v>1</v>
      </c>
    </row>
    <row r="5454" spans="1:3" x14ac:dyDescent="0.3">
      <c r="A5454" s="46" t="s">
        <v>2755</v>
      </c>
      <c r="B5454" s="46" t="s">
        <v>2856</v>
      </c>
      <c r="C5454" s="46">
        <v>1</v>
      </c>
    </row>
    <row r="5455" spans="1:3" x14ac:dyDescent="0.3">
      <c r="A5455" s="46" t="s">
        <v>2755</v>
      </c>
      <c r="B5455" s="46" t="s">
        <v>2856</v>
      </c>
      <c r="C5455" s="46">
        <v>1</v>
      </c>
    </row>
    <row r="5456" spans="1:3" x14ac:dyDescent="0.3">
      <c r="A5456" s="46" t="s">
        <v>2755</v>
      </c>
      <c r="B5456" s="46" t="s">
        <v>2856</v>
      </c>
      <c r="C5456" s="46">
        <v>2</v>
      </c>
    </row>
    <row r="5457" spans="1:3" x14ac:dyDescent="0.3">
      <c r="A5457" s="46" t="s">
        <v>2755</v>
      </c>
      <c r="B5457" s="46" t="s">
        <v>2856</v>
      </c>
      <c r="C5457" s="46">
        <v>2</v>
      </c>
    </row>
    <row r="5458" spans="1:3" x14ac:dyDescent="0.3">
      <c r="A5458" s="46" t="s">
        <v>2755</v>
      </c>
      <c r="B5458" s="46" t="s">
        <v>2856</v>
      </c>
      <c r="C5458" s="46">
        <v>2</v>
      </c>
    </row>
    <row r="5459" spans="1:3" x14ac:dyDescent="0.3">
      <c r="A5459" s="46" t="s">
        <v>2755</v>
      </c>
      <c r="B5459" s="46" t="s">
        <v>2856</v>
      </c>
      <c r="C5459" s="46">
        <v>2</v>
      </c>
    </row>
    <row r="5460" spans="1:3" x14ac:dyDescent="0.3">
      <c r="A5460" s="46" t="s">
        <v>2755</v>
      </c>
      <c r="B5460" s="46" t="s">
        <v>2856</v>
      </c>
      <c r="C5460" s="46">
        <v>2</v>
      </c>
    </row>
    <row r="5461" spans="1:3" x14ac:dyDescent="0.3">
      <c r="A5461" s="46" t="s">
        <v>2755</v>
      </c>
      <c r="B5461" s="46" t="s">
        <v>2856</v>
      </c>
      <c r="C5461" s="46">
        <v>3</v>
      </c>
    </row>
    <row r="5462" spans="1:3" x14ac:dyDescent="0.3">
      <c r="A5462" s="46" t="s">
        <v>2755</v>
      </c>
      <c r="B5462" s="46" t="s">
        <v>2856</v>
      </c>
      <c r="C5462" s="46">
        <v>3</v>
      </c>
    </row>
    <row r="5463" spans="1:3" x14ac:dyDescent="0.3">
      <c r="A5463" s="46" t="s">
        <v>2755</v>
      </c>
      <c r="B5463" s="46" t="s">
        <v>2856</v>
      </c>
      <c r="C5463" s="46">
        <v>3</v>
      </c>
    </row>
    <row r="5464" spans="1:3" x14ac:dyDescent="0.3">
      <c r="A5464" s="46" t="s">
        <v>2755</v>
      </c>
      <c r="B5464" s="46" t="s">
        <v>2856</v>
      </c>
      <c r="C5464" s="46">
        <v>3</v>
      </c>
    </row>
    <row r="5465" spans="1:3" x14ac:dyDescent="0.3">
      <c r="A5465" s="46" t="s">
        <v>2755</v>
      </c>
      <c r="B5465" s="46" t="s">
        <v>2856</v>
      </c>
      <c r="C5465" s="46">
        <v>4</v>
      </c>
    </row>
    <row r="5466" spans="1:3" x14ac:dyDescent="0.3">
      <c r="A5466" s="46" t="s">
        <v>2755</v>
      </c>
      <c r="B5466" s="46" t="s">
        <v>2856</v>
      </c>
      <c r="C5466" s="46">
        <v>4</v>
      </c>
    </row>
    <row r="5467" spans="1:3" x14ac:dyDescent="0.3">
      <c r="A5467" s="46" t="s">
        <v>2755</v>
      </c>
      <c r="B5467" s="46" t="s">
        <v>2856</v>
      </c>
      <c r="C5467" s="46">
        <v>4</v>
      </c>
    </row>
    <row r="5468" spans="1:3" x14ac:dyDescent="0.3">
      <c r="A5468" s="46" t="s">
        <v>2755</v>
      </c>
      <c r="B5468" s="46" t="s">
        <v>2856</v>
      </c>
      <c r="C5468" s="46">
        <v>5</v>
      </c>
    </row>
    <row r="5469" spans="1:3" x14ac:dyDescent="0.3">
      <c r="A5469" s="46" t="s">
        <v>2755</v>
      </c>
      <c r="B5469" s="46" t="s">
        <v>2856</v>
      </c>
      <c r="C5469" s="46">
        <v>5</v>
      </c>
    </row>
    <row r="5470" spans="1:3" x14ac:dyDescent="0.3">
      <c r="A5470" s="46" t="s">
        <v>2755</v>
      </c>
      <c r="B5470" s="46" t="s">
        <v>2856</v>
      </c>
      <c r="C5470" s="46"/>
    </row>
    <row r="5471" spans="1:3" x14ac:dyDescent="0.3">
      <c r="A5471" s="46" t="s">
        <v>2755</v>
      </c>
      <c r="B5471" s="46" t="s">
        <v>2856</v>
      </c>
      <c r="C5471" s="46"/>
    </row>
    <row r="5472" spans="1:3" x14ac:dyDescent="0.3">
      <c r="A5472" s="46" t="s">
        <v>2755</v>
      </c>
      <c r="B5472" s="46" t="s">
        <v>2856</v>
      </c>
      <c r="C5472" s="46"/>
    </row>
    <row r="5473" spans="1:3" x14ac:dyDescent="0.3">
      <c r="A5473" s="46" t="s">
        <v>2755</v>
      </c>
      <c r="B5473" s="46" t="s">
        <v>2856</v>
      </c>
      <c r="C5473" s="46"/>
    </row>
    <row r="5474" spans="1:3" x14ac:dyDescent="0.3">
      <c r="A5474" s="46" t="s">
        <v>2748</v>
      </c>
      <c r="B5474" s="46" t="s">
        <v>2767</v>
      </c>
      <c r="C5474" s="46"/>
    </row>
    <row r="5475" spans="1:3" x14ac:dyDescent="0.3">
      <c r="A5475" s="46" t="s">
        <v>2748</v>
      </c>
      <c r="B5475" s="46" t="s">
        <v>671</v>
      </c>
      <c r="C5475" s="46">
        <v>1</v>
      </c>
    </row>
    <row r="5476" spans="1:3" x14ac:dyDescent="0.3">
      <c r="A5476" s="46" t="s">
        <v>2748</v>
      </c>
      <c r="B5476" s="46" t="s">
        <v>2776</v>
      </c>
      <c r="C5476" s="46">
        <v>1</v>
      </c>
    </row>
    <row r="5477" spans="1:3" x14ac:dyDescent="0.3">
      <c r="A5477" s="46" t="s">
        <v>2748</v>
      </c>
      <c r="B5477" s="46" t="s">
        <v>2777</v>
      </c>
      <c r="C5477" s="46">
        <v>1</v>
      </c>
    </row>
    <row r="5478" spans="1:3" x14ac:dyDescent="0.3">
      <c r="A5478" s="46" t="s">
        <v>2748</v>
      </c>
      <c r="B5478" s="46" t="s">
        <v>2777</v>
      </c>
      <c r="C5478" s="46">
        <v>1</v>
      </c>
    </row>
    <row r="5479" spans="1:3" x14ac:dyDescent="0.3">
      <c r="A5479" s="46" t="s">
        <v>2748</v>
      </c>
      <c r="B5479" s="46" t="s">
        <v>2778</v>
      </c>
      <c r="C5479" s="46">
        <v>1</v>
      </c>
    </row>
    <row r="5480" spans="1:3" x14ac:dyDescent="0.3">
      <c r="A5480" s="46" t="s">
        <v>2748</v>
      </c>
      <c r="B5480" s="46" t="s">
        <v>2777</v>
      </c>
      <c r="C5480" s="46">
        <v>2</v>
      </c>
    </row>
    <row r="5481" spans="1:3" x14ac:dyDescent="0.3">
      <c r="A5481" s="46" t="s">
        <v>2748</v>
      </c>
      <c r="B5481" s="46" t="s">
        <v>2778</v>
      </c>
      <c r="C5481" s="46">
        <v>2</v>
      </c>
    </row>
    <row r="5482" spans="1:3" x14ac:dyDescent="0.3">
      <c r="A5482" s="46" t="s">
        <v>2748</v>
      </c>
      <c r="B5482" s="46" t="s">
        <v>2778</v>
      </c>
      <c r="C5482" s="46">
        <v>3</v>
      </c>
    </row>
    <row r="5483" spans="1:3" x14ac:dyDescent="0.3">
      <c r="A5483" s="46" t="s">
        <v>2748</v>
      </c>
      <c r="B5483" s="46" t="s">
        <v>671</v>
      </c>
      <c r="C5483" s="46">
        <v>3</v>
      </c>
    </row>
    <row r="5484" spans="1:3" x14ac:dyDescent="0.3">
      <c r="A5484" s="46" t="s">
        <v>2748</v>
      </c>
      <c r="B5484" s="46" t="s">
        <v>2778</v>
      </c>
      <c r="C5484" s="46">
        <v>4</v>
      </c>
    </row>
    <row r="5485" spans="1:3" x14ac:dyDescent="0.3">
      <c r="A5485" s="46" t="s">
        <v>2748</v>
      </c>
      <c r="B5485" s="46" t="s">
        <v>2776</v>
      </c>
      <c r="C5485" s="46">
        <v>4</v>
      </c>
    </row>
    <row r="5486" spans="1:3" x14ac:dyDescent="0.3">
      <c r="A5486" s="46" t="s">
        <v>2748</v>
      </c>
      <c r="B5486" s="46" t="s">
        <v>2777</v>
      </c>
      <c r="C5486" s="46">
        <v>4</v>
      </c>
    </row>
    <row r="5487" spans="1:3" x14ac:dyDescent="0.3">
      <c r="A5487" s="46" t="s">
        <v>2748</v>
      </c>
      <c r="B5487" s="46" t="s">
        <v>2776</v>
      </c>
      <c r="C5487" s="46">
        <v>5</v>
      </c>
    </row>
    <row r="5488" spans="1:3" x14ac:dyDescent="0.3">
      <c r="A5488" s="46" t="s">
        <v>2748</v>
      </c>
      <c r="B5488" s="46" t="s">
        <v>2776</v>
      </c>
      <c r="C5488" s="46">
        <v>5</v>
      </c>
    </row>
    <row r="5489" spans="1:3" x14ac:dyDescent="0.3">
      <c r="A5489" s="46" t="s">
        <v>2748</v>
      </c>
      <c r="B5489" s="46" t="s">
        <v>2778</v>
      </c>
      <c r="C5489" s="46">
        <v>6</v>
      </c>
    </row>
    <row r="5490" spans="1:3" x14ac:dyDescent="0.3">
      <c r="A5490" s="46" t="s">
        <v>2748</v>
      </c>
      <c r="B5490" s="46" t="s">
        <v>2776</v>
      </c>
      <c r="C5490" s="46">
        <v>6</v>
      </c>
    </row>
    <row r="5491" spans="1:3" x14ac:dyDescent="0.3">
      <c r="A5491" s="46" t="s">
        <v>2748</v>
      </c>
      <c r="B5491" s="46" t="s">
        <v>2778</v>
      </c>
      <c r="C5491" s="46">
        <v>7</v>
      </c>
    </row>
    <row r="5492" spans="1:3" x14ac:dyDescent="0.3">
      <c r="A5492" s="46" t="s">
        <v>2748</v>
      </c>
      <c r="B5492" s="46" t="s">
        <v>2777</v>
      </c>
      <c r="C5492" s="46">
        <v>7</v>
      </c>
    </row>
    <row r="5493" spans="1:3" x14ac:dyDescent="0.3">
      <c r="A5493" s="46" t="s">
        <v>2748</v>
      </c>
      <c r="B5493" s="46" t="s">
        <v>2777</v>
      </c>
      <c r="C5493" s="46">
        <v>7</v>
      </c>
    </row>
    <row r="5494" spans="1:3" x14ac:dyDescent="0.3">
      <c r="A5494" s="46" t="s">
        <v>2748</v>
      </c>
      <c r="B5494" s="46" t="s">
        <v>2776</v>
      </c>
      <c r="C5494" s="46">
        <v>8</v>
      </c>
    </row>
    <row r="5495" spans="1:3" x14ac:dyDescent="0.3">
      <c r="A5495" s="46" t="s">
        <v>2748</v>
      </c>
      <c r="B5495" s="46" t="s">
        <v>2776</v>
      </c>
      <c r="C5495" s="46">
        <v>8</v>
      </c>
    </row>
    <row r="5496" spans="1:3" x14ac:dyDescent="0.3">
      <c r="A5496" s="46" t="s">
        <v>2748</v>
      </c>
      <c r="B5496" s="46" t="s">
        <v>2777</v>
      </c>
      <c r="C5496" s="46">
        <v>12</v>
      </c>
    </row>
    <row r="5497" spans="1:3" x14ac:dyDescent="0.3">
      <c r="A5497" s="46" t="s">
        <v>2748</v>
      </c>
      <c r="B5497" s="46" t="s">
        <v>2777</v>
      </c>
      <c r="C5497" s="46">
        <v>12</v>
      </c>
    </row>
    <row r="5498" spans="1:3" x14ac:dyDescent="0.3">
      <c r="A5498" s="46" t="s">
        <v>2748</v>
      </c>
      <c r="B5498" s="46" t="s">
        <v>2776</v>
      </c>
      <c r="C5498" s="46">
        <v>20</v>
      </c>
    </row>
    <row r="5499" spans="1:3" x14ac:dyDescent="0.3">
      <c r="A5499" s="46" t="s">
        <v>2748</v>
      </c>
      <c r="B5499" s="46" t="s">
        <v>2779</v>
      </c>
      <c r="C5499" s="46">
        <v>20</v>
      </c>
    </row>
    <row r="5500" spans="1:3" x14ac:dyDescent="0.3">
      <c r="A5500" s="46" t="s">
        <v>2748</v>
      </c>
      <c r="B5500" s="46" t="s">
        <v>2777</v>
      </c>
      <c r="C5500" s="46">
        <v>25</v>
      </c>
    </row>
    <row r="5501" spans="1:3" x14ac:dyDescent="0.3">
      <c r="A5501" s="46" t="s">
        <v>2748</v>
      </c>
      <c r="B5501" s="46" t="s">
        <v>2777</v>
      </c>
      <c r="C5501" s="46">
        <v>25</v>
      </c>
    </row>
    <row r="5502" spans="1:3" x14ac:dyDescent="0.3">
      <c r="A5502" s="46" t="s">
        <v>2748</v>
      </c>
      <c r="B5502" s="46" t="s">
        <v>2777</v>
      </c>
      <c r="C5502" s="46">
        <v>30</v>
      </c>
    </row>
    <row r="5503" spans="1:3" x14ac:dyDescent="0.3">
      <c r="A5503" s="46" t="s">
        <v>2748</v>
      </c>
      <c r="B5503" s="46" t="s">
        <v>2777</v>
      </c>
      <c r="C5503" s="46">
        <v>30</v>
      </c>
    </row>
    <row r="5504" spans="1:3" x14ac:dyDescent="0.3">
      <c r="A5504" s="46" t="s">
        <v>2748</v>
      </c>
      <c r="B5504" s="46" t="s">
        <v>2782</v>
      </c>
      <c r="C5504" s="46"/>
    </row>
    <row r="5505" spans="1:3" x14ac:dyDescent="0.3">
      <c r="A5505" s="46" t="s">
        <v>2750</v>
      </c>
      <c r="B5505" s="46" t="s">
        <v>2782</v>
      </c>
      <c r="C5505" s="46">
        <v>24</v>
      </c>
    </row>
    <row r="5506" spans="1:3" x14ac:dyDescent="0.3">
      <c r="A5506" s="46" t="s">
        <v>2750</v>
      </c>
      <c r="B5506" s="46" t="s">
        <v>2782</v>
      </c>
      <c r="C5506" s="46">
        <v>24</v>
      </c>
    </row>
    <row r="5507" spans="1:3" x14ac:dyDescent="0.3">
      <c r="A5507" s="46" t="s">
        <v>2752</v>
      </c>
      <c r="B5507" s="46" t="s">
        <v>2782</v>
      </c>
      <c r="C5507" s="46">
        <v>1</v>
      </c>
    </row>
    <row r="5508" spans="1:3" x14ac:dyDescent="0.3">
      <c r="A5508" s="46" t="s">
        <v>2755</v>
      </c>
      <c r="B5508" s="46" t="s">
        <v>2782</v>
      </c>
      <c r="C5508" s="46">
        <v>1</v>
      </c>
    </row>
    <row r="5509" spans="1:3" x14ac:dyDescent="0.3">
      <c r="A5509" s="46" t="s">
        <v>2755</v>
      </c>
      <c r="B5509" s="46" t="s">
        <v>2782</v>
      </c>
      <c r="C5509" s="46">
        <v>2</v>
      </c>
    </row>
    <row r="5510" spans="1:3" x14ac:dyDescent="0.3">
      <c r="A5510" s="46" t="s">
        <v>2755</v>
      </c>
      <c r="B5510" s="46" t="s">
        <v>2782</v>
      </c>
      <c r="C5510" s="46">
        <v>3</v>
      </c>
    </row>
    <row r="5511" spans="1:3" x14ac:dyDescent="0.3">
      <c r="A5511" s="46" t="s">
        <v>2755</v>
      </c>
      <c r="B5511" s="46" t="s">
        <v>2782</v>
      </c>
      <c r="C5511" s="46">
        <v>3</v>
      </c>
    </row>
    <row r="5512" spans="1:3" x14ac:dyDescent="0.3">
      <c r="A5512" s="46" t="s">
        <v>2755</v>
      </c>
      <c r="B5512" s="46" t="s">
        <v>2782</v>
      </c>
      <c r="C5512" s="46">
        <v>3</v>
      </c>
    </row>
    <row r="5513" spans="1:3" x14ac:dyDescent="0.3">
      <c r="A5513" s="46" t="s">
        <v>2755</v>
      </c>
      <c r="B5513" s="46" t="s">
        <v>2782</v>
      </c>
      <c r="C5513" s="46">
        <v>3</v>
      </c>
    </row>
    <row r="5514" spans="1:3" x14ac:dyDescent="0.3">
      <c r="A5514" s="46" t="s">
        <v>2752</v>
      </c>
      <c r="B5514" s="46" t="s">
        <v>2888</v>
      </c>
      <c r="C5514" s="46"/>
    </row>
    <row r="5515" spans="1:3" x14ac:dyDescent="0.3">
      <c r="A5515" s="46" t="s">
        <v>2749</v>
      </c>
      <c r="B5515" s="46" t="s">
        <v>2841</v>
      </c>
      <c r="C5515" s="46">
        <v>1</v>
      </c>
    </row>
    <row r="5516" spans="1:3" x14ac:dyDescent="0.3">
      <c r="A5516" s="46" t="s">
        <v>2749</v>
      </c>
      <c r="B5516" s="46" t="s">
        <v>2841</v>
      </c>
      <c r="C5516" s="46">
        <v>1</v>
      </c>
    </row>
    <row r="5517" spans="1:3" x14ac:dyDescent="0.3">
      <c r="A5517" s="46" t="s">
        <v>2658</v>
      </c>
      <c r="B5517" s="46" t="s">
        <v>2878</v>
      </c>
      <c r="C5517" s="46"/>
    </row>
    <row r="5518" spans="1:3" x14ac:dyDescent="0.3">
      <c r="A5518" s="46" t="s">
        <v>2753</v>
      </c>
      <c r="B5518" s="46" t="s">
        <v>2878</v>
      </c>
      <c r="C5518" s="46">
        <v>1</v>
      </c>
    </row>
    <row r="5519" spans="1:3" x14ac:dyDescent="0.3">
      <c r="A5519" s="46" t="s">
        <v>2753</v>
      </c>
      <c r="B5519" s="46" t="s">
        <v>2878</v>
      </c>
      <c r="C5519" s="46">
        <v>1</v>
      </c>
    </row>
    <row r="5520" spans="1:3" x14ac:dyDescent="0.3">
      <c r="A5520" s="46" t="s">
        <v>2755</v>
      </c>
      <c r="B5520" s="46" t="s">
        <v>2878</v>
      </c>
      <c r="C5520" s="46"/>
    </row>
    <row r="5521" spans="1:3" x14ac:dyDescent="0.3">
      <c r="A5521" s="46" t="s">
        <v>2748</v>
      </c>
      <c r="B5521" s="46" t="s">
        <v>2806</v>
      </c>
      <c r="C5521" s="46">
        <v>1</v>
      </c>
    </row>
    <row r="5522" spans="1:3" x14ac:dyDescent="0.3">
      <c r="A5522" s="46" t="s">
        <v>2748</v>
      </c>
      <c r="B5522" s="46" t="s">
        <v>2807</v>
      </c>
      <c r="C5522" s="46">
        <v>1</v>
      </c>
    </row>
    <row r="5523" spans="1:3" x14ac:dyDescent="0.3">
      <c r="A5523" s="46" t="s">
        <v>2748</v>
      </c>
      <c r="B5523" s="46" t="s">
        <v>75</v>
      </c>
      <c r="C5523" s="46">
        <v>1</v>
      </c>
    </row>
    <row r="5524" spans="1:3" x14ac:dyDescent="0.3">
      <c r="A5524" s="46" t="s">
        <v>2748</v>
      </c>
      <c r="B5524" s="46" t="s">
        <v>2808</v>
      </c>
      <c r="C5524" s="46">
        <v>1</v>
      </c>
    </row>
    <row r="5525" spans="1:3" x14ac:dyDescent="0.3">
      <c r="A5525" s="46" t="s">
        <v>2748</v>
      </c>
      <c r="B5525" s="46" t="s">
        <v>2807</v>
      </c>
      <c r="C5525" s="46">
        <v>1</v>
      </c>
    </row>
    <row r="5526" spans="1:3" x14ac:dyDescent="0.3">
      <c r="A5526" s="46" t="s">
        <v>2611</v>
      </c>
      <c r="B5526" s="46" t="s">
        <v>2825</v>
      </c>
      <c r="C5526" s="46">
        <v>1</v>
      </c>
    </row>
    <row r="5527" spans="1:3" x14ac:dyDescent="0.3">
      <c r="A5527" s="46" t="s">
        <v>2611</v>
      </c>
      <c r="B5527" s="46" t="s">
        <v>2825</v>
      </c>
      <c r="C5527" s="46">
        <v>1</v>
      </c>
    </row>
    <row r="5528" spans="1:3" x14ac:dyDescent="0.3">
      <c r="A5528" s="46" t="s">
        <v>2748</v>
      </c>
      <c r="B5528" s="46" t="s">
        <v>2807</v>
      </c>
      <c r="C5528" s="46">
        <v>2</v>
      </c>
    </row>
    <row r="5529" spans="1:3" x14ac:dyDescent="0.3">
      <c r="A5529" s="46" t="s">
        <v>2748</v>
      </c>
      <c r="B5529" s="46" t="s">
        <v>2806</v>
      </c>
      <c r="C5529" s="46"/>
    </row>
    <row r="5530" spans="1:3" x14ac:dyDescent="0.3">
      <c r="A5530" s="46" t="s">
        <v>2611</v>
      </c>
      <c r="B5530" s="46" t="s">
        <v>2825</v>
      </c>
      <c r="C5530" s="46"/>
    </row>
    <row r="5531" spans="1:3" x14ac:dyDescent="0.3">
      <c r="A5531" s="46" t="s">
        <v>2611</v>
      </c>
      <c r="B5531" s="46" t="s">
        <v>2825</v>
      </c>
      <c r="C5531" s="46"/>
    </row>
    <row r="5532" spans="1:3" x14ac:dyDescent="0.3">
      <c r="A5532" s="46" t="s">
        <v>2611</v>
      </c>
      <c r="B5532" s="46" t="s">
        <v>2825</v>
      </c>
      <c r="C5532" s="46"/>
    </row>
    <row r="5533" spans="1:3" x14ac:dyDescent="0.3">
      <c r="A5533" s="46" t="s">
        <v>2611</v>
      </c>
      <c r="B5533" s="46" t="s">
        <v>2825</v>
      </c>
      <c r="C5533" s="46"/>
    </row>
    <row r="5534" spans="1:3" x14ac:dyDescent="0.3">
      <c r="A5534" s="46" t="s">
        <v>2611</v>
      </c>
      <c r="B5534" s="46" t="s">
        <v>2825</v>
      </c>
      <c r="C5534" s="46"/>
    </row>
    <row r="5535" spans="1:3" x14ac:dyDescent="0.3">
      <c r="A5535" s="46" t="s">
        <v>2753</v>
      </c>
      <c r="B5535" s="46" t="s">
        <v>2806</v>
      </c>
      <c r="C5535" s="46"/>
    </row>
    <row r="5536" spans="1:3" x14ac:dyDescent="0.3">
      <c r="A5536" s="46" t="s">
        <v>2753</v>
      </c>
      <c r="B5536" s="46" t="s">
        <v>2806</v>
      </c>
      <c r="C5536" s="46"/>
    </row>
    <row r="5537" spans="1:10" x14ac:dyDescent="0.3">
      <c r="A5537" s="46" t="s">
        <v>2756</v>
      </c>
      <c r="B5537" s="46" t="s">
        <v>2806</v>
      </c>
      <c r="C5537" s="46">
        <v>1</v>
      </c>
    </row>
    <row r="5538" spans="1:10" x14ac:dyDescent="0.3">
      <c r="A5538" s="46" t="s">
        <v>2756</v>
      </c>
      <c r="B5538" s="46" t="s">
        <v>2806</v>
      </c>
      <c r="C5538" s="46">
        <v>2</v>
      </c>
    </row>
    <row r="5539" spans="1:10" x14ac:dyDescent="0.3">
      <c r="A5539" s="46" t="s">
        <v>2756</v>
      </c>
      <c r="B5539" s="46" t="s">
        <v>2806</v>
      </c>
      <c r="C5539" s="46">
        <v>3</v>
      </c>
    </row>
    <row r="5540" spans="1:10" x14ac:dyDescent="0.3">
      <c r="A5540" s="46" t="s">
        <v>2756</v>
      </c>
      <c r="B5540" s="46" t="s">
        <v>2806</v>
      </c>
      <c r="C5540" s="46"/>
    </row>
    <row r="5541" spans="1:10" x14ac:dyDescent="0.3">
      <c r="A5541" s="46" t="s">
        <v>2755</v>
      </c>
      <c r="B5541" s="46" t="s">
        <v>2806</v>
      </c>
      <c r="C5541" s="46"/>
    </row>
    <row r="5542" spans="1:10" x14ac:dyDescent="0.3">
      <c r="A5542" s="46" t="s">
        <v>2748</v>
      </c>
      <c r="B5542" s="46" t="s">
        <v>2809</v>
      </c>
      <c r="C5542" s="46">
        <v>1</v>
      </c>
    </row>
    <row r="5543" spans="1:10" x14ac:dyDescent="0.3">
      <c r="A5543" s="46" t="s">
        <v>2748</v>
      </c>
      <c r="B5543" s="46" t="s">
        <v>2791</v>
      </c>
      <c r="C5543" s="46"/>
      <c r="D5543">
        <v>1</v>
      </c>
      <c r="I5543" s="44">
        <v>1</v>
      </c>
      <c r="J5543">
        <v>0</v>
      </c>
    </row>
    <row r="5544" spans="1:10" x14ac:dyDescent="0.3">
      <c r="A5544" s="46" t="s">
        <v>2749</v>
      </c>
      <c r="B5544" s="46" t="s">
        <v>2791</v>
      </c>
      <c r="C5544" s="46">
        <v>1</v>
      </c>
    </row>
    <row r="5545" spans="1:10" x14ac:dyDescent="0.3">
      <c r="A5545" s="46" t="s">
        <v>2749</v>
      </c>
      <c r="B5545" s="46" t="s">
        <v>2791</v>
      </c>
      <c r="C5545" s="46">
        <v>1</v>
      </c>
    </row>
    <row r="5546" spans="1:10" x14ac:dyDescent="0.3">
      <c r="A5546" s="46" t="s">
        <v>2749</v>
      </c>
      <c r="B5546" s="46" t="s">
        <v>2791</v>
      </c>
      <c r="C5546" s="46">
        <v>1</v>
      </c>
    </row>
    <row r="5547" spans="1:10" x14ac:dyDescent="0.3">
      <c r="A5547" s="46" t="s">
        <v>2749</v>
      </c>
      <c r="B5547" s="46" t="s">
        <v>2791</v>
      </c>
      <c r="C5547" s="46">
        <v>2</v>
      </c>
    </row>
    <row r="5548" spans="1:10" x14ac:dyDescent="0.3">
      <c r="A5548" s="46" t="s">
        <v>2749</v>
      </c>
      <c r="B5548" s="46" t="s">
        <v>2791</v>
      </c>
      <c r="C5548" s="46"/>
      <c r="D5548">
        <v>1</v>
      </c>
    </row>
    <row r="5549" spans="1:10" x14ac:dyDescent="0.3">
      <c r="A5549" s="46" t="s">
        <v>2749</v>
      </c>
      <c r="B5549" s="46" t="s">
        <v>2791</v>
      </c>
      <c r="C5549" s="46"/>
      <c r="D5549">
        <v>1</v>
      </c>
    </row>
    <row r="5550" spans="1:10" x14ac:dyDescent="0.3">
      <c r="A5550" s="46" t="s">
        <v>2749</v>
      </c>
      <c r="B5550" s="46" t="s">
        <v>2791</v>
      </c>
      <c r="C5550" s="46"/>
      <c r="D5550">
        <v>1</v>
      </c>
    </row>
    <row r="5551" spans="1:10" x14ac:dyDescent="0.3">
      <c r="A5551" s="46" t="s">
        <v>2749</v>
      </c>
      <c r="B5551" s="46" t="s">
        <v>2791</v>
      </c>
      <c r="C5551" s="46"/>
      <c r="D5551">
        <v>1</v>
      </c>
    </row>
    <row r="5552" spans="1:10" x14ac:dyDescent="0.3">
      <c r="A5552" s="46" t="s">
        <v>2749</v>
      </c>
      <c r="B5552" s="46" t="s">
        <v>2837</v>
      </c>
      <c r="C5552" s="46"/>
      <c r="D5552">
        <v>1</v>
      </c>
    </row>
    <row r="5553" spans="1:4" x14ac:dyDescent="0.3">
      <c r="A5553" s="46" t="s">
        <v>2749</v>
      </c>
      <c r="B5553" s="46" t="s">
        <v>5</v>
      </c>
      <c r="C5553" s="46"/>
      <c r="D5553">
        <v>1</v>
      </c>
    </row>
    <row r="5554" spans="1:4" x14ac:dyDescent="0.3">
      <c r="A5554" s="46" t="s">
        <v>2749</v>
      </c>
      <c r="B5554" s="46" t="s">
        <v>2791</v>
      </c>
      <c r="C5554" s="46"/>
      <c r="D5554">
        <v>1</v>
      </c>
    </row>
    <row r="5555" spans="1:4" x14ac:dyDescent="0.3">
      <c r="A5555" s="46" t="s">
        <v>2749</v>
      </c>
      <c r="B5555" s="46" t="s">
        <v>2791</v>
      </c>
      <c r="C5555" s="46"/>
      <c r="D5555">
        <v>1</v>
      </c>
    </row>
    <row r="5556" spans="1:4" x14ac:dyDescent="0.3">
      <c r="A5556" s="46" t="s">
        <v>2749</v>
      </c>
      <c r="B5556" s="46" t="s">
        <v>2791</v>
      </c>
      <c r="C5556" s="46"/>
      <c r="D5556">
        <v>1</v>
      </c>
    </row>
    <row r="5557" spans="1:4" x14ac:dyDescent="0.3">
      <c r="A5557" s="46" t="s">
        <v>2749</v>
      </c>
      <c r="B5557" s="46" t="s">
        <v>2791</v>
      </c>
      <c r="C5557" s="46"/>
      <c r="D5557">
        <v>1</v>
      </c>
    </row>
    <row r="5558" spans="1:4" x14ac:dyDescent="0.3">
      <c r="A5558" s="46" t="s">
        <v>2749</v>
      </c>
      <c r="B5558" s="46" t="s">
        <v>2791</v>
      </c>
      <c r="C5558" s="46"/>
      <c r="D5558">
        <v>1</v>
      </c>
    </row>
    <row r="5559" spans="1:4" x14ac:dyDescent="0.3">
      <c r="A5559" s="46" t="s">
        <v>2749</v>
      </c>
      <c r="B5559" s="46" t="s">
        <v>2791</v>
      </c>
      <c r="C5559" s="46"/>
      <c r="D5559">
        <v>1</v>
      </c>
    </row>
    <row r="5560" spans="1:4" x14ac:dyDescent="0.3">
      <c r="A5560" s="46" t="s">
        <v>2749</v>
      </c>
      <c r="B5560" s="46" t="s">
        <v>2791</v>
      </c>
      <c r="C5560" s="46"/>
      <c r="D5560">
        <v>1</v>
      </c>
    </row>
    <row r="5561" spans="1:4" x14ac:dyDescent="0.3">
      <c r="A5561" s="46" t="s">
        <v>2749</v>
      </c>
      <c r="B5561" s="46" t="s">
        <v>2791</v>
      </c>
      <c r="C5561" s="46"/>
      <c r="D5561">
        <v>1</v>
      </c>
    </row>
    <row r="5562" spans="1:4" x14ac:dyDescent="0.3">
      <c r="A5562" s="46" t="s">
        <v>2749</v>
      </c>
      <c r="B5562" s="46" t="s">
        <v>2791</v>
      </c>
      <c r="C5562" s="46"/>
      <c r="D5562" s="46">
        <v>1</v>
      </c>
    </row>
    <row r="5563" spans="1:4" x14ac:dyDescent="0.3">
      <c r="A5563" s="46" t="s">
        <v>2749</v>
      </c>
      <c r="B5563" s="46" t="s">
        <v>2791</v>
      </c>
      <c r="C5563" s="46"/>
      <c r="D5563" s="46">
        <v>1</v>
      </c>
    </row>
    <row r="5564" spans="1:4" x14ac:dyDescent="0.3">
      <c r="A5564" s="46" t="s">
        <v>2749</v>
      </c>
      <c r="B5564" s="46" t="s">
        <v>2791</v>
      </c>
      <c r="C5564" s="46"/>
      <c r="D5564" s="46">
        <v>1</v>
      </c>
    </row>
    <row r="5565" spans="1:4" x14ac:dyDescent="0.3">
      <c r="A5565" s="46" t="s">
        <v>2749</v>
      </c>
      <c r="B5565" s="46" t="s">
        <v>2791</v>
      </c>
      <c r="C5565" s="46"/>
      <c r="D5565" s="46">
        <v>1</v>
      </c>
    </row>
    <row r="5566" spans="1:4" x14ac:dyDescent="0.3">
      <c r="A5566" s="46" t="s">
        <v>2749</v>
      </c>
      <c r="B5566" s="46" t="s">
        <v>2791</v>
      </c>
      <c r="C5566" s="46"/>
      <c r="D5566" s="46">
        <v>1</v>
      </c>
    </row>
    <row r="5567" spans="1:4" x14ac:dyDescent="0.3">
      <c r="A5567" s="46" t="s">
        <v>2749</v>
      </c>
      <c r="B5567" s="46" t="s">
        <v>2791</v>
      </c>
      <c r="C5567" s="46"/>
      <c r="D5567" s="46">
        <v>1</v>
      </c>
    </row>
    <row r="5568" spans="1:4" x14ac:dyDescent="0.3">
      <c r="A5568" s="46" t="s">
        <v>2749</v>
      </c>
      <c r="B5568" s="46" t="s">
        <v>2791</v>
      </c>
      <c r="C5568" s="46"/>
      <c r="D5568" s="46">
        <v>1</v>
      </c>
    </row>
    <row r="5569" spans="1:10" x14ac:dyDescent="0.3">
      <c r="A5569" s="46" t="s">
        <v>2749</v>
      </c>
      <c r="B5569" s="46" t="s">
        <v>2791</v>
      </c>
      <c r="C5569" s="46"/>
      <c r="D5569" s="46">
        <v>1</v>
      </c>
    </row>
    <row r="5570" spans="1:10" x14ac:dyDescent="0.3">
      <c r="A5570" s="46" t="s">
        <v>2749</v>
      </c>
      <c r="B5570" s="46" t="s">
        <v>2791</v>
      </c>
      <c r="C5570" s="46"/>
      <c r="D5570" s="46">
        <v>1</v>
      </c>
    </row>
    <row r="5571" spans="1:10" x14ac:dyDescent="0.3">
      <c r="A5571" s="46" t="s">
        <v>2749</v>
      </c>
      <c r="B5571" s="46" t="s">
        <v>2791</v>
      </c>
      <c r="C5571" s="46"/>
      <c r="D5571" s="46">
        <v>1</v>
      </c>
    </row>
    <row r="5572" spans="1:10" x14ac:dyDescent="0.3">
      <c r="A5572" s="46" t="s">
        <v>2749</v>
      </c>
      <c r="B5572" s="46" t="s">
        <v>2791</v>
      </c>
      <c r="C5572" s="46"/>
      <c r="D5572" s="46">
        <v>1</v>
      </c>
      <c r="I5572" s="44">
        <f>SUM(D5547:D5572)</f>
        <v>25</v>
      </c>
      <c r="J5572">
        <f>SUM(C5544:C5572)</f>
        <v>5</v>
      </c>
    </row>
    <row r="5573" spans="1:10" x14ac:dyDescent="0.3">
      <c r="A5573" s="46" t="s">
        <v>2750</v>
      </c>
      <c r="B5573" s="46" t="s">
        <v>2837</v>
      </c>
      <c r="C5573" s="46">
        <v>1</v>
      </c>
      <c r="D5573" s="46"/>
    </row>
    <row r="5574" spans="1:10" x14ac:dyDescent="0.3">
      <c r="A5574" s="46" t="s">
        <v>2750</v>
      </c>
      <c r="B5574" s="46" t="s">
        <v>2791</v>
      </c>
      <c r="C5574" s="46">
        <v>2</v>
      </c>
      <c r="D5574" s="46"/>
    </row>
    <row r="5575" spans="1:10" x14ac:dyDescent="0.3">
      <c r="A5575" s="46" t="s">
        <v>2750</v>
      </c>
      <c r="B5575" s="46" t="s">
        <v>2791</v>
      </c>
      <c r="C5575" s="46">
        <v>2</v>
      </c>
      <c r="D5575" s="46"/>
    </row>
    <row r="5576" spans="1:10" x14ac:dyDescent="0.3">
      <c r="A5576" s="46" t="s">
        <v>2750</v>
      </c>
      <c r="B5576" s="46" t="s">
        <v>2837</v>
      </c>
      <c r="C5576" s="46"/>
      <c r="D5576" s="46">
        <v>1</v>
      </c>
    </row>
    <row r="5577" spans="1:10" x14ac:dyDescent="0.3">
      <c r="A5577" s="46" t="s">
        <v>2750</v>
      </c>
      <c r="B5577" s="46" t="s">
        <v>2837</v>
      </c>
      <c r="C5577" s="46"/>
      <c r="D5577" s="46">
        <v>1</v>
      </c>
    </row>
    <row r="5578" spans="1:10" x14ac:dyDescent="0.3">
      <c r="A5578" s="46" t="s">
        <v>2750</v>
      </c>
      <c r="B5578" s="46" t="s">
        <v>2837</v>
      </c>
      <c r="C5578" s="46"/>
      <c r="D5578" s="46">
        <v>1</v>
      </c>
    </row>
    <row r="5579" spans="1:10" x14ac:dyDescent="0.3">
      <c r="A5579" s="46" t="s">
        <v>2750</v>
      </c>
      <c r="B5579" s="46" t="s">
        <v>2837</v>
      </c>
      <c r="C5579" s="46"/>
      <c r="D5579" s="46">
        <v>1</v>
      </c>
    </row>
    <row r="5580" spans="1:10" x14ac:dyDescent="0.3">
      <c r="A5580" s="46" t="s">
        <v>2750</v>
      </c>
      <c r="B5580" s="46" t="s">
        <v>2837</v>
      </c>
      <c r="C5580" s="46"/>
      <c r="D5580" s="46">
        <v>1</v>
      </c>
    </row>
    <row r="5581" spans="1:10" x14ac:dyDescent="0.3">
      <c r="A5581" s="46" t="s">
        <v>2750</v>
      </c>
      <c r="B5581" s="46" t="s">
        <v>2837</v>
      </c>
      <c r="C5581" s="46"/>
      <c r="D5581" s="46">
        <v>1</v>
      </c>
    </row>
    <row r="5582" spans="1:10" x14ac:dyDescent="0.3">
      <c r="A5582" s="46" t="s">
        <v>2750</v>
      </c>
      <c r="B5582" s="46" t="s">
        <v>2791</v>
      </c>
      <c r="C5582" s="46"/>
      <c r="D5582" s="46">
        <v>1</v>
      </c>
    </row>
    <row r="5583" spans="1:10" x14ac:dyDescent="0.3">
      <c r="A5583" s="46" t="s">
        <v>2750</v>
      </c>
      <c r="B5583" s="46" t="s">
        <v>2791</v>
      </c>
      <c r="C5583" s="46"/>
      <c r="D5583" s="46">
        <v>1</v>
      </c>
    </row>
    <row r="5584" spans="1:10" x14ac:dyDescent="0.3">
      <c r="A5584" s="46" t="s">
        <v>2750</v>
      </c>
      <c r="B5584" s="46" t="s">
        <v>2791</v>
      </c>
      <c r="C5584" s="46"/>
      <c r="D5584" s="46">
        <v>1</v>
      </c>
    </row>
    <row r="5585" spans="1:10" x14ac:dyDescent="0.3">
      <c r="A5585" s="46" t="s">
        <v>2750</v>
      </c>
      <c r="B5585" s="46" t="s">
        <v>2791</v>
      </c>
      <c r="C5585" s="46"/>
      <c r="D5585" s="46">
        <v>1</v>
      </c>
    </row>
    <row r="5586" spans="1:10" x14ac:dyDescent="0.3">
      <c r="A5586" s="46" t="s">
        <v>2750</v>
      </c>
      <c r="B5586" s="46" t="s">
        <v>2791</v>
      </c>
      <c r="C5586" s="46"/>
      <c r="D5586" s="46">
        <v>1</v>
      </c>
    </row>
    <row r="5587" spans="1:10" x14ac:dyDescent="0.3">
      <c r="A5587" s="46" t="s">
        <v>2750</v>
      </c>
      <c r="B5587" s="46" t="s">
        <v>2791</v>
      </c>
      <c r="C5587" s="46"/>
      <c r="D5587" s="46">
        <v>1</v>
      </c>
    </row>
    <row r="5588" spans="1:10" x14ac:dyDescent="0.3">
      <c r="A5588" s="46" t="s">
        <v>2750</v>
      </c>
      <c r="B5588" s="46" t="s">
        <v>2791</v>
      </c>
      <c r="C5588" s="46"/>
      <c r="D5588" s="46">
        <v>1</v>
      </c>
    </row>
    <row r="5589" spans="1:10" x14ac:dyDescent="0.3">
      <c r="A5589" s="46" t="s">
        <v>2750</v>
      </c>
      <c r="B5589" s="46" t="s">
        <v>2791</v>
      </c>
      <c r="C5589" s="46"/>
      <c r="D5589" s="46">
        <v>1</v>
      </c>
    </row>
    <row r="5590" spans="1:10" x14ac:dyDescent="0.3">
      <c r="A5590" s="46" t="s">
        <v>2750</v>
      </c>
      <c r="B5590" s="46" t="s">
        <v>2791</v>
      </c>
      <c r="C5590" s="46"/>
      <c r="D5590" s="46">
        <v>1</v>
      </c>
    </row>
    <row r="5591" spans="1:10" x14ac:dyDescent="0.3">
      <c r="A5591" s="46" t="s">
        <v>2750</v>
      </c>
      <c r="B5591" s="46" t="s">
        <v>2791</v>
      </c>
      <c r="C5591" s="46"/>
      <c r="D5591" s="46">
        <v>1</v>
      </c>
    </row>
    <row r="5592" spans="1:10" x14ac:dyDescent="0.3">
      <c r="A5592" s="46" t="s">
        <v>2750</v>
      </c>
      <c r="B5592" s="46" t="s">
        <v>2791</v>
      </c>
      <c r="C5592" s="46"/>
      <c r="D5592" s="46">
        <v>1</v>
      </c>
    </row>
    <row r="5593" spans="1:10" x14ac:dyDescent="0.3">
      <c r="A5593" s="46" t="s">
        <v>2750</v>
      </c>
      <c r="B5593" s="46" t="s">
        <v>2791</v>
      </c>
      <c r="C5593" s="46"/>
      <c r="D5593" s="46">
        <v>1</v>
      </c>
    </row>
    <row r="5594" spans="1:10" x14ac:dyDescent="0.3">
      <c r="A5594" s="46" t="s">
        <v>2750</v>
      </c>
      <c r="B5594" s="46" t="s">
        <v>2791</v>
      </c>
      <c r="C5594" s="46"/>
      <c r="D5594" s="46">
        <v>1</v>
      </c>
    </row>
    <row r="5595" spans="1:10" x14ac:dyDescent="0.3">
      <c r="A5595" s="46" t="s">
        <v>2750</v>
      </c>
      <c r="B5595" s="46" t="s">
        <v>2791</v>
      </c>
      <c r="C5595" s="46"/>
      <c r="D5595" s="46">
        <v>1</v>
      </c>
    </row>
    <row r="5596" spans="1:10" x14ac:dyDescent="0.3">
      <c r="A5596" s="46" t="s">
        <v>2750</v>
      </c>
      <c r="B5596" s="46" t="s">
        <v>2791</v>
      </c>
      <c r="C5596" s="46"/>
      <c r="D5596" s="46">
        <v>1</v>
      </c>
    </row>
    <row r="5597" spans="1:10" x14ac:dyDescent="0.3">
      <c r="A5597" s="46" t="s">
        <v>2750</v>
      </c>
      <c r="B5597" s="46" t="s">
        <v>2791</v>
      </c>
      <c r="C5597" s="46"/>
      <c r="D5597" s="46">
        <v>1</v>
      </c>
    </row>
    <row r="5598" spans="1:10" x14ac:dyDescent="0.3">
      <c r="A5598" s="46" t="s">
        <v>2750</v>
      </c>
      <c r="B5598" s="46" t="s">
        <v>2791</v>
      </c>
      <c r="C5598" s="46"/>
      <c r="D5598" s="46">
        <v>1</v>
      </c>
    </row>
    <row r="5599" spans="1:10" x14ac:dyDescent="0.3">
      <c r="A5599" s="46" t="s">
        <v>2750</v>
      </c>
      <c r="B5599" s="46" t="s">
        <v>2791</v>
      </c>
      <c r="C5599" s="46"/>
      <c r="D5599" s="46">
        <v>1</v>
      </c>
      <c r="I5599" s="44">
        <f>SUM(D5576:D5599)</f>
        <v>24</v>
      </c>
      <c r="J5599">
        <f>SUM(C5573:C5599)</f>
        <v>5</v>
      </c>
    </row>
    <row r="5600" spans="1:10" x14ac:dyDescent="0.3">
      <c r="A5600" s="46" t="s">
        <v>2658</v>
      </c>
      <c r="B5600" s="46" t="s">
        <v>2791</v>
      </c>
      <c r="C5600" s="46"/>
      <c r="D5600" s="46">
        <v>1</v>
      </c>
      <c r="I5600" s="44">
        <v>1</v>
      </c>
      <c r="J5600">
        <v>0</v>
      </c>
    </row>
    <row r="5601" spans="1:4" x14ac:dyDescent="0.3">
      <c r="A5601" s="46" t="s">
        <v>2752</v>
      </c>
      <c r="B5601" s="46" t="s">
        <v>2791</v>
      </c>
      <c r="C5601" s="46">
        <v>1</v>
      </c>
      <c r="D5601" s="46"/>
    </row>
    <row r="5602" spans="1:4" x14ac:dyDescent="0.3">
      <c r="A5602" s="46" t="s">
        <v>2752</v>
      </c>
      <c r="B5602" s="46" t="s">
        <v>2791</v>
      </c>
      <c r="C5602" s="46">
        <v>1</v>
      </c>
      <c r="D5602" s="46"/>
    </row>
    <row r="5603" spans="1:4" x14ac:dyDescent="0.3">
      <c r="A5603" s="46" t="s">
        <v>2752</v>
      </c>
      <c r="B5603" s="46" t="s">
        <v>2791</v>
      </c>
      <c r="C5603" s="46">
        <v>1</v>
      </c>
      <c r="D5603" s="46"/>
    </row>
    <row r="5604" spans="1:4" x14ac:dyDescent="0.3">
      <c r="A5604" s="46" t="s">
        <v>2752</v>
      </c>
      <c r="B5604" s="46" t="s">
        <v>2791</v>
      </c>
      <c r="C5604" s="46">
        <v>1</v>
      </c>
      <c r="D5604" s="46"/>
    </row>
    <row r="5605" spans="1:4" x14ac:dyDescent="0.3">
      <c r="A5605" s="46" t="s">
        <v>2752</v>
      </c>
      <c r="B5605" s="46" t="s">
        <v>2791</v>
      </c>
      <c r="C5605" s="46">
        <v>1</v>
      </c>
      <c r="D5605" s="46"/>
    </row>
    <row r="5606" spans="1:4" x14ac:dyDescent="0.3">
      <c r="A5606" s="46" t="s">
        <v>2752</v>
      </c>
      <c r="B5606" s="46" t="s">
        <v>2791</v>
      </c>
      <c r="C5606" s="46">
        <v>1</v>
      </c>
      <c r="D5606" s="46"/>
    </row>
    <row r="5607" spans="1:4" x14ac:dyDescent="0.3">
      <c r="A5607" s="46" t="s">
        <v>2752</v>
      </c>
      <c r="B5607" s="46" t="s">
        <v>2886</v>
      </c>
      <c r="C5607" s="46">
        <v>1</v>
      </c>
      <c r="D5607" s="46"/>
    </row>
    <row r="5608" spans="1:4" x14ac:dyDescent="0.3">
      <c r="A5608" s="46" t="s">
        <v>2752</v>
      </c>
      <c r="B5608" s="46" t="s">
        <v>2791</v>
      </c>
      <c r="C5608" s="46">
        <v>1</v>
      </c>
      <c r="D5608" s="46"/>
    </row>
    <row r="5609" spans="1:4" x14ac:dyDescent="0.3">
      <c r="A5609" s="46" t="s">
        <v>2752</v>
      </c>
      <c r="B5609" s="46" t="s">
        <v>2791</v>
      </c>
      <c r="C5609" s="46">
        <v>4</v>
      </c>
      <c r="D5609" s="46"/>
    </row>
    <row r="5610" spans="1:4" x14ac:dyDescent="0.3">
      <c r="A5610" s="46" t="s">
        <v>2752</v>
      </c>
      <c r="B5610" s="46" t="s">
        <v>2791</v>
      </c>
      <c r="C5610" s="46">
        <v>4</v>
      </c>
      <c r="D5610" s="46"/>
    </row>
    <row r="5611" spans="1:4" x14ac:dyDescent="0.3">
      <c r="A5611" s="46" t="s">
        <v>2752</v>
      </c>
      <c r="B5611" s="46" t="s">
        <v>2791</v>
      </c>
      <c r="C5611" s="46"/>
      <c r="D5611" s="46">
        <v>1</v>
      </c>
    </row>
    <row r="5612" spans="1:4" x14ac:dyDescent="0.3">
      <c r="A5612" s="46" t="s">
        <v>2752</v>
      </c>
      <c r="B5612" s="46" t="s">
        <v>2791</v>
      </c>
      <c r="C5612" s="46"/>
      <c r="D5612" s="46">
        <v>1</v>
      </c>
    </row>
    <row r="5613" spans="1:4" x14ac:dyDescent="0.3">
      <c r="A5613" s="46" t="s">
        <v>2752</v>
      </c>
      <c r="B5613" s="46" t="s">
        <v>2791</v>
      </c>
      <c r="C5613" s="46"/>
      <c r="D5613" s="46">
        <v>1</v>
      </c>
    </row>
    <row r="5614" spans="1:4" x14ac:dyDescent="0.3">
      <c r="A5614" s="46" t="s">
        <v>2752</v>
      </c>
      <c r="B5614" s="46" t="s">
        <v>2791</v>
      </c>
      <c r="C5614" s="46"/>
      <c r="D5614" s="46">
        <v>1</v>
      </c>
    </row>
    <row r="5615" spans="1:4" x14ac:dyDescent="0.3">
      <c r="A5615" s="46" t="s">
        <v>2752</v>
      </c>
      <c r="B5615" s="46" t="s">
        <v>2791</v>
      </c>
      <c r="C5615" s="46"/>
      <c r="D5615" s="46">
        <v>1</v>
      </c>
    </row>
    <row r="5616" spans="1:4" x14ac:dyDescent="0.3">
      <c r="A5616" s="46" t="s">
        <v>2752</v>
      </c>
      <c r="B5616" s="46" t="s">
        <v>2791</v>
      </c>
      <c r="C5616" s="46"/>
      <c r="D5616" s="46">
        <v>1</v>
      </c>
    </row>
    <row r="5617" spans="1:10" x14ac:dyDescent="0.3">
      <c r="A5617" s="46" t="s">
        <v>2752</v>
      </c>
      <c r="B5617" s="46" t="s">
        <v>2791</v>
      </c>
      <c r="C5617" s="46"/>
      <c r="D5617" s="46">
        <v>1</v>
      </c>
    </row>
    <row r="5618" spans="1:10" x14ac:dyDescent="0.3">
      <c r="A5618" s="46" t="s">
        <v>2752</v>
      </c>
      <c r="B5618" s="46" t="s">
        <v>2791</v>
      </c>
      <c r="C5618" s="46"/>
      <c r="D5618" s="46">
        <v>1</v>
      </c>
    </row>
    <row r="5619" spans="1:10" x14ac:dyDescent="0.3">
      <c r="A5619" s="46" t="s">
        <v>2752</v>
      </c>
      <c r="B5619" s="46" t="s">
        <v>2791</v>
      </c>
      <c r="C5619" s="46"/>
      <c r="D5619" s="46">
        <v>1</v>
      </c>
    </row>
    <row r="5620" spans="1:10" x14ac:dyDescent="0.3">
      <c r="A5620" s="46" t="s">
        <v>2752</v>
      </c>
      <c r="B5620" s="46" t="s">
        <v>2791</v>
      </c>
      <c r="C5620" s="46"/>
      <c r="D5620" s="46">
        <v>1</v>
      </c>
    </row>
    <row r="5621" spans="1:10" x14ac:dyDescent="0.3">
      <c r="A5621" s="46" t="s">
        <v>2752</v>
      </c>
      <c r="B5621" s="46" t="s">
        <v>2791</v>
      </c>
      <c r="C5621" s="46"/>
      <c r="D5621" s="46">
        <v>1</v>
      </c>
    </row>
    <row r="5622" spans="1:10" x14ac:dyDescent="0.3">
      <c r="A5622" s="46" t="s">
        <v>2752</v>
      </c>
      <c r="B5622" s="46" t="s">
        <v>2791</v>
      </c>
      <c r="C5622" s="46"/>
      <c r="D5622" s="46">
        <v>1</v>
      </c>
    </row>
    <row r="5623" spans="1:10" x14ac:dyDescent="0.3">
      <c r="A5623" s="46" t="s">
        <v>2752</v>
      </c>
      <c r="B5623" s="46" t="s">
        <v>2791</v>
      </c>
      <c r="C5623" s="46"/>
      <c r="D5623" s="46">
        <v>1</v>
      </c>
    </row>
    <row r="5624" spans="1:10" x14ac:dyDescent="0.3">
      <c r="A5624" s="46" t="s">
        <v>2752</v>
      </c>
      <c r="B5624" s="46" t="s">
        <v>2791</v>
      </c>
      <c r="C5624" s="46"/>
      <c r="D5624" s="46">
        <v>1</v>
      </c>
      <c r="I5624" s="44">
        <f>SUM(D5611:D5624)</f>
        <v>14</v>
      </c>
      <c r="J5624">
        <f>SUM(C5601:C5624)</f>
        <v>16</v>
      </c>
    </row>
    <row r="5625" spans="1:10" x14ac:dyDescent="0.3">
      <c r="A5625" s="46" t="s">
        <v>2753</v>
      </c>
      <c r="B5625" s="46" t="s">
        <v>2791</v>
      </c>
      <c r="C5625" s="46">
        <v>1</v>
      </c>
      <c r="D5625" s="46"/>
    </row>
    <row r="5626" spans="1:10" x14ac:dyDescent="0.3">
      <c r="A5626" s="46" t="s">
        <v>2754</v>
      </c>
      <c r="B5626" s="46" t="s">
        <v>2892</v>
      </c>
      <c r="C5626" s="46"/>
      <c r="D5626" s="46">
        <v>1</v>
      </c>
    </row>
    <row r="5627" spans="1:10" x14ac:dyDescent="0.3">
      <c r="A5627" s="46" t="s">
        <v>2753</v>
      </c>
      <c r="B5627" s="46" t="s">
        <v>2791</v>
      </c>
      <c r="C5627" s="46"/>
      <c r="D5627" s="46">
        <v>1</v>
      </c>
    </row>
    <row r="5628" spans="1:10" x14ac:dyDescent="0.3">
      <c r="A5628" s="46" t="s">
        <v>2753</v>
      </c>
      <c r="B5628" s="46" t="s">
        <v>2791</v>
      </c>
      <c r="C5628" s="46"/>
      <c r="D5628" s="46">
        <v>1</v>
      </c>
    </row>
    <row r="5629" spans="1:10" x14ac:dyDescent="0.3">
      <c r="A5629" s="46" t="s">
        <v>2753</v>
      </c>
      <c r="B5629" s="46" t="s">
        <v>2791</v>
      </c>
      <c r="C5629" s="46"/>
      <c r="D5629" s="46">
        <v>1</v>
      </c>
      <c r="I5629" s="44">
        <v>4</v>
      </c>
      <c r="J5629">
        <v>1</v>
      </c>
    </row>
    <row r="5630" spans="1:10" x14ac:dyDescent="0.3">
      <c r="A5630" s="46" t="s">
        <v>2748</v>
      </c>
      <c r="B5630" s="46" t="s">
        <v>2625</v>
      </c>
      <c r="C5630" s="46">
        <v>1</v>
      </c>
    </row>
    <row r="5631" spans="1:10" x14ac:dyDescent="0.3">
      <c r="A5631" s="46" t="s">
        <v>2748</v>
      </c>
      <c r="B5631" s="46" t="s">
        <v>2625</v>
      </c>
      <c r="C5631" s="46">
        <v>1</v>
      </c>
    </row>
    <row r="5632" spans="1:10" x14ac:dyDescent="0.3">
      <c r="A5632" s="46" t="s">
        <v>2748</v>
      </c>
      <c r="B5632" s="46" t="s">
        <v>2810</v>
      </c>
      <c r="C5632" s="46">
        <v>1</v>
      </c>
    </row>
    <row r="5633" spans="1:3" x14ac:dyDescent="0.3">
      <c r="A5633" s="46" t="s">
        <v>2748</v>
      </c>
      <c r="B5633" s="46" t="s">
        <v>2811</v>
      </c>
      <c r="C5633" s="46">
        <v>1</v>
      </c>
    </row>
    <row r="5634" spans="1:3" x14ac:dyDescent="0.3">
      <c r="A5634" s="46" t="s">
        <v>2748</v>
      </c>
      <c r="B5634" s="46" t="s">
        <v>2811</v>
      </c>
      <c r="C5634" s="46">
        <v>1</v>
      </c>
    </row>
    <row r="5635" spans="1:3" x14ac:dyDescent="0.3">
      <c r="A5635" s="46" t="s">
        <v>2748</v>
      </c>
      <c r="B5635" s="46" t="s">
        <v>2811</v>
      </c>
      <c r="C5635" s="46">
        <v>1</v>
      </c>
    </row>
    <row r="5636" spans="1:3" x14ac:dyDescent="0.3">
      <c r="A5636" s="46" t="s">
        <v>2748</v>
      </c>
      <c r="B5636" s="46" t="s">
        <v>2811</v>
      </c>
      <c r="C5636" s="46">
        <v>1</v>
      </c>
    </row>
    <row r="5637" spans="1:3" x14ac:dyDescent="0.3">
      <c r="A5637" s="46" t="s">
        <v>2748</v>
      </c>
      <c r="B5637" s="46" t="s">
        <v>2811</v>
      </c>
      <c r="C5637" s="46">
        <v>1</v>
      </c>
    </row>
    <row r="5638" spans="1:3" x14ac:dyDescent="0.3">
      <c r="A5638" s="46" t="s">
        <v>2748</v>
      </c>
      <c r="B5638" s="46" t="s">
        <v>2812</v>
      </c>
      <c r="C5638" s="46">
        <v>1</v>
      </c>
    </row>
    <row r="5639" spans="1:3" x14ac:dyDescent="0.3">
      <c r="A5639" s="46" t="s">
        <v>2748</v>
      </c>
      <c r="B5639" s="46" t="s">
        <v>2813</v>
      </c>
      <c r="C5639" s="46">
        <v>1</v>
      </c>
    </row>
    <row r="5640" spans="1:3" x14ac:dyDescent="0.3">
      <c r="A5640" s="46" t="s">
        <v>2748</v>
      </c>
      <c r="B5640" s="46" t="s">
        <v>2810</v>
      </c>
      <c r="C5640" s="46">
        <v>1</v>
      </c>
    </row>
    <row r="5641" spans="1:3" x14ac:dyDescent="0.3">
      <c r="A5641" s="46" t="s">
        <v>2748</v>
      </c>
      <c r="B5641" s="46" t="s">
        <v>2810</v>
      </c>
      <c r="C5641" s="46">
        <v>1</v>
      </c>
    </row>
    <row r="5642" spans="1:3" x14ac:dyDescent="0.3">
      <c r="A5642" s="46" t="s">
        <v>2748</v>
      </c>
      <c r="B5642" s="46" t="s">
        <v>2811</v>
      </c>
      <c r="C5642" s="46">
        <v>1</v>
      </c>
    </row>
    <row r="5643" spans="1:3" x14ac:dyDescent="0.3">
      <c r="A5643" s="46" t="s">
        <v>2748</v>
      </c>
      <c r="B5643" s="46" t="s">
        <v>2817</v>
      </c>
      <c r="C5643" s="46">
        <v>2</v>
      </c>
    </row>
    <row r="5644" spans="1:3" x14ac:dyDescent="0.3">
      <c r="A5644" s="46" t="s">
        <v>2748</v>
      </c>
      <c r="B5644" s="46" t="s">
        <v>2810</v>
      </c>
      <c r="C5644" s="46">
        <v>2</v>
      </c>
    </row>
    <row r="5645" spans="1:3" x14ac:dyDescent="0.3">
      <c r="A5645" s="46" t="s">
        <v>2748</v>
      </c>
      <c r="B5645" s="46" t="s">
        <v>2810</v>
      </c>
      <c r="C5645" s="46">
        <v>2</v>
      </c>
    </row>
    <row r="5646" spans="1:3" x14ac:dyDescent="0.3">
      <c r="A5646" s="46" t="s">
        <v>2748</v>
      </c>
      <c r="B5646" s="46" t="s">
        <v>2811</v>
      </c>
      <c r="C5646" s="46">
        <v>2</v>
      </c>
    </row>
    <row r="5647" spans="1:3" x14ac:dyDescent="0.3">
      <c r="A5647" s="46" t="s">
        <v>2748</v>
      </c>
      <c r="B5647" s="46" t="s">
        <v>2811</v>
      </c>
      <c r="C5647" s="46">
        <v>2</v>
      </c>
    </row>
    <row r="5648" spans="1:3" x14ac:dyDescent="0.3">
      <c r="A5648" s="46" t="s">
        <v>2748</v>
      </c>
      <c r="B5648" s="46" t="s">
        <v>2810</v>
      </c>
      <c r="C5648" s="46">
        <v>2</v>
      </c>
    </row>
    <row r="5649" spans="1:4" x14ac:dyDescent="0.3">
      <c r="A5649" s="46" t="s">
        <v>2748</v>
      </c>
      <c r="B5649" s="46" t="s">
        <v>2811</v>
      </c>
      <c r="C5649" s="46">
        <v>2</v>
      </c>
    </row>
    <row r="5650" spans="1:4" x14ac:dyDescent="0.3">
      <c r="A5650" s="46" t="s">
        <v>2748</v>
      </c>
      <c r="B5650" s="46" t="s">
        <v>2817</v>
      </c>
      <c r="C5650" s="46">
        <v>3</v>
      </c>
    </row>
    <row r="5651" spans="1:4" x14ac:dyDescent="0.3">
      <c r="A5651" s="46" t="s">
        <v>2748</v>
      </c>
      <c r="B5651" s="46" t="s">
        <v>2810</v>
      </c>
      <c r="C5651" s="46">
        <v>3</v>
      </c>
    </row>
    <row r="5652" spans="1:4" x14ac:dyDescent="0.3">
      <c r="A5652" s="46" t="s">
        <v>2748</v>
      </c>
      <c r="B5652" s="46" t="s">
        <v>2810</v>
      </c>
      <c r="C5652" s="46">
        <v>3</v>
      </c>
    </row>
    <row r="5653" spans="1:4" x14ac:dyDescent="0.3">
      <c r="A5653" s="46" t="s">
        <v>2751</v>
      </c>
      <c r="B5653" s="46" t="s">
        <v>2879</v>
      </c>
      <c r="C5653" s="46">
        <v>1</v>
      </c>
    </row>
    <row r="5654" spans="1:4" x14ac:dyDescent="0.3">
      <c r="A5654" s="46" t="s">
        <v>2752</v>
      </c>
      <c r="B5654" s="46" t="s">
        <v>2879</v>
      </c>
      <c r="C5654" s="46">
        <v>1</v>
      </c>
    </row>
    <row r="5655" spans="1:4" x14ac:dyDescent="0.3">
      <c r="A5655" s="46" t="s">
        <v>2752</v>
      </c>
      <c r="B5655" s="46" t="s">
        <v>2879</v>
      </c>
      <c r="C5655" s="46">
        <v>1</v>
      </c>
    </row>
    <row r="5656" spans="1:4" x14ac:dyDescent="0.3">
      <c r="A5656" s="46" t="s">
        <v>2752</v>
      </c>
      <c r="B5656" s="46" t="s">
        <v>2879</v>
      </c>
      <c r="C5656" s="46">
        <v>1</v>
      </c>
    </row>
    <row r="5657" spans="1:4" x14ac:dyDescent="0.3">
      <c r="A5657" s="46" t="s">
        <v>2752</v>
      </c>
      <c r="B5657" s="46" t="s">
        <v>2879</v>
      </c>
      <c r="C5657" s="46">
        <v>1</v>
      </c>
    </row>
    <row r="5658" spans="1:4" x14ac:dyDescent="0.3">
      <c r="A5658" s="46" t="s">
        <v>2756</v>
      </c>
      <c r="B5658" s="46" t="s">
        <v>2908</v>
      </c>
      <c r="C5658" s="46">
        <v>1</v>
      </c>
    </row>
    <row r="5659" spans="1:4" x14ac:dyDescent="0.3">
      <c r="A5659" s="46" t="s">
        <v>2756</v>
      </c>
      <c r="B5659" s="46" t="s">
        <v>2879</v>
      </c>
      <c r="C5659" s="46">
        <v>1</v>
      </c>
    </row>
    <row r="5660" spans="1:4" x14ac:dyDescent="0.3">
      <c r="A5660" s="46" t="s">
        <v>2756</v>
      </c>
      <c r="B5660" s="46" t="s">
        <v>2879</v>
      </c>
      <c r="C5660" s="46">
        <v>1</v>
      </c>
    </row>
    <row r="5661" spans="1:4" x14ac:dyDescent="0.3">
      <c r="A5661" s="46" t="s">
        <v>2611</v>
      </c>
      <c r="B5661" s="46" t="s">
        <v>2803</v>
      </c>
      <c r="C5661" s="46"/>
      <c r="D5661">
        <v>1</v>
      </c>
    </row>
    <row r="5662" spans="1:4" x14ac:dyDescent="0.3">
      <c r="A5662" s="46" t="s">
        <v>2611</v>
      </c>
      <c r="B5662" s="46" t="s">
        <v>2803</v>
      </c>
      <c r="C5662" s="46"/>
      <c r="D5662">
        <v>1</v>
      </c>
    </row>
    <row r="5663" spans="1:4" x14ac:dyDescent="0.3">
      <c r="A5663" s="46" t="s">
        <v>2611</v>
      </c>
      <c r="B5663" s="46" t="s">
        <v>2803</v>
      </c>
      <c r="C5663" s="46"/>
      <c r="D5663">
        <v>1</v>
      </c>
    </row>
    <row r="5664" spans="1:4" x14ac:dyDescent="0.3">
      <c r="A5664" s="46" t="s">
        <v>2611</v>
      </c>
      <c r="B5664" s="46" t="s">
        <v>2803</v>
      </c>
      <c r="C5664" s="46"/>
      <c r="D5664">
        <v>1</v>
      </c>
    </row>
    <row r="5665" spans="1:12" x14ac:dyDescent="0.3">
      <c r="A5665" s="46" t="s">
        <v>2611</v>
      </c>
      <c r="B5665" s="46" t="s">
        <v>2803</v>
      </c>
      <c r="C5665" s="46"/>
      <c r="D5665">
        <v>1</v>
      </c>
    </row>
    <row r="5666" spans="1:12" x14ac:dyDescent="0.3">
      <c r="A5666" s="46" t="s">
        <v>2611</v>
      </c>
      <c r="B5666" s="46" t="s">
        <v>2803</v>
      </c>
      <c r="C5666" s="46"/>
      <c r="D5666">
        <v>1</v>
      </c>
      <c r="K5666" s="44">
        <f>SUM(D5661:D5666)</f>
        <v>6</v>
      </c>
      <c r="L5666">
        <v>0</v>
      </c>
    </row>
    <row r="5667" spans="1:12" x14ac:dyDescent="0.3">
      <c r="A5667" s="46" t="s">
        <v>2749</v>
      </c>
      <c r="B5667" s="46" t="s">
        <v>2835</v>
      </c>
      <c r="C5667" s="46">
        <v>1</v>
      </c>
    </row>
    <row r="5668" spans="1:12" x14ac:dyDescent="0.3">
      <c r="A5668" s="46" t="s">
        <v>2749</v>
      </c>
      <c r="B5668" s="46" t="s">
        <v>2835</v>
      </c>
      <c r="C5668" s="46">
        <v>1</v>
      </c>
    </row>
    <row r="5669" spans="1:12" x14ac:dyDescent="0.3">
      <c r="A5669" s="46" t="s">
        <v>2749</v>
      </c>
      <c r="B5669" s="46" t="s">
        <v>2835</v>
      </c>
      <c r="C5669" s="46">
        <v>1</v>
      </c>
    </row>
    <row r="5670" spans="1:12" x14ac:dyDescent="0.3">
      <c r="A5670" s="46" t="s">
        <v>2749</v>
      </c>
      <c r="B5670" s="46" t="s">
        <v>2835</v>
      </c>
      <c r="C5670" s="46">
        <v>1</v>
      </c>
    </row>
    <row r="5671" spans="1:12" x14ac:dyDescent="0.3">
      <c r="A5671" s="46" t="s">
        <v>2749</v>
      </c>
      <c r="B5671" s="46" t="s">
        <v>2835</v>
      </c>
      <c r="C5671" s="46">
        <v>1</v>
      </c>
    </row>
    <row r="5672" spans="1:12" x14ac:dyDescent="0.3">
      <c r="A5672" s="46" t="s">
        <v>2749</v>
      </c>
      <c r="B5672" s="46" t="s">
        <v>2835</v>
      </c>
      <c r="C5672" s="46">
        <v>1</v>
      </c>
    </row>
    <row r="5673" spans="1:12" x14ac:dyDescent="0.3">
      <c r="A5673" s="46" t="s">
        <v>2749</v>
      </c>
      <c r="B5673" s="46" t="s">
        <v>2835</v>
      </c>
      <c r="C5673" s="46">
        <v>1</v>
      </c>
    </row>
    <row r="5674" spans="1:12" x14ac:dyDescent="0.3">
      <c r="A5674" s="46" t="s">
        <v>2749</v>
      </c>
      <c r="B5674" s="46" t="s">
        <v>2835</v>
      </c>
      <c r="C5674" s="46">
        <v>1</v>
      </c>
    </row>
    <row r="5675" spans="1:12" x14ac:dyDescent="0.3">
      <c r="A5675" s="46" t="s">
        <v>2749</v>
      </c>
      <c r="B5675" s="46" t="s">
        <v>2835</v>
      </c>
      <c r="C5675" s="46"/>
      <c r="D5675">
        <v>1</v>
      </c>
    </row>
    <row r="5676" spans="1:12" x14ac:dyDescent="0.3">
      <c r="A5676" s="46" t="s">
        <v>2749</v>
      </c>
      <c r="B5676" s="46" t="s">
        <v>2835</v>
      </c>
      <c r="C5676" s="46"/>
      <c r="D5676">
        <v>1</v>
      </c>
    </row>
    <row r="5677" spans="1:12" x14ac:dyDescent="0.3">
      <c r="A5677" s="46" t="s">
        <v>2749</v>
      </c>
      <c r="B5677" s="46" t="s">
        <v>2835</v>
      </c>
      <c r="C5677" s="46"/>
      <c r="D5677">
        <v>1</v>
      </c>
    </row>
    <row r="5678" spans="1:12" x14ac:dyDescent="0.3">
      <c r="A5678" s="46" t="s">
        <v>2749</v>
      </c>
      <c r="B5678" s="46" t="s">
        <v>2835</v>
      </c>
      <c r="C5678" s="46"/>
      <c r="D5678">
        <v>1</v>
      </c>
    </row>
    <row r="5679" spans="1:12" x14ac:dyDescent="0.3">
      <c r="A5679" s="46" t="s">
        <v>2749</v>
      </c>
      <c r="B5679" s="46" t="s">
        <v>2835</v>
      </c>
      <c r="C5679" s="46"/>
      <c r="D5679">
        <v>1</v>
      </c>
    </row>
    <row r="5680" spans="1:12" x14ac:dyDescent="0.3">
      <c r="A5680" s="46" t="s">
        <v>2749</v>
      </c>
      <c r="B5680" s="46" t="s">
        <v>2835</v>
      </c>
      <c r="C5680" s="46"/>
      <c r="D5680">
        <v>1</v>
      </c>
    </row>
    <row r="5681" spans="1:12" x14ac:dyDescent="0.3">
      <c r="A5681" s="46" t="s">
        <v>2749</v>
      </c>
      <c r="B5681" s="46" t="s">
        <v>2835</v>
      </c>
      <c r="C5681" s="46"/>
      <c r="D5681">
        <v>1</v>
      </c>
    </row>
    <row r="5682" spans="1:12" x14ac:dyDescent="0.3">
      <c r="A5682" s="46" t="s">
        <v>2749</v>
      </c>
      <c r="B5682" s="46" t="s">
        <v>2835</v>
      </c>
      <c r="C5682" s="46"/>
      <c r="D5682">
        <v>1</v>
      </c>
    </row>
    <row r="5683" spans="1:12" x14ac:dyDescent="0.3">
      <c r="A5683" s="46" t="s">
        <v>2489</v>
      </c>
      <c r="B5683" s="46" t="s">
        <v>2835</v>
      </c>
      <c r="C5683" s="46"/>
      <c r="D5683">
        <v>1</v>
      </c>
      <c r="K5683" s="44">
        <f>SUM(D5675:D5683)</f>
        <v>9</v>
      </c>
      <c r="L5683">
        <f>SUM(C5667:C5683)</f>
        <v>8</v>
      </c>
    </row>
    <row r="5684" spans="1:12" x14ac:dyDescent="0.3">
      <c r="A5684" s="46" t="s">
        <v>2750</v>
      </c>
      <c r="B5684" s="46" t="s">
        <v>2835</v>
      </c>
      <c r="C5684" s="46">
        <v>1</v>
      </c>
    </row>
    <row r="5685" spans="1:12" x14ac:dyDescent="0.3">
      <c r="A5685" s="46" t="s">
        <v>2750</v>
      </c>
      <c r="B5685" s="46" t="s">
        <v>2835</v>
      </c>
      <c r="C5685" s="46"/>
      <c r="D5685">
        <v>1</v>
      </c>
    </row>
    <row r="5686" spans="1:12" x14ac:dyDescent="0.3">
      <c r="A5686" s="46" t="s">
        <v>2750</v>
      </c>
      <c r="B5686" s="46" t="s">
        <v>2835</v>
      </c>
      <c r="C5686" s="46"/>
      <c r="D5686">
        <v>1</v>
      </c>
    </row>
    <row r="5687" spans="1:12" x14ac:dyDescent="0.3">
      <c r="A5687" s="46" t="s">
        <v>2750</v>
      </c>
      <c r="B5687" s="46" t="s">
        <v>2835</v>
      </c>
      <c r="C5687" s="46"/>
      <c r="D5687">
        <v>1</v>
      </c>
    </row>
    <row r="5688" spans="1:12" x14ac:dyDescent="0.3">
      <c r="A5688" s="46" t="s">
        <v>2750</v>
      </c>
      <c r="B5688" s="46" t="s">
        <v>2835</v>
      </c>
      <c r="C5688" s="46"/>
      <c r="D5688">
        <v>1</v>
      </c>
    </row>
    <row r="5689" spans="1:12" x14ac:dyDescent="0.3">
      <c r="A5689" s="46" t="s">
        <v>2750</v>
      </c>
      <c r="B5689" s="46" t="s">
        <v>2835</v>
      </c>
      <c r="C5689" s="46"/>
      <c r="D5689">
        <v>1</v>
      </c>
      <c r="K5689" s="44">
        <f>SUM(D5684:D5689)</f>
        <v>5</v>
      </c>
      <c r="L5689">
        <v>1</v>
      </c>
    </row>
    <row r="5690" spans="1:12" x14ac:dyDescent="0.3">
      <c r="A5690" s="46" t="s">
        <v>2751</v>
      </c>
      <c r="B5690" s="46" t="s">
        <v>2835</v>
      </c>
      <c r="C5690" s="46">
        <v>1</v>
      </c>
    </row>
    <row r="5691" spans="1:12" x14ac:dyDescent="0.3">
      <c r="A5691" s="46" t="s">
        <v>2751</v>
      </c>
      <c r="B5691" s="46" t="s">
        <v>2835</v>
      </c>
      <c r="C5691" s="46">
        <v>1</v>
      </c>
    </row>
    <row r="5692" spans="1:12" x14ac:dyDescent="0.3">
      <c r="A5692" s="46" t="s">
        <v>2751</v>
      </c>
      <c r="B5692" s="46" t="s">
        <v>2835</v>
      </c>
      <c r="C5692" s="46">
        <v>1</v>
      </c>
    </row>
    <row r="5693" spans="1:12" x14ac:dyDescent="0.3">
      <c r="A5693" s="46" t="s">
        <v>2751</v>
      </c>
      <c r="B5693" s="46" t="s">
        <v>2835</v>
      </c>
      <c r="C5693" s="46">
        <v>1</v>
      </c>
    </row>
    <row r="5694" spans="1:12" x14ac:dyDescent="0.3">
      <c r="A5694" s="46" t="s">
        <v>2751</v>
      </c>
      <c r="B5694" s="46" t="s">
        <v>2835</v>
      </c>
      <c r="C5694" s="46"/>
      <c r="D5694">
        <v>1</v>
      </c>
    </row>
    <row r="5695" spans="1:12" x14ac:dyDescent="0.3">
      <c r="A5695" s="46" t="s">
        <v>2751</v>
      </c>
      <c r="B5695" s="46" t="s">
        <v>2835</v>
      </c>
      <c r="C5695" s="46"/>
      <c r="D5695">
        <v>1</v>
      </c>
    </row>
    <row r="5696" spans="1:12" x14ac:dyDescent="0.3">
      <c r="A5696" s="46" t="s">
        <v>2751</v>
      </c>
      <c r="B5696" s="46" t="s">
        <v>2835</v>
      </c>
      <c r="C5696" s="46"/>
      <c r="D5696">
        <v>1</v>
      </c>
    </row>
    <row r="5697" spans="1:12" x14ac:dyDescent="0.3">
      <c r="A5697" s="46" t="s">
        <v>2751</v>
      </c>
      <c r="B5697" s="46" t="s">
        <v>2835</v>
      </c>
      <c r="C5697" s="46"/>
      <c r="D5697">
        <v>1</v>
      </c>
    </row>
    <row r="5698" spans="1:12" x14ac:dyDescent="0.3">
      <c r="A5698" s="46" t="s">
        <v>2751</v>
      </c>
      <c r="B5698" s="46" t="s">
        <v>2835</v>
      </c>
      <c r="C5698" s="46"/>
      <c r="D5698">
        <v>1</v>
      </c>
    </row>
    <row r="5699" spans="1:12" x14ac:dyDescent="0.3">
      <c r="A5699" s="46" t="s">
        <v>2751</v>
      </c>
      <c r="B5699" s="46" t="s">
        <v>2835</v>
      </c>
      <c r="C5699" s="46"/>
      <c r="D5699">
        <v>1</v>
      </c>
    </row>
    <row r="5700" spans="1:12" x14ac:dyDescent="0.3">
      <c r="A5700" s="46" t="s">
        <v>2658</v>
      </c>
      <c r="B5700" s="46" t="s">
        <v>2835</v>
      </c>
      <c r="C5700" s="46"/>
      <c r="D5700">
        <v>1</v>
      </c>
    </row>
    <row r="5701" spans="1:12" x14ac:dyDescent="0.3">
      <c r="A5701" s="46" t="s">
        <v>2658</v>
      </c>
      <c r="B5701" s="46" t="s">
        <v>2835</v>
      </c>
      <c r="C5701" s="46"/>
      <c r="D5701">
        <v>1</v>
      </c>
    </row>
    <row r="5702" spans="1:12" x14ac:dyDescent="0.3">
      <c r="A5702" s="46" t="s">
        <v>2658</v>
      </c>
      <c r="B5702" s="46" t="s">
        <v>2835</v>
      </c>
      <c r="C5702" s="46"/>
      <c r="D5702">
        <v>1</v>
      </c>
      <c r="K5702" s="44">
        <f>SUM(D5694:D5702)</f>
        <v>9</v>
      </c>
      <c r="L5702">
        <f>SUM(C5690:C5693)</f>
        <v>4</v>
      </c>
    </row>
    <row r="5703" spans="1:12" x14ac:dyDescent="0.3">
      <c r="A5703" s="46" t="s">
        <v>2752</v>
      </c>
      <c r="B5703" s="46" t="s">
        <v>2835</v>
      </c>
      <c r="C5703" s="46">
        <v>1</v>
      </c>
      <c r="D5703" s="46"/>
    </row>
    <row r="5704" spans="1:12" x14ac:dyDescent="0.3">
      <c r="A5704" s="46" t="s">
        <v>2752</v>
      </c>
      <c r="B5704" s="46" t="s">
        <v>2835</v>
      </c>
      <c r="C5704" s="46">
        <v>1</v>
      </c>
      <c r="D5704" s="46"/>
    </row>
    <row r="5705" spans="1:12" x14ac:dyDescent="0.3">
      <c r="A5705" s="46" t="s">
        <v>2752</v>
      </c>
      <c r="B5705" s="46" t="s">
        <v>2835</v>
      </c>
      <c r="C5705" s="46">
        <v>1</v>
      </c>
      <c r="D5705" s="46"/>
    </row>
    <row r="5706" spans="1:12" x14ac:dyDescent="0.3">
      <c r="A5706" s="46" t="s">
        <v>2752</v>
      </c>
      <c r="B5706" s="46" t="s">
        <v>2835</v>
      </c>
      <c r="C5706" s="46">
        <v>1</v>
      </c>
      <c r="D5706" s="46"/>
    </row>
    <row r="5707" spans="1:12" x14ac:dyDescent="0.3">
      <c r="A5707" s="46" t="s">
        <v>2752</v>
      </c>
      <c r="B5707" s="46" t="s">
        <v>2835</v>
      </c>
      <c r="C5707" s="46">
        <v>1</v>
      </c>
      <c r="D5707" s="46"/>
    </row>
    <row r="5708" spans="1:12" x14ac:dyDescent="0.3">
      <c r="A5708" s="46" t="s">
        <v>2752</v>
      </c>
      <c r="B5708" s="46" t="s">
        <v>2835</v>
      </c>
      <c r="C5708" s="46">
        <v>1</v>
      </c>
      <c r="D5708" s="46"/>
    </row>
    <row r="5709" spans="1:12" x14ac:dyDescent="0.3">
      <c r="A5709" s="46" t="s">
        <v>2752</v>
      </c>
      <c r="B5709" s="46" t="s">
        <v>2835</v>
      </c>
      <c r="C5709" s="46">
        <v>1</v>
      </c>
      <c r="D5709" s="46"/>
    </row>
    <row r="5710" spans="1:12" x14ac:dyDescent="0.3">
      <c r="A5710" s="46" t="s">
        <v>2752</v>
      </c>
      <c r="B5710" s="46" t="s">
        <v>2835</v>
      </c>
      <c r="C5710" s="46">
        <v>1</v>
      </c>
      <c r="D5710" s="46"/>
    </row>
    <row r="5711" spans="1:12" x14ac:dyDescent="0.3">
      <c r="A5711" s="46" t="s">
        <v>2752</v>
      </c>
      <c r="B5711" s="46" t="s">
        <v>2835</v>
      </c>
      <c r="C5711" s="46">
        <v>1</v>
      </c>
      <c r="D5711" s="46"/>
    </row>
    <row r="5712" spans="1:12" x14ac:dyDescent="0.3">
      <c r="A5712" s="46" t="s">
        <v>2752</v>
      </c>
      <c r="B5712" s="46" t="s">
        <v>2835</v>
      </c>
      <c r="C5712" s="46"/>
      <c r="D5712" s="46">
        <v>1</v>
      </c>
    </row>
    <row r="5713" spans="1:12" x14ac:dyDescent="0.3">
      <c r="A5713" s="46" t="s">
        <v>2752</v>
      </c>
      <c r="B5713" s="46" t="s">
        <v>2835</v>
      </c>
      <c r="C5713" s="46"/>
      <c r="D5713" s="46">
        <v>1</v>
      </c>
    </row>
    <row r="5714" spans="1:12" x14ac:dyDescent="0.3">
      <c r="A5714" s="46" t="s">
        <v>2752</v>
      </c>
      <c r="B5714" s="46" t="s">
        <v>2835</v>
      </c>
      <c r="C5714" s="46"/>
      <c r="D5714" s="46">
        <v>1</v>
      </c>
    </row>
    <row r="5715" spans="1:12" x14ac:dyDescent="0.3">
      <c r="A5715" s="46" t="s">
        <v>2752</v>
      </c>
      <c r="B5715" s="46" t="s">
        <v>2835</v>
      </c>
      <c r="C5715" s="46"/>
      <c r="D5715" s="46">
        <v>1</v>
      </c>
    </row>
    <row r="5716" spans="1:12" x14ac:dyDescent="0.3">
      <c r="A5716" s="46" t="s">
        <v>2752</v>
      </c>
      <c r="B5716" s="46" t="s">
        <v>2835</v>
      </c>
      <c r="C5716" s="46"/>
      <c r="D5716" s="46">
        <v>1</v>
      </c>
    </row>
    <row r="5717" spans="1:12" x14ac:dyDescent="0.3">
      <c r="A5717" s="46" t="s">
        <v>2752</v>
      </c>
      <c r="B5717" s="46" t="s">
        <v>2835</v>
      </c>
      <c r="C5717" s="46"/>
      <c r="D5717" s="46">
        <v>1</v>
      </c>
    </row>
    <row r="5718" spans="1:12" x14ac:dyDescent="0.3">
      <c r="A5718" s="46" t="s">
        <v>2752</v>
      </c>
      <c r="B5718" s="46" t="s">
        <v>2835</v>
      </c>
      <c r="C5718" s="46"/>
      <c r="D5718" s="46">
        <v>1</v>
      </c>
      <c r="K5718" s="44">
        <f>SUM(D5712:D5718)</f>
        <v>7</v>
      </c>
      <c r="L5718">
        <f>SUM(C5703:C5718)</f>
        <v>9</v>
      </c>
    </row>
    <row r="5719" spans="1:12" x14ac:dyDescent="0.3">
      <c r="A5719" s="46" t="s">
        <v>2753</v>
      </c>
      <c r="B5719" s="46" t="s">
        <v>2835</v>
      </c>
      <c r="C5719" s="46">
        <v>1</v>
      </c>
      <c r="D5719" s="46"/>
    </row>
    <row r="5720" spans="1:12" x14ac:dyDescent="0.3">
      <c r="A5720" s="46" t="s">
        <v>2753</v>
      </c>
      <c r="B5720" s="46" t="s">
        <v>2835</v>
      </c>
      <c r="C5720" s="46">
        <v>1</v>
      </c>
      <c r="D5720" s="46"/>
    </row>
    <row r="5721" spans="1:12" x14ac:dyDescent="0.3">
      <c r="A5721" s="46" t="s">
        <v>2754</v>
      </c>
      <c r="B5721" s="46" t="s">
        <v>2835</v>
      </c>
      <c r="C5721" s="46"/>
      <c r="D5721" s="46">
        <v>1</v>
      </c>
    </row>
    <row r="5722" spans="1:12" x14ac:dyDescent="0.3">
      <c r="A5722" s="46" t="s">
        <v>2753</v>
      </c>
      <c r="B5722" s="46" t="s">
        <v>2835</v>
      </c>
      <c r="C5722" s="46"/>
      <c r="D5722" s="46">
        <v>1</v>
      </c>
    </row>
    <row r="5723" spans="1:12" x14ac:dyDescent="0.3">
      <c r="A5723" s="46" t="s">
        <v>2753</v>
      </c>
      <c r="B5723" s="46" t="s">
        <v>2835</v>
      </c>
      <c r="C5723" s="46"/>
      <c r="D5723" s="46">
        <v>1</v>
      </c>
    </row>
    <row r="5724" spans="1:12" x14ac:dyDescent="0.3">
      <c r="A5724" s="46" t="s">
        <v>2753</v>
      </c>
      <c r="B5724" s="46" t="s">
        <v>2835</v>
      </c>
      <c r="C5724" s="46"/>
      <c r="D5724" s="46">
        <v>1</v>
      </c>
      <c r="K5724" s="44">
        <v>4</v>
      </c>
      <c r="L5724">
        <v>2</v>
      </c>
    </row>
    <row r="5725" spans="1:12" x14ac:dyDescent="0.3">
      <c r="A5725" s="46" t="s">
        <v>2756</v>
      </c>
      <c r="B5725" s="46" t="s">
        <v>2835</v>
      </c>
      <c r="C5725" s="46">
        <v>1</v>
      </c>
      <c r="D5725" s="46"/>
    </row>
    <row r="5726" spans="1:12" x14ac:dyDescent="0.3">
      <c r="A5726" s="46" t="s">
        <v>2756</v>
      </c>
      <c r="B5726" s="46" t="s">
        <v>2835</v>
      </c>
      <c r="C5726" s="46">
        <v>1</v>
      </c>
      <c r="D5726" s="46"/>
    </row>
    <row r="5727" spans="1:12" x14ac:dyDescent="0.3">
      <c r="A5727" s="46" t="s">
        <v>2755</v>
      </c>
      <c r="B5727" s="46" t="s">
        <v>2835</v>
      </c>
      <c r="C5727" s="46">
        <v>1</v>
      </c>
      <c r="D5727" s="46"/>
    </row>
    <row r="5728" spans="1:12" x14ac:dyDescent="0.3">
      <c r="A5728" s="46" t="s">
        <v>2755</v>
      </c>
      <c r="B5728" s="46" t="s">
        <v>2835</v>
      </c>
      <c r="C5728" s="46">
        <v>1</v>
      </c>
      <c r="D5728" s="46"/>
    </row>
    <row r="5729" spans="1:4" x14ac:dyDescent="0.3">
      <c r="A5729" s="46" t="s">
        <v>2755</v>
      </c>
      <c r="B5729" s="46" t="s">
        <v>2835</v>
      </c>
      <c r="C5729" s="46">
        <v>1</v>
      </c>
      <c r="D5729" s="46"/>
    </row>
    <row r="5730" spans="1:4" x14ac:dyDescent="0.3">
      <c r="A5730" s="46" t="s">
        <v>2755</v>
      </c>
      <c r="B5730" s="46" t="s">
        <v>2835</v>
      </c>
      <c r="C5730" s="46">
        <v>2</v>
      </c>
      <c r="D5730" s="46"/>
    </row>
    <row r="5731" spans="1:4" x14ac:dyDescent="0.3">
      <c r="A5731" s="46" t="s">
        <v>2755</v>
      </c>
      <c r="B5731" s="46" t="s">
        <v>2835</v>
      </c>
      <c r="C5731" s="46">
        <v>2</v>
      </c>
      <c r="D5731" s="46"/>
    </row>
    <row r="5732" spans="1:4" x14ac:dyDescent="0.3">
      <c r="A5732" s="46" t="s">
        <v>2755</v>
      </c>
      <c r="B5732" s="46" t="s">
        <v>2835</v>
      </c>
      <c r="C5732" s="46">
        <v>2</v>
      </c>
      <c r="D5732" s="46"/>
    </row>
    <row r="5733" spans="1:4" x14ac:dyDescent="0.3">
      <c r="A5733" s="46" t="s">
        <v>2755</v>
      </c>
      <c r="B5733" s="46" t="s">
        <v>2835</v>
      </c>
      <c r="C5733" s="46">
        <v>2</v>
      </c>
      <c r="D5733" s="46"/>
    </row>
    <row r="5734" spans="1:4" x14ac:dyDescent="0.3">
      <c r="A5734" s="46" t="s">
        <v>2755</v>
      </c>
      <c r="B5734" s="46" t="s">
        <v>2835</v>
      </c>
      <c r="C5734" s="46">
        <v>2</v>
      </c>
      <c r="D5734" s="46"/>
    </row>
    <row r="5735" spans="1:4" x14ac:dyDescent="0.3">
      <c r="A5735" s="46" t="s">
        <v>2755</v>
      </c>
      <c r="B5735" s="46" t="s">
        <v>2835</v>
      </c>
      <c r="C5735" s="46">
        <v>2</v>
      </c>
      <c r="D5735" s="46"/>
    </row>
    <row r="5736" spans="1:4" x14ac:dyDescent="0.3">
      <c r="A5736" s="46" t="s">
        <v>2755</v>
      </c>
      <c r="B5736" s="46" t="s">
        <v>2835</v>
      </c>
      <c r="C5736" s="46">
        <v>2</v>
      </c>
      <c r="D5736" s="46"/>
    </row>
    <row r="5737" spans="1:4" x14ac:dyDescent="0.3">
      <c r="A5737" s="46" t="s">
        <v>2755</v>
      </c>
      <c r="B5737" s="46" t="s">
        <v>2835</v>
      </c>
      <c r="C5737" s="46">
        <v>3</v>
      </c>
      <c r="D5737" s="46"/>
    </row>
    <row r="5738" spans="1:4" x14ac:dyDescent="0.3">
      <c r="A5738" s="46" t="s">
        <v>2755</v>
      </c>
      <c r="B5738" s="46" t="s">
        <v>2835</v>
      </c>
      <c r="C5738" s="46">
        <v>3</v>
      </c>
      <c r="D5738" s="46"/>
    </row>
    <row r="5739" spans="1:4" x14ac:dyDescent="0.3">
      <c r="A5739" s="46" t="s">
        <v>2755</v>
      </c>
      <c r="B5739" s="46" t="s">
        <v>2835</v>
      </c>
      <c r="C5739" s="46">
        <v>3</v>
      </c>
      <c r="D5739" s="46"/>
    </row>
    <row r="5740" spans="1:4" x14ac:dyDescent="0.3">
      <c r="A5740" s="46" t="s">
        <v>2755</v>
      </c>
      <c r="B5740" s="46" t="s">
        <v>2835</v>
      </c>
      <c r="C5740" s="46">
        <v>3</v>
      </c>
      <c r="D5740" s="46"/>
    </row>
    <row r="5741" spans="1:4" x14ac:dyDescent="0.3">
      <c r="A5741" s="46" t="s">
        <v>2755</v>
      </c>
      <c r="B5741" s="46" t="s">
        <v>2835</v>
      </c>
      <c r="C5741" s="46">
        <v>5</v>
      </c>
      <c r="D5741" s="46"/>
    </row>
    <row r="5742" spans="1:4" x14ac:dyDescent="0.3">
      <c r="A5742" s="46" t="s">
        <v>2756</v>
      </c>
      <c r="B5742" s="46" t="s">
        <v>2835</v>
      </c>
      <c r="C5742" s="46"/>
      <c r="D5742" s="46">
        <v>1</v>
      </c>
    </row>
    <row r="5743" spans="1:4" x14ac:dyDescent="0.3">
      <c r="A5743" s="46" t="s">
        <v>2756</v>
      </c>
      <c r="B5743" s="46" t="s">
        <v>2835</v>
      </c>
      <c r="C5743" s="46"/>
      <c r="D5743" s="46">
        <v>1</v>
      </c>
    </row>
    <row r="5744" spans="1:4" x14ac:dyDescent="0.3">
      <c r="A5744" s="46" t="s">
        <v>2755</v>
      </c>
      <c r="B5744" s="46" t="s">
        <v>2835</v>
      </c>
      <c r="C5744" s="46"/>
      <c r="D5744" s="46">
        <v>1</v>
      </c>
    </row>
    <row r="5745" spans="1:12" x14ac:dyDescent="0.3">
      <c r="A5745" s="46" t="s">
        <v>2755</v>
      </c>
      <c r="B5745" s="46" t="s">
        <v>2835</v>
      </c>
      <c r="C5745" s="46"/>
      <c r="D5745" s="46">
        <v>1</v>
      </c>
    </row>
    <row r="5746" spans="1:12" x14ac:dyDescent="0.3">
      <c r="A5746" s="46" t="s">
        <v>2755</v>
      </c>
      <c r="B5746" s="46" t="s">
        <v>2835</v>
      </c>
      <c r="C5746" s="46"/>
      <c r="D5746" s="46">
        <v>1</v>
      </c>
    </row>
    <row r="5747" spans="1:12" x14ac:dyDescent="0.3">
      <c r="A5747" s="46" t="s">
        <v>2755</v>
      </c>
      <c r="B5747" s="46" t="s">
        <v>2835</v>
      </c>
      <c r="C5747" s="46"/>
      <c r="D5747" s="46">
        <v>1</v>
      </c>
    </row>
    <row r="5748" spans="1:12" x14ac:dyDescent="0.3">
      <c r="A5748" s="46" t="s">
        <v>2755</v>
      </c>
      <c r="B5748" s="46" t="s">
        <v>2835</v>
      </c>
      <c r="C5748" s="46"/>
      <c r="D5748" s="46">
        <v>1</v>
      </c>
    </row>
    <row r="5749" spans="1:12" x14ac:dyDescent="0.3">
      <c r="A5749" s="46" t="s">
        <v>2755</v>
      </c>
      <c r="B5749" s="46" t="s">
        <v>2835</v>
      </c>
      <c r="C5749" s="46"/>
      <c r="D5749" s="46">
        <v>1</v>
      </c>
    </row>
    <row r="5750" spans="1:12" x14ac:dyDescent="0.3">
      <c r="A5750" s="46" t="s">
        <v>2755</v>
      </c>
      <c r="B5750" s="46" t="s">
        <v>2835</v>
      </c>
      <c r="C5750" s="46"/>
      <c r="D5750" s="46">
        <v>1</v>
      </c>
    </row>
    <row r="5751" spans="1:12" x14ac:dyDescent="0.3">
      <c r="A5751" s="46" t="s">
        <v>2755</v>
      </c>
      <c r="B5751" s="46" t="s">
        <v>2835</v>
      </c>
      <c r="C5751" s="46"/>
      <c r="D5751" s="46">
        <v>1</v>
      </c>
    </row>
    <row r="5752" spans="1:12" x14ac:dyDescent="0.3">
      <c r="A5752" s="46" t="s">
        <v>2755</v>
      </c>
      <c r="B5752" s="46" t="s">
        <v>2835</v>
      </c>
      <c r="C5752" s="46"/>
      <c r="D5752" s="46">
        <v>1</v>
      </c>
    </row>
    <row r="5753" spans="1:12" x14ac:dyDescent="0.3">
      <c r="A5753" s="46" t="s">
        <v>2755</v>
      </c>
      <c r="B5753" s="46" t="s">
        <v>2835</v>
      </c>
      <c r="C5753" s="46"/>
      <c r="D5753" s="46">
        <v>1</v>
      </c>
    </row>
    <row r="5754" spans="1:12" x14ac:dyDescent="0.3">
      <c r="A5754" s="46" t="s">
        <v>2755</v>
      </c>
      <c r="B5754" s="46" t="s">
        <v>2835</v>
      </c>
      <c r="C5754" s="46"/>
      <c r="D5754" s="46">
        <v>1</v>
      </c>
    </row>
    <row r="5755" spans="1:12" x14ac:dyDescent="0.3">
      <c r="A5755" s="46" t="s">
        <v>2755</v>
      </c>
      <c r="B5755" s="46" t="s">
        <v>2835</v>
      </c>
      <c r="C5755" s="46"/>
      <c r="D5755" s="46">
        <v>1</v>
      </c>
      <c r="K5755" s="44">
        <f>SUM(D5742:D5755)</f>
        <v>14</v>
      </c>
      <c r="L5755">
        <f>SUM(C5725:C5741)</f>
        <v>36</v>
      </c>
    </row>
    <row r="5756" spans="1:12" x14ac:dyDescent="0.3">
      <c r="A5756" s="46" t="s">
        <v>2753</v>
      </c>
      <c r="B5756" s="46" t="s">
        <v>2896</v>
      </c>
      <c r="C5756" s="46">
        <v>5</v>
      </c>
    </row>
    <row r="5757" spans="1:12" x14ac:dyDescent="0.3">
      <c r="A5757" s="46" t="s">
        <v>2755</v>
      </c>
      <c r="B5757" s="46" t="s">
        <v>2903</v>
      </c>
      <c r="C5757" s="46"/>
    </row>
    <row r="5758" spans="1:12" x14ac:dyDescent="0.3">
      <c r="A5758" s="46" t="s">
        <v>2750</v>
      </c>
      <c r="B5758" s="46" t="s">
        <v>2847</v>
      </c>
      <c r="C5758" s="46"/>
    </row>
    <row r="5759" spans="1:12" x14ac:dyDescent="0.3">
      <c r="A5759" s="46" t="s">
        <v>2750</v>
      </c>
      <c r="B5759" s="46" t="s">
        <v>2847</v>
      </c>
      <c r="C5759" s="46"/>
    </row>
    <row r="5760" spans="1:12" x14ac:dyDescent="0.3">
      <c r="A5760" s="46" t="s">
        <v>2750</v>
      </c>
      <c r="B5760" s="46" t="s">
        <v>2847</v>
      </c>
      <c r="C5760" s="46"/>
    </row>
    <row r="5761" spans="1:3" x14ac:dyDescent="0.3">
      <c r="A5761" s="46" t="s">
        <v>2750</v>
      </c>
      <c r="B5761" s="46" t="s">
        <v>2847</v>
      </c>
      <c r="C5761" s="46"/>
    </row>
    <row r="5762" spans="1:3" x14ac:dyDescent="0.3">
      <c r="A5762" s="46" t="s">
        <v>2750</v>
      </c>
      <c r="B5762" s="46" t="s">
        <v>2847</v>
      </c>
      <c r="C5762" s="46"/>
    </row>
    <row r="5763" spans="1:3" x14ac:dyDescent="0.3">
      <c r="A5763" s="46" t="s">
        <v>2750</v>
      </c>
      <c r="B5763" s="46" t="s">
        <v>2847</v>
      </c>
      <c r="C5763" s="46"/>
    </row>
    <row r="5764" spans="1:3" x14ac:dyDescent="0.3">
      <c r="A5764" s="46" t="s">
        <v>2750</v>
      </c>
      <c r="B5764" s="46" t="s">
        <v>2847</v>
      </c>
      <c r="C5764" s="46"/>
    </row>
    <row r="5765" spans="1:3" x14ac:dyDescent="0.3">
      <c r="A5765" s="46" t="s">
        <v>2750</v>
      </c>
      <c r="B5765" s="46" t="s">
        <v>2847</v>
      </c>
      <c r="C5765" s="46"/>
    </row>
    <row r="5766" spans="1:3" x14ac:dyDescent="0.3">
      <c r="A5766" s="46" t="s">
        <v>2750</v>
      </c>
      <c r="B5766" s="46" t="s">
        <v>2847</v>
      </c>
      <c r="C5766" s="46"/>
    </row>
    <row r="5767" spans="1:3" x14ac:dyDescent="0.3">
      <c r="A5767" s="46" t="s">
        <v>2658</v>
      </c>
      <c r="B5767" s="46" t="s">
        <v>2847</v>
      </c>
      <c r="C5767" s="46"/>
    </row>
    <row r="5768" spans="1:3" x14ac:dyDescent="0.3">
      <c r="A5768" s="46" t="s">
        <v>2753</v>
      </c>
      <c r="B5768" s="46" t="s">
        <v>2847</v>
      </c>
      <c r="C5768" s="46"/>
    </row>
    <row r="5769" spans="1:3" x14ac:dyDescent="0.3">
      <c r="A5769" s="46" t="s">
        <v>2753</v>
      </c>
      <c r="B5769" s="46" t="s">
        <v>2847</v>
      </c>
      <c r="C5769" s="46"/>
    </row>
    <row r="5770" spans="1:3" x14ac:dyDescent="0.3">
      <c r="A5770" s="46" t="s">
        <v>2753</v>
      </c>
      <c r="B5770" s="46" t="s">
        <v>2847</v>
      </c>
      <c r="C5770" s="46"/>
    </row>
    <row r="5771" spans="1:3" x14ac:dyDescent="0.3">
      <c r="A5771" s="46" t="s">
        <v>2753</v>
      </c>
      <c r="B5771" s="46" t="s">
        <v>2847</v>
      </c>
      <c r="C5771" s="46"/>
    </row>
    <row r="5772" spans="1:3" x14ac:dyDescent="0.3">
      <c r="A5772" s="46" t="s">
        <v>2753</v>
      </c>
      <c r="B5772" s="46" t="s">
        <v>2847</v>
      </c>
      <c r="C5772" s="46"/>
    </row>
    <row r="5773" spans="1:3" x14ac:dyDescent="0.3">
      <c r="A5773" s="46" t="s">
        <v>2753</v>
      </c>
      <c r="B5773" s="46" t="s">
        <v>2847</v>
      </c>
      <c r="C5773" s="46"/>
    </row>
    <row r="5774" spans="1:3" x14ac:dyDescent="0.3">
      <c r="A5774" s="46" t="s">
        <v>2753</v>
      </c>
      <c r="B5774" s="46" t="s">
        <v>2847</v>
      </c>
      <c r="C5774" s="46"/>
    </row>
    <row r="5775" spans="1:3" x14ac:dyDescent="0.3">
      <c r="A5775" s="46" t="s">
        <v>2753</v>
      </c>
      <c r="B5775" s="46" t="s">
        <v>2847</v>
      </c>
      <c r="C5775" s="46"/>
    </row>
    <row r="5776" spans="1:3" x14ac:dyDescent="0.3">
      <c r="A5776" s="46" t="s">
        <v>2753</v>
      </c>
      <c r="B5776" s="46" t="s">
        <v>2847</v>
      </c>
      <c r="C5776" s="46"/>
    </row>
    <row r="5777" spans="1:3" x14ac:dyDescent="0.3">
      <c r="A5777" s="46" t="s">
        <v>2753</v>
      </c>
      <c r="B5777" s="46" t="s">
        <v>2847</v>
      </c>
      <c r="C5777" s="46"/>
    </row>
    <row r="5778" spans="1:3" x14ac:dyDescent="0.3">
      <c r="A5778" s="46" t="s">
        <v>2753</v>
      </c>
      <c r="B5778" s="46" t="s">
        <v>2847</v>
      </c>
      <c r="C5778" s="46"/>
    </row>
    <row r="5779" spans="1:3" x14ac:dyDescent="0.3">
      <c r="A5779" s="46" t="s">
        <v>2753</v>
      </c>
      <c r="B5779" s="46" t="s">
        <v>2847</v>
      </c>
      <c r="C5779" s="46"/>
    </row>
    <row r="5780" spans="1:3" x14ac:dyDescent="0.3">
      <c r="A5780" s="46" t="s">
        <v>2753</v>
      </c>
      <c r="B5780" s="46" t="s">
        <v>2847</v>
      </c>
      <c r="C5780" s="46"/>
    </row>
    <row r="5781" spans="1:3" x14ac:dyDescent="0.3">
      <c r="A5781" s="46" t="s">
        <v>2753</v>
      </c>
      <c r="B5781" s="46" t="s">
        <v>2847</v>
      </c>
      <c r="C5781" s="46"/>
    </row>
    <row r="5782" spans="1:3" x14ac:dyDescent="0.3">
      <c r="A5782" s="46" t="s">
        <v>2753</v>
      </c>
      <c r="B5782" s="46" t="s">
        <v>2847</v>
      </c>
      <c r="C5782" s="46"/>
    </row>
    <row r="5783" spans="1:3" x14ac:dyDescent="0.3">
      <c r="A5783" s="46" t="s">
        <v>2753</v>
      </c>
      <c r="B5783" s="46" t="s">
        <v>2847</v>
      </c>
      <c r="C5783" s="46"/>
    </row>
    <row r="5784" spans="1:3" x14ac:dyDescent="0.3">
      <c r="A5784" s="46" t="s">
        <v>2753</v>
      </c>
      <c r="B5784" s="46" t="s">
        <v>2847</v>
      </c>
      <c r="C5784" s="46"/>
    </row>
    <row r="5785" spans="1:3" x14ac:dyDescent="0.3">
      <c r="A5785" s="46" t="s">
        <v>2753</v>
      </c>
      <c r="B5785" s="46" t="s">
        <v>2847</v>
      </c>
      <c r="C5785" s="46"/>
    </row>
    <row r="5786" spans="1:3" x14ac:dyDescent="0.3">
      <c r="A5786" s="46" t="s">
        <v>2753</v>
      </c>
      <c r="B5786" s="46" t="s">
        <v>2847</v>
      </c>
      <c r="C5786" s="46"/>
    </row>
    <row r="5787" spans="1:3" x14ac:dyDescent="0.3">
      <c r="A5787" s="46" t="s">
        <v>2753</v>
      </c>
      <c r="B5787" s="46" t="s">
        <v>2847</v>
      </c>
      <c r="C5787" s="46"/>
    </row>
    <row r="5788" spans="1:3" x14ac:dyDescent="0.3">
      <c r="A5788" s="46" t="s">
        <v>2753</v>
      </c>
      <c r="B5788" s="46" t="s">
        <v>2847</v>
      </c>
      <c r="C5788" s="46"/>
    </row>
    <row r="5789" spans="1:3" x14ac:dyDescent="0.3">
      <c r="A5789" s="46" t="s">
        <v>2753</v>
      </c>
      <c r="B5789" s="46" t="s">
        <v>2847</v>
      </c>
      <c r="C5789" s="46"/>
    </row>
    <row r="5790" spans="1:3" x14ac:dyDescent="0.3">
      <c r="A5790" s="46" t="s">
        <v>2753</v>
      </c>
      <c r="B5790" s="46" t="s">
        <v>2847</v>
      </c>
      <c r="C5790" s="46"/>
    </row>
    <row r="5791" spans="1:3" x14ac:dyDescent="0.3">
      <c r="A5791" s="46" t="s">
        <v>2753</v>
      </c>
      <c r="B5791" s="46" t="s">
        <v>2847</v>
      </c>
      <c r="C5791" s="46"/>
    </row>
    <row r="5792" spans="1:3" x14ac:dyDescent="0.3">
      <c r="A5792" s="46" t="s">
        <v>2753</v>
      </c>
      <c r="B5792" s="46" t="s">
        <v>2847</v>
      </c>
      <c r="C5792" s="46"/>
    </row>
    <row r="5793" spans="1:3" x14ac:dyDescent="0.3">
      <c r="A5793" s="46" t="s">
        <v>2755</v>
      </c>
      <c r="B5793" s="46" t="s">
        <v>2847</v>
      </c>
      <c r="C5793" s="46"/>
    </row>
    <row r="5794" spans="1:3" x14ac:dyDescent="0.3">
      <c r="A5794" s="46" t="s">
        <v>2658</v>
      </c>
      <c r="B5794" s="46" t="s">
        <v>2863</v>
      </c>
      <c r="C5794" s="46"/>
    </row>
    <row r="5795" spans="1:3" x14ac:dyDescent="0.3">
      <c r="A5795" s="46" t="s">
        <v>2748</v>
      </c>
      <c r="B5795" s="46" t="s">
        <v>2772</v>
      </c>
      <c r="C5795" s="46"/>
    </row>
    <row r="5796" spans="1:3" x14ac:dyDescent="0.3">
      <c r="A5796" s="46" t="s">
        <v>2748</v>
      </c>
      <c r="B5796" s="46" t="s">
        <v>2773</v>
      </c>
      <c r="C5796" s="46"/>
    </row>
    <row r="5797" spans="1:3" x14ac:dyDescent="0.3">
      <c r="A5797" s="46" t="s">
        <v>2748</v>
      </c>
      <c r="B5797" s="46" t="s">
        <v>2773</v>
      </c>
      <c r="C5797" s="46"/>
    </row>
    <row r="5798" spans="1:3" x14ac:dyDescent="0.3">
      <c r="A5798" s="46" t="s">
        <v>2748</v>
      </c>
      <c r="B5798" s="46" t="s">
        <v>2772</v>
      </c>
      <c r="C5798" s="46"/>
    </row>
    <row r="5799" spans="1:3" x14ac:dyDescent="0.3">
      <c r="A5799" s="46" t="s">
        <v>2748</v>
      </c>
      <c r="B5799" s="46" t="s">
        <v>2772</v>
      </c>
      <c r="C5799" s="46"/>
    </row>
    <row r="5800" spans="1:3" x14ac:dyDescent="0.3">
      <c r="A5800" s="46" t="s">
        <v>2748</v>
      </c>
      <c r="B5800" s="46" t="s">
        <v>2773</v>
      </c>
      <c r="C5800" s="46"/>
    </row>
    <row r="5801" spans="1:3" x14ac:dyDescent="0.3">
      <c r="A5801" s="46" t="s">
        <v>2748</v>
      </c>
      <c r="B5801" s="46" t="s">
        <v>2774</v>
      </c>
      <c r="C5801" s="46"/>
    </row>
    <row r="5802" spans="1:3" x14ac:dyDescent="0.3">
      <c r="A5802" s="46" t="s">
        <v>2611</v>
      </c>
      <c r="B5802" s="46" t="s">
        <v>119</v>
      </c>
      <c r="C5802" s="46"/>
    </row>
    <row r="5803" spans="1:3" x14ac:dyDescent="0.3">
      <c r="A5803" s="46" t="s">
        <v>2611</v>
      </c>
      <c r="B5803" s="46" t="s">
        <v>119</v>
      </c>
      <c r="C5803" s="46"/>
    </row>
    <row r="5804" spans="1:3" x14ac:dyDescent="0.3">
      <c r="A5804" s="46" t="s">
        <v>2611</v>
      </c>
      <c r="B5804" s="46" t="s">
        <v>119</v>
      </c>
      <c r="C5804" s="46"/>
    </row>
    <row r="5805" spans="1:3" x14ac:dyDescent="0.3">
      <c r="A5805" s="46" t="s">
        <v>2754</v>
      </c>
      <c r="B5805" s="46" t="s">
        <v>2772</v>
      </c>
      <c r="C5805" s="46"/>
    </row>
    <row r="5806" spans="1:3" x14ac:dyDescent="0.3">
      <c r="A5806" s="46" t="s">
        <v>2753</v>
      </c>
      <c r="B5806" s="46" t="s">
        <v>2772</v>
      </c>
      <c r="C5806" s="46"/>
    </row>
    <row r="5807" spans="1:3" x14ac:dyDescent="0.3">
      <c r="A5807" s="46" t="s">
        <v>2753</v>
      </c>
      <c r="B5807" s="46" t="s">
        <v>2772</v>
      </c>
      <c r="C5807" s="46"/>
    </row>
    <row r="5808" spans="1:3" x14ac:dyDescent="0.3">
      <c r="A5808" s="46" t="s">
        <v>2753</v>
      </c>
      <c r="B5808" s="46" t="s">
        <v>2772</v>
      </c>
      <c r="C5808" s="46"/>
    </row>
    <row r="5809" spans="1:3" x14ac:dyDescent="0.3">
      <c r="A5809" s="46" t="s">
        <v>2753</v>
      </c>
      <c r="B5809" s="46" t="s">
        <v>2772</v>
      </c>
      <c r="C5809" s="46"/>
    </row>
    <row r="5810" spans="1:3" x14ac:dyDescent="0.3">
      <c r="A5810" s="46" t="s">
        <v>2753</v>
      </c>
      <c r="B5810" s="46" t="s">
        <v>2772</v>
      </c>
      <c r="C5810" s="46"/>
    </row>
    <row r="5811" spans="1:3" x14ac:dyDescent="0.3">
      <c r="A5811" s="46" t="s">
        <v>2753</v>
      </c>
      <c r="B5811" s="46" t="s">
        <v>2772</v>
      </c>
      <c r="C5811" s="46"/>
    </row>
    <row r="5812" spans="1:3" x14ac:dyDescent="0.3">
      <c r="A5812" s="46" t="s">
        <v>2753</v>
      </c>
      <c r="B5812" s="46" t="s">
        <v>2772</v>
      </c>
      <c r="C5812" s="46"/>
    </row>
    <row r="5813" spans="1:3" x14ac:dyDescent="0.3">
      <c r="A5813" s="46" t="s">
        <v>2753</v>
      </c>
      <c r="B5813" s="46" t="s">
        <v>2772</v>
      </c>
      <c r="C5813" s="46"/>
    </row>
    <row r="5814" spans="1:3" x14ac:dyDescent="0.3">
      <c r="A5814" s="46" t="s">
        <v>2749</v>
      </c>
      <c r="B5814" s="46" t="s">
        <v>2838</v>
      </c>
      <c r="C5814" s="46"/>
    </row>
    <row r="5815" spans="1:3" x14ac:dyDescent="0.3">
      <c r="A5815" s="46" t="s">
        <v>2752</v>
      </c>
      <c r="B5815" s="46" t="s">
        <v>2838</v>
      </c>
      <c r="C5815" s="46"/>
    </row>
    <row r="5816" spans="1:3" x14ac:dyDescent="0.3">
      <c r="A5816" s="46" t="s">
        <v>2754</v>
      </c>
      <c r="B5816" s="46" t="s">
        <v>2893</v>
      </c>
      <c r="C5816" s="46"/>
    </row>
    <row r="5817" spans="1:3" x14ac:dyDescent="0.3">
      <c r="A5817" s="46" t="s">
        <v>2748</v>
      </c>
      <c r="B5817" s="46" t="s">
        <v>2814</v>
      </c>
      <c r="C5817" s="46">
        <v>1</v>
      </c>
    </row>
    <row r="5818" spans="1:3" x14ac:dyDescent="0.3">
      <c r="A5818" s="46" t="s">
        <v>2748</v>
      </c>
      <c r="B5818" s="46" t="s">
        <v>2815</v>
      </c>
      <c r="C5818" s="46">
        <v>1</v>
      </c>
    </row>
    <row r="5819" spans="1:3" x14ac:dyDescent="0.3">
      <c r="A5819" s="46" t="s">
        <v>2748</v>
      </c>
      <c r="B5819" s="46" t="s">
        <v>61</v>
      </c>
      <c r="C5819" s="46">
        <v>2</v>
      </c>
    </row>
    <row r="5820" spans="1:3" x14ac:dyDescent="0.3">
      <c r="A5820" s="46" t="s">
        <v>2750</v>
      </c>
      <c r="B5820" s="46" t="s">
        <v>2855</v>
      </c>
      <c r="C5820" s="46">
        <v>1</v>
      </c>
    </row>
    <row r="5821" spans="1:3" x14ac:dyDescent="0.3">
      <c r="A5821" s="46" t="s">
        <v>2750</v>
      </c>
      <c r="B5821" s="46" t="s">
        <v>2855</v>
      </c>
      <c r="C5821" s="46">
        <v>1</v>
      </c>
    </row>
    <row r="5822" spans="1:3" x14ac:dyDescent="0.3">
      <c r="A5822" s="46" t="s">
        <v>2750</v>
      </c>
      <c r="B5822" s="46" t="s">
        <v>2855</v>
      </c>
      <c r="C5822" s="46">
        <v>1</v>
      </c>
    </row>
    <row r="5823" spans="1:3" x14ac:dyDescent="0.3">
      <c r="A5823" s="46" t="s">
        <v>2750</v>
      </c>
      <c r="B5823" s="46" t="s">
        <v>2855</v>
      </c>
      <c r="C5823" s="46">
        <v>1</v>
      </c>
    </row>
    <row r="5824" spans="1:3" x14ac:dyDescent="0.3">
      <c r="A5824" s="46" t="s">
        <v>2750</v>
      </c>
      <c r="B5824" s="46" t="s">
        <v>2855</v>
      </c>
      <c r="C5824" s="46">
        <v>2</v>
      </c>
    </row>
    <row r="5825" spans="1:3" x14ac:dyDescent="0.3">
      <c r="A5825" s="46" t="s">
        <v>2658</v>
      </c>
      <c r="B5825" s="46" t="s">
        <v>2855</v>
      </c>
      <c r="C5825" s="46">
        <v>1</v>
      </c>
    </row>
    <row r="5826" spans="1:3" x14ac:dyDescent="0.3">
      <c r="A5826" s="46" t="s">
        <v>2752</v>
      </c>
      <c r="B5826" s="46" t="s">
        <v>2855</v>
      </c>
      <c r="C5826" s="46">
        <v>1</v>
      </c>
    </row>
    <row r="5827" spans="1:3" x14ac:dyDescent="0.3">
      <c r="A5827" s="46" t="s">
        <v>2752</v>
      </c>
      <c r="B5827" s="46" t="s">
        <v>2855</v>
      </c>
      <c r="C5827" s="46">
        <v>1</v>
      </c>
    </row>
    <row r="5828" spans="1:3" x14ac:dyDescent="0.3">
      <c r="A5828" s="46" t="s">
        <v>2752</v>
      </c>
      <c r="B5828" s="46" t="s">
        <v>2855</v>
      </c>
      <c r="C5828" s="46"/>
    </row>
    <row r="5829" spans="1:3" x14ac:dyDescent="0.3">
      <c r="A5829" s="46" t="s">
        <v>2754</v>
      </c>
      <c r="B5829" s="46" t="s">
        <v>2855</v>
      </c>
      <c r="C5829" s="46">
        <v>1</v>
      </c>
    </row>
    <row r="5830" spans="1:3" x14ac:dyDescent="0.3">
      <c r="A5830" s="46" t="s">
        <v>2754</v>
      </c>
      <c r="B5830" s="46" t="s">
        <v>2855</v>
      </c>
      <c r="C5830" s="46">
        <v>1</v>
      </c>
    </row>
    <row r="5831" spans="1:3" x14ac:dyDescent="0.3">
      <c r="A5831" s="46" t="s">
        <v>2753</v>
      </c>
      <c r="B5831" s="46" t="s">
        <v>2855</v>
      </c>
      <c r="C5831" s="46">
        <v>1</v>
      </c>
    </row>
    <row r="5832" spans="1:3" x14ac:dyDescent="0.3">
      <c r="A5832" s="46" t="s">
        <v>2753</v>
      </c>
      <c r="B5832" s="46" t="s">
        <v>2855</v>
      </c>
      <c r="C5832" s="46">
        <v>1</v>
      </c>
    </row>
    <row r="5833" spans="1:3" x14ac:dyDescent="0.3">
      <c r="A5833" s="46" t="s">
        <v>2753</v>
      </c>
      <c r="B5833" s="46" t="s">
        <v>2855</v>
      </c>
      <c r="C5833" s="46"/>
    </row>
    <row r="5834" spans="1:3" x14ac:dyDescent="0.3">
      <c r="A5834" s="46" t="s">
        <v>2751</v>
      </c>
      <c r="B5834" s="46" t="s">
        <v>333</v>
      </c>
      <c r="C5834" s="46"/>
    </row>
    <row r="5835" spans="1:3" x14ac:dyDescent="0.3">
      <c r="A5835" s="46" t="s">
        <v>2751</v>
      </c>
      <c r="B5835" s="46" t="s">
        <v>333</v>
      </c>
      <c r="C5835" s="46"/>
    </row>
    <row r="5836" spans="1:3" x14ac:dyDescent="0.3">
      <c r="A5836" s="46" t="s">
        <v>2751</v>
      </c>
      <c r="B5836" s="46" t="s">
        <v>2875</v>
      </c>
      <c r="C5836" s="46"/>
    </row>
    <row r="5837" spans="1:3" x14ac:dyDescent="0.3">
      <c r="A5837" s="46" t="s">
        <v>2752</v>
      </c>
      <c r="B5837" s="46" t="s">
        <v>2885</v>
      </c>
      <c r="C5837" s="46"/>
    </row>
    <row r="5838" spans="1:3" x14ac:dyDescent="0.3">
      <c r="A5838" s="46" t="s">
        <v>2752</v>
      </c>
      <c r="B5838" s="46" t="s">
        <v>2885</v>
      </c>
      <c r="C5838" s="46"/>
    </row>
    <row r="5839" spans="1:3" x14ac:dyDescent="0.3">
      <c r="A5839" s="46" t="s">
        <v>2752</v>
      </c>
      <c r="B5839" s="46" t="s">
        <v>2885</v>
      </c>
      <c r="C5839" s="46"/>
    </row>
    <row r="5840" spans="1:3" x14ac:dyDescent="0.3">
      <c r="A5840" s="46" t="s">
        <v>2752</v>
      </c>
      <c r="B5840" s="46" t="s">
        <v>2885</v>
      </c>
      <c r="C5840" s="46"/>
    </row>
    <row r="5841" spans="1:3" x14ac:dyDescent="0.3">
      <c r="A5841" s="46" t="s">
        <v>2752</v>
      </c>
      <c r="B5841" s="46" t="s">
        <v>2889</v>
      </c>
      <c r="C5841" s="46"/>
    </row>
    <row r="5842" spans="1:3" x14ac:dyDescent="0.3">
      <c r="A5842" s="46" t="s">
        <v>2752</v>
      </c>
      <c r="B5842" s="46" t="s">
        <v>2885</v>
      </c>
      <c r="C5842" s="46"/>
    </row>
    <row r="5843" spans="1:3" x14ac:dyDescent="0.3">
      <c r="A5843" s="46" t="s">
        <v>2752</v>
      </c>
      <c r="B5843" s="46" t="s">
        <v>2889</v>
      </c>
      <c r="C5843" s="46"/>
    </row>
    <row r="5844" spans="1:3" x14ac:dyDescent="0.3">
      <c r="A5844" s="46" t="s">
        <v>2752</v>
      </c>
      <c r="B5844" s="46" t="s">
        <v>2889</v>
      </c>
      <c r="C5844" s="46"/>
    </row>
    <row r="5845" spans="1:3" x14ac:dyDescent="0.3">
      <c r="A5845" s="46" t="s">
        <v>2753</v>
      </c>
      <c r="B5845" s="46" t="s">
        <v>2885</v>
      </c>
      <c r="C5845" s="46"/>
    </row>
    <row r="5846" spans="1:3" x14ac:dyDescent="0.3">
      <c r="A5846" s="46" t="s">
        <v>2755</v>
      </c>
      <c r="B5846" s="46" t="s">
        <v>2889</v>
      </c>
      <c r="C5846" s="46">
        <v>3</v>
      </c>
    </row>
    <row r="5847" spans="1:3" x14ac:dyDescent="0.3">
      <c r="A5847" s="46" t="s">
        <v>2755</v>
      </c>
      <c r="B5847" s="46" t="s">
        <v>2885</v>
      </c>
      <c r="C5847" s="46">
        <v>4</v>
      </c>
    </row>
    <row r="5848" spans="1:3" x14ac:dyDescent="0.3">
      <c r="A5848" s="46" t="s">
        <v>2755</v>
      </c>
      <c r="B5848" s="46" t="s">
        <v>2889</v>
      </c>
      <c r="C5848" s="46">
        <v>5</v>
      </c>
    </row>
    <row r="5849" spans="1:3" x14ac:dyDescent="0.3">
      <c r="A5849" s="46" t="s">
        <v>2756</v>
      </c>
      <c r="B5849" s="46" t="s">
        <v>2875</v>
      </c>
      <c r="C5849" s="46" t="s">
        <v>2915</v>
      </c>
    </row>
    <row r="5850" spans="1:3" x14ac:dyDescent="0.3">
      <c r="A5850" s="46" t="s">
        <v>2756</v>
      </c>
      <c r="B5850" s="46" t="s">
        <v>333</v>
      </c>
      <c r="C5850" s="46"/>
    </row>
    <row r="5851" spans="1:3" x14ac:dyDescent="0.3">
      <c r="A5851" s="46" t="s">
        <v>2756</v>
      </c>
      <c r="B5851" s="46" t="s">
        <v>333</v>
      </c>
      <c r="C5851" s="46"/>
    </row>
    <row r="5852" spans="1:3" x14ac:dyDescent="0.3">
      <c r="A5852" s="46" t="s">
        <v>2755</v>
      </c>
      <c r="B5852" s="46" t="s">
        <v>2885</v>
      </c>
      <c r="C5852" s="46"/>
    </row>
    <row r="5853" spans="1:3" x14ac:dyDescent="0.3">
      <c r="A5853" s="46" t="s">
        <v>2755</v>
      </c>
      <c r="B5853" s="46" t="s">
        <v>2889</v>
      </c>
      <c r="C5853" s="46"/>
    </row>
    <row r="5854" spans="1:3" x14ac:dyDescent="0.3">
      <c r="A5854" s="46" t="s">
        <v>2755</v>
      </c>
      <c r="B5854" s="46" t="s">
        <v>2885</v>
      </c>
      <c r="C5854" s="46"/>
    </row>
    <row r="5855" spans="1:3" x14ac:dyDescent="0.3">
      <c r="A5855" s="46" t="s">
        <v>2755</v>
      </c>
      <c r="B5855" s="46" t="s">
        <v>2889</v>
      </c>
      <c r="C5855" s="46"/>
    </row>
    <row r="5856" spans="1:3" x14ac:dyDescent="0.3">
      <c r="A5856" s="46" t="s">
        <v>2755</v>
      </c>
      <c r="B5856" s="46" t="s">
        <v>2889</v>
      </c>
      <c r="C5856" s="46"/>
    </row>
    <row r="5857" spans="1:3" x14ac:dyDescent="0.3">
      <c r="A5857" s="46" t="s">
        <v>2755</v>
      </c>
      <c r="B5857" s="46" t="s">
        <v>2889</v>
      </c>
      <c r="C5857" s="46"/>
    </row>
    <row r="5858" spans="1:3" x14ac:dyDescent="0.3">
      <c r="A5858" s="46" t="s">
        <v>2755</v>
      </c>
      <c r="B5858" s="46" t="s">
        <v>2885</v>
      </c>
      <c r="C5858" s="46"/>
    </row>
    <row r="5859" spans="1:3" x14ac:dyDescent="0.3">
      <c r="A5859" s="46" t="s">
        <v>2755</v>
      </c>
      <c r="B5859" s="46" t="s">
        <v>2885</v>
      </c>
      <c r="C5859" s="46"/>
    </row>
    <row r="5860" spans="1:3" x14ac:dyDescent="0.3">
      <c r="A5860" s="46" t="s">
        <v>2755</v>
      </c>
      <c r="B5860" s="46" t="s">
        <v>2885</v>
      </c>
      <c r="C5860" s="46"/>
    </row>
    <row r="5861" spans="1:3" x14ac:dyDescent="0.3">
      <c r="A5861" s="46" t="s">
        <v>2755</v>
      </c>
      <c r="B5861" s="46" t="s">
        <v>2889</v>
      </c>
      <c r="C5861" s="46"/>
    </row>
    <row r="5862" spans="1:3" x14ac:dyDescent="0.3">
      <c r="A5862" s="46" t="s">
        <v>2755</v>
      </c>
      <c r="B5862" s="46" t="s">
        <v>2885</v>
      </c>
      <c r="C5862" s="46"/>
    </row>
    <row r="5863" spans="1:3" x14ac:dyDescent="0.3">
      <c r="A5863" s="46" t="s">
        <v>2755</v>
      </c>
      <c r="B5863" s="46" t="s">
        <v>2889</v>
      </c>
      <c r="C5863" s="46"/>
    </row>
    <row r="5864" spans="1:3" x14ac:dyDescent="0.3">
      <c r="A5864" s="46" t="s">
        <v>2755</v>
      </c>
      <c r="B5864" s="46" t="s">
        <v>2889</v>
      </c>
      <c r="C5864" s="46"/>
    </row>
    <row r="5865" spans="1:3" x14ac:dyDescent="0.3">
      <c r="A5865" s="46" t="s">
        <v>2755</v>
      </c>
      <c r="B5865" s="46" t="s">
        <v>2889</v>
      </c>
      <c r="C5865" s="46"/>
    </row>
    <row r="5866" spans="1:3" x14ac:dyDescent="0.3">
      <c r="A5866" s="46" t="s">
        <v>2755</v>
      </c>
      <c r="B5866" s="46" t="s">
        <v>2889</v>
      </c>
      <c r="C5866" s="46"/>
    </row>
    <row r="5867" spans="1:3" x14ac:dyDescent="0.3">
      <c r="A5867" s="46" t="s">
        <v>2755</v>
      </c>
      <c r="B5867" s="46" t="s">
        <v>2889</v>
      </c>
      <c r="C5867" s="46"/>
    </row>
    <row r="5868" spans="1:3" x14ac:dyDescent="0.3">
      <c r="A5868" s="46" t="s">
        <v>2755</v>
      </c>
      <c r="B5868" s="46" t="s">
        <v>2889</v>
      </c>
      <c r="C5868" s="46"/>
    </row>
    <row r="5869" spans="1:3" x14ac:dyDescent="0.3">
      <c r="A5869" s="46" t="s">
        <v>2755</v>
      </c>
      <c r="B5869" s="46" t="s">
        <v>2889</v>
      </c>
      <c r="C5869" s="46"/>
    </row>
    <row r="5870" spans="1:3" x14ac:dyDescent="0.3">
      <c r="A5870" s="46" t="s">
        <v>2755</v>
      </c>
      <c r="B5870" s="46" t="s">
        <v>2889</v>
      </c>
      <c r="C5870" s="46"/>
    </row>
    <row r="5871" spans="1:3" x14ac:dyDescent="0.3">
      <c r="A5871" s="46" t="s">
        <v>2755</v>
      </c>
      <c r="B5871" s="46" t="s">
        <v>2889</v>
      </c>
      <c r="C5871" s="46"/>
    </row>
    <row r="5872" spans="1:3" x14ac:dyDescent="0.3">
      <c r="A5872" s="46" t="s">
        <v>2755</v>
      </c>
      <c r="B5872" s="46" t="s">
        <v>2889</v>
      </c>
      <c r="C5872" s="46"/>
    </row>
    <row r="5873" spans="1:3" x14ac:dyDescent="0.3">
      <c r="A5873" s="46" t="s">
        <v>2755</v>
      </c>
      <c r="B5873" s="46" t="s">
        <v>2885</v>
      </c>
      <c r="C5873" s="46"/>
    </row>
    <row r="5874" spans="1:3" x14ac:dyDescent="0.3">
      <c r="A5874" s="46" t="s">
        <v>2748</v>
      </c>
      <c r="B5874" s="46" t="s">
        <v>2792</v>
      </c>
      <c r="C5874" s="46"/>
    </row>
    <row r="5875" spans="1:3" x14ac:dyDescent="0.3">
      <c r="A5875" s="46" t="s">
        <v>2748</v>
      </c>
      <c r="B5875" s="46" t="s">
        <v>2793</v>
      </c>
      <c r="C5875" s="46"/>
    </row>
    <row r="5876" spans="1:3" x14ac:dyDescent="0.3">
      <c r="A5876" s="46" t="s">
        <v>2750</v>
      </c>
      <c r="B5876" s="46" t="s">
        <v>2793</v>
      </c>
      <c r="C5876" s="46"/>
    </row>
    <row r="5877" spans="1:3" x14ac:dyDescent="0.3">
      <c r="A5877" s="46" t="s">
        <v>2752</v>
      </c>
      <c r="B5877" s="46" t="s">
        <v>2793</v>
      </c>
      <c r="C5877" s="46"/>
    </row>
    <row r="5878" spans="1:3" x14ac:dyDescent="0.3">
      <c r="A5878" s="46" t="s">
        <v>2755</v>
      </c>
      <c r="B5878" s="46" t="s">
        <v>2793</v>
      </c>
      <c r="C5878" s="46"/>
    </row>
    <row r="5879" spans="1:3" x14ac:dyDescent="0.3">
      <c r="A5879" s="46" t="s">
        <v>2750</v>
      </c>
      <c r="B5879" s="46" t="s">
        <v>1808</v>
      </c>
      <c r="C5879" s="46"/>
    </row>
    <row r="5880" spans="1:3" x14ac:dyDescent="0.3">
      <c r="A5880" s="46" t="s">
        <v>2750</v>
      </c>
      <c r="B5880" s="46" t="s">
        <v>1808</v>
      </c>
      <c r="C5880" s="46"/>
    </row>
    <row r="5881" spans="1:3" x14ac:dyDescent="0.3">
      <c r="A5881" s="46" t="s">
        <v>2756</v>
      </c>
      <c r="B5881" s="46" t="s">
        <v>2904</v>
      </c>
      <c r="C5881" s="46"/>
    </row>
    <row r="5882" spans="1:3" x14ac:dyDescent="0.3">
      <c r="A5882" s="46" t="s">
        <v>2756</v>
      </c>
      <c r="B5882" s="46" t="s">
        <v>2904</v>
      </c>
      <c r="C5882" s="46"/>
    </row>
    <row r="5883" spans="1:3" x14ac:dyDescent="0.3">
      <c r="A5883" s="46" t="s">
        <v>2756</v>
      </c>
      <c r="B5883" s="46" t="s">
        <v>2904</v>
      </c>
      <c r="C5883" s="46"/>
    </row>
    <row r="5884" spans="1:3" x14ac:dyDescent="0.3">
      <c r="A5884" s="46" t="s">
        <v>2756</v>
      </c>
      <c r="B5884" s="46" t="s">
        <v>2904</v>
      </c>
      <c r="C5884" s="46"/>
    </row>
    <row r="5885" spans="1:3" x14ac:dyDescent="0.3">
      <c r="A5885" s="46" t="s">
        <v>2756</v>
      </c>
      <c r="B5885" s="46" t="s">
        <v>2904</v>
      </c>
      <c r="C5885" s="46"/>
    </row>
    <row r="5886" spans="1:3" x14ac:dyDescent="0.3">
      <c r="A5886" s="46" t="s">
        <v>2611</v>
      </c>
      <c r="B5886" s="46" t="s">
        <v>2766</v>
      </c>
      <c r="C5886" s="46"/>
    </row>
    <row r="5887" spans="1:3" x14ac:dyDescent="0.3">
      <c r="A5887" s="46" t="s">
        <v>2754</v>
      </c>
      <c r="B5887" s="46" t="s">
        <v>477</v>
      </c>
      <c r="C5887" s="46"/>
    </row>
    <row r="5888" spans="1:3" x14ac:dyDescent="0.3">
      <c r="A5888" s="46" t="s">
        <v>2754</v>
      </c>
      <c r="B5888" s="46" t="s">
        <v>477</v>
      </c>
      <c r="C5888" s="46"/>
    </row>
    <row r="5889" spans="1:14" x14ac:dyDescent="0.3">
      <c r="A5889" s="46" t="s">
        <v>2754</v>
      </c>
      <c r="B5889" s="46" t="s">
        <v>477</v>
      </c>
      <c r="C5889" s="46"/>
    </row>
    <row r="5890" spans="1:14" x14ac:dyDescent="0.3">
      <c r="A5890" s="46" t="s">
        <v>2754</v>
      </c>
      <c r="B5890" s="46" t="s">
        <v>477</v>
      </c>
      <c r="C5890" s="46"/>
    </row>
    <row r="5891" spans="1:14" x14ac:dyDescent="0.3">
      <c r="A5891" s="46" t="s">
        <v>2754</v>
      </c>
      <c r="B5891" s="46" t="s">
        <v>477</v>
      </c>
      <c r="C5891" s="46"/>
    </row>
    <row r="5892" spans="1:14" x14ac:dyDescent="0.3">
      <c r="A5892" s="46" t="s">
        <v>2754</v>
      </c>
      <c r="B5892" s="46" t="s">
        <v>477</v>
      </c>
      <c r="C5892" s="46"/>
    </row>
    <row r="5893" spans="1:14" x14ac:dyDescent="0.3">
      <c r="A5893" s="46" t="s">
        <v>2754</v>
      </c>
      <c r="B5893" s="46" t="s">
        <v>477</v>
      </c>
      <c r="C5893" s="46"/>
    </row>
    <row r="5894" spans="1:14" x14ac:dyDescent="0.3">
      <c r="A5894" s="46" t="s">
        <v>2754</v>
      </c>
      <c r="B5894" s="46" t="s">
        <v>477</v>
      </c>
      <c r="C5894" s="46"/>
    </row>
    <row r="5895" spans="1:14" x14ac:dyDescent="0.3">
      <c r="A5895" s="46" t="s">
        <v>2748</v>
      </c>
      <c r="B5895" s="46" t="s">
        <v>900</v>
      </c>
      <c r="C5895" s="46"/>
    </row>
    <row r="5896" spans="1:14" x14ac:dyDescent="0.3">
      <c r="A5896" s="46" t="s">
        <v>2611</v>
      </c>
      <c r="B5896" s="46" t="s">
        <v>900</v>
      </c>
      <c r="C5896" s="46"/>
    </row>
    <row r="5897" spans="1:14" x14ac:dyDescent="0.3">
      <c r="A5897" s="46" t="s">
        <v>2611</v>
      </c>
      <c r="B5897" s="46" t="s">
        <v>900</v>
      </c>
      <c r="C5897" s="46"/>
      <c r="M5897" s="44">
        <v>3</v>
      </c>
      <c r="N5897">
        <v>0</v>
      </c>
    </row>
    <row r="5898" spans="1:14" x14ac:dyDescent="0.3">
      <c r="A5898" s="46" t="s">
        <v>2750</v>
      </c>
      <c r="B5898" s="46" t="s">
        <v>900</v>
      </c>
      <c r="C5898" s="46"/>
      <c r="M5898" s="44">
        <v>1</v>
      </c>
      <c r="N5898">
        <v>0</v>
      </c>
    </row>
    <row r="5899" spans="1:14" x14ac:dyDescent="0.3">
      <c r="A5899" s="46" t="s">
        <v>2754</v>
      </c>
      <c r="B5899" s="46" t="s">
        <v>900</v>
      </c>
      <c r="C5899" s="46"/>
      <c r="D5899">
        <v>1</v>
      </c>
      <c r="M5899" s="44">
        <v>1</v>
      </c>
      <c r="N5899">
        <v>0</v>
      </c>
    </row>
    <row r="5900" spans="1:14" x14ac:dyDescent="0.3">
      <c r="A5900" s="46" t="s">
        <v>2756</v>
      </c>
      <c r="B5900" s="46" t="s">
        <v>900</v>
      </c>
      <c r="C5900" s="46"/>
      <c r="D5900">
        <v>1</v>
      </c>
      <c r="M5900" s="44">
        <v>1</v>
      </c>
      <c r="N5900">
        <v>0</v>
      </c>
    </row>
    <row r="5901" spans="1:14" x14ac:dyDescent="0.3">
      <c r="A5901" s="46" t="s">
        <v>2753</v>
      </c>
      <c r="B5901" s="46" t="s">
        <v>2898</v>
      </c>
      <c r="C5901" s="46"/>
    </row>
    <row r="5902" spans="1:14" x14ac:dyDescent="0.3">
      <c r="A5902" s="46" t="s">
        <v>2748</v>
      </c>
      <c r="B5902" s="46" t="s">
        <v>2769</v>
      </c>
      <c r="C5902" s="46">
        <v>1</v>
      </c>
    </row>
    <row r="5903" spans="1:14" x14ac:dyDescent="0.3">
      <c r="A5903" s="46" t="s">
        <v>2611</v>
      </c>
      <c r="B5903" s="46" t="s">
        <v>135</v>
      </c>
      <c r="C5903" s="46">
        <v>1</v>
      </c>
    </row>
    <row r="5904" spans="1:14" x14ac:dyDescent="0.3">
      <c r="A5904" s="46" t="s">
        <v>2611</v>
      </c>
      <c r="B5904" s="46" t="s">
        <v>135</v>
      </c>
      <c r="C5904" s="46">
        <v>1</v>
      </c>
    </row>
    <row r="5905" spans="1:4" x14ac:dyDescent="0.3">
      <c r="A5905" s="46" t="s">
        <v>2611</v>
      </c>
      <c r="B5905" s="46" t="s">
        <v>135</v>
      </c>
      <c r="C5905" s="46">
        <v>2</v>
      </c>
    </row>
    <row r="5906" spans="1:4" x14ac:dyDescent="0.3">
      <c r="A5906" s="46" t="s">
        <v>2611</v>
      </c>
      <c r="B5906" s="46" t="s">
        <v>135</v>
      </c>
      <c r="C5906" s="46">
        <v>2</v>
      </c>
    </row>
    <row r="5907" spans="1:4" x14ac:dyDescent="0.3">
      <c r="A5907" s="46" t="s">
        <v>2748</v>
      </c>
      <c r="B5907" s="46" t="s">
        <v>2775</v>
      </c>
      <c r="C5907" s="46"/>
      <c r="D5907">
        <v>1</v>
      </c>
    </row>
    <row r="5908" spans="1:4" x14ac:dyDescent="0.3">
      <c r="A5908" s="46" t="s">
        <v>2748</v>
      </c>
      <c r="B5908" s="46" t="s">
        <v>135</v>
      </c>
      <c r="C5908" s="46"/>
      <c r="D5908">
        <v>1</v>
      </c>
    </row>
    <row r="5909" spans="1:4" x14ac:dyDescent="0.3">
      <c r="A5909" s="46" t="s">
        <v>2748</v>
      </c>
      <c r="B5909" s="46" t="s">
        <v>2769</v>
      </c>
      <c r="C5909" s="46"/>
      <c r="D5909">
        <v>1</v>
      </c>
    </row>
    <row r="5910" spans="1:4" x14ac:dyDescent="0.3">
      <c r="A5910" s="46" t="s">
        <v>2748</v>
      </c>
      <c r="B5910" s="46" t="s">
        <v>2769</v>
      </c>
      <c r="C5910" s="46"/>
      <c r="D5910">
        <v>1</v>
      </c>
    </row>
    <row r="5911" spans="1:4" x14ac:dyDescent="0.3">
      <c r="A5911" s="46" t="s">
        <v>2748</v>
      </c>
      <c r="B5911" s="46" t="s">
        <v>2769</v>
      </c>
      <c r="C5911" s="46"/>
      <c r="D5911">
        <v>1</v>
      </c>
    </row>
    <row r="5912" spans="1:4" x14ac:dyDescent="0.3">
      <c r="A5912" s="46" t="s">
        <v>2748</v>
      </c>
      <c r="B5912" s="46" t="s">
        <v>135</v>
      </c>
      <c r="C5912" s="46"/>
      <c r="D5912">
        <v>1</v>
      </c>
    </row>
    <row r="5913" spans="1:4" x14ac:dyDescent="0.3">
      <c r="A5913" s="46" t="s">
        <v>2748</v>
      </c>
      <c r="B5913" s="46" t="s">
        <v>2769</v>
      </c>
      <c r="C5913" s="46"/>
      <c r="D5913">
        <v>1</v>
      </c>
    </row>
    <row r="5914" spans="1:4" x14ac:dyDescent="0.3">
      <c r="A5914" s="46" t="s">
        <v>2748</v>
      </c>
      <c r="B5914" s="46" t="s">
        <v>2769</v>
      </c>
      <c r="C5914" s="46"/>
      <c r="D5914">
        <v>1</v>
      </c>
    </row>
    <row r="5915" spans="1:4" x14ac:dyDescent="0.3">
      <c r="A5915" s="46" t="s">
        <v>2611</v>
      </c>
      <c r="B5915" s="46" t="s">
        <v>135</v>
      </c>
      <c r="C5915" s="46"/>
      <c r="D5915">
        <v>1</v>
      </c>
    </row>
    <row r="5916" spans="1:4" x14ac:dyDescent="0.3">
      <c r="A5916" s="46" t="s">
        <v>2611</v>
      </c>
      <c r="B5916" s="46" t="s">
        <v>135</v>
      </c>
      <c r="C5916" s="46"/>
      <c r="D5916">
        <v>1</v>
      </c>
    </row>
    <row r="5917" spans="1:4" x14ac:dyDescent="0.3">
      <c r="A5917" s="46" t="s">
        <v>2611</v>
      </c>
      <c r="B5917" s="46" t="s">
        <v>135</v>
      </c>
      <c r="C5917" s="46"/>
      <c r="D5917">
        <v>1</v>
      </c>
    </row>
    <row r="5918" spans="1:4" x14ac:dyDescent="0.3">
      <c r="A5918" s="46" t="s">
        <v>2611</v>
      </c>
      <c r="B5918" s="46" t="s">
        <v>135</v>
      </c>
      <c r="C5918" s="46"/>
      <c r="D5918">
        <v>1</v>
      </c>
    </row>
    <row r="5919" spans="1:4" x14ac:dyDescent="0.3">
      <c r="A5919" s="46" t="s">
        <v>2611</v>
      </c>
      <c r="B5919" s="46" t="s">
        <v>135</v>
      </c>
      <c r="C5919" s="46"/>
      <c r="D5919">
        <v>1</v>
      </c>
    </row>
    <row r="5920" spans="1:4" x14ac:dyDescent="0.3">
      <c r="A5920" s="46" t="s">
        <v>2611</v>
      </c>
      <c r="B5920" s="46" t="s">
        <v>135</v>
      </c>
      <c r="C5920" s="46"/>
      <c r="D5920">
        <v>1</v>
      </c>
    </row>
    <row r="5921" spans="1:16" x14ac:dyDescent="0.3">
      <c r="A5921" s="46" t="s">
        <v>2611</v>
      </c>
      <c r="B5921" s="46" t="s">
        <v>135</v>
      </c>
      <c r="C5921" s="46"/>
      <c r="D5921">
        <v>1</v>
      </c>
    </row>
    <row r="5922" spans="1:16" x14ac:dyDescent="0.3">
      <c r="A5922" s="46" t="s">
        <v>2611</v>
      </c>
      <c r="B5922" s="46" t="s">
        <v>135</v>
      </c>
      <c r="C5922" s="46"/>
      <c r="D5922">
        <v>1</v>
      </c>
    </row>
    <row r="5923" spans="1:16" x14ac:dyDescent="0.3">
      <c r="A5923" s="46" t="s">
        <v>2611</v>
      </c>
      <c r="B5923" s="46" t="s">
        <v>135</v>
      </c>
      <c r="C5923" s="46"/>
      <c r="D5923">
        <v>1</v>
      </c>
    </row>
    <row r="5924" spans="1:16" x14ac:dyDescent="0.3">
      <c r="A5924" s="46" t="s">
        <v>2611</v>
      </c>
      <c r="B5924" s="46" t="s">
        <v>135</v>
      </c>
      <c r="C5924" s="46"/>
      <c r="D5924">
        <v>1</v>
      </c>
    </row>
    <row r="5925" spans="1:16" x14ac:dyDescent="0.3">
      <c r="A5925" s="46" t="s">
        <v>2611</v>
      </c>
      <c r="B5925" s="46" t="s">
        <v>135</v>
      </c>
      <c r="C5925" s="46"/>
      <c r="D5925">
        <v>1</v>
      </c>
    </row>
    <row r="5926" spans="1:16" x14ac:dyDescent="0.3">
      <c r="A5926" s="46" t="s">
        <v>2611</v>
      </c>
      <c r="B5926" s="46" t="s">
        <v>135</v>
      </c>
      <c r="C5926" s="46"/>
      <c r="D5926">
        <v>1</v>
      </c>
    </row>
    <row r="5927" spans="1:16" x14ac:dyDescent="0.3">
      <c r="A5927" s="46" t="s">
        <v>2611</v>
      </c>
      <c r="B5927" s="46" t="s">
        <v>135</v>
      </c>
      <c r="C5927" s="46"/>
      <c r="D5927">
        <v>1</v>
      </c>
    </row>
    <row r="5928" spans="1:16" x14ac:dyDescent="0.3">
      <c r="A5928" s="46" t="s">
        <v>2611</v>
      </c>
      <c r="B5928" s="46" t="s">
        <v>135</v>
      </c>
      <c r="C5928" s="46"/>
      <c r="D5928">
        <v>1</v>
      </c>
    </row>
    <row r="5929" spans="1:16" x14ac:dyDescent="0.3">
      <c r="A5929" s="46" t="s">
        <v>2611</v>
      </c>
      <c r="B5929" s="46" t="s">
        <v>135</v>
      </c>
      <c r="C5929" s="46"/>
      <c r="D5929">
        <v>1</v>
      </c>
    </row>
    <row r="5930" spans="1:16" x14ac:dyDescent="0.3">
      <c r="A5930" s="46" t="s">
        <v>2611</v>
      </c>
      <c r="B5930" s="46" t="s">
        <v>135</v>
      </c>
      <c r="C5930" s="46"/>
      <c r="D5930">
        <v>1</v>
      </c>
      <c r="O5930">
        <f>SUM(D5907:D5930)</f>
        <v>24</v>
      </c>
      <c r="P5930">
        <f>SUM(C5902:C5930)</f>
        <v>7</v>
      </c>
    </row>
    <row r="5931" spans="1:16" x14ac:dyDescent="0.3">
      <c r="A5931" s="46" t="s">
        <v>2750</v>
      </c>
      <c r="B5931" s="46" t="s">
        <v>2848</v>
      </c>
      <c r="C5931" s="46">
        <v>1</v>
      </c>
    </row>
    <row r="5932" spans="1:16" x14ac:dyDescent="0.3">
      <c r="A5932" s="46" t="s">
        <v>2750</v>
      </c>
      <c r="B5932" s="46" t="s">
        <v>2848</v>
      </c>
      <c r="C5932" s="46">
        <v>1</v>
      </c>
    </row>
    <row r="5933" spans="1:16" x14ac:dyDescent="0.3">
      <c r="A5933" s="46" t="s">
        <v>2750</v>
      </c>
      <c r="B5933" s="46" t="s">
        <v>2848</v>
      </c>
      <c r="C5933" s="46">
        <v>2</v>
      </c>
    </row>
    <row r="5934" spans="1:16" x14ac:dyDescent="0.3">
      <c r="A5934" s="46" t="s">
        <v>2750</v>
      </c>
      <c r="B5934" s="46" t="s">
        <v>2848</v>
      </c>
      <c r="C5934" s="46"/>
      <c r="D5934">
        <v>1</v>
      </c>
    </row>
    <row r="5935" spans="1:16" x14ac:dyDescent="0.3">
      <c r="A5935" s="46" t="s">
        <v>2750</v>
      </c>
      <c r="B5935" s="46" t="s">
        <v>2848</v>
      </c>
      <c r="C5935" s="46"/>
      <c r="D5935">
        <v>1</v>
      </c>
    </row>
    <row r="5936" spans="1:16" x14ac:dyDescent="0.3">
      <c r="A5936" s="46" t="s">
        <v>2750</v>
      </c>
      <c r="B5936" s="46" t="s">
        <v>2848</v>
      </c>
      <c r="C5936" s="46"/>
      <c r="D5936">
        <v>1</v>
      </c>
    </row>
    <row r="5937" spans="1:16" x14ac:dyDescent="0.3">
      <c r="A5937" s="46" t="s">
        <v>2750</v>
      </c>
      <c r="B5937" s="46" t="s">
        <v>2848</v>
      </c>
      <c r="C5937" s="46"/>
      <c r="D5937">
        <v>1</v>
      </c>
    </row>
    <row r="5938" spans="1:16" x14ac:dyDescent="0.3">
      <c r="A5938" s="46" t="s">
        <v>2750</v>
      </c>
      <c r="B5938" s="46" t="s">
        <v>2848</v>
      </c>
      <c r="C5938" s="46"/>
      <c r="D5938">
        <v>1</v>
      </c>
    </row>
    <row r="5939" spans="1:16" x14ac:dyDescent="0.3">
      <c r="A5939" s="46" t="s">
        <v>2750</v>
      </c>
      <c r="B5939" s="46" t="s">
        <v>2848</v>
      </c>
      <c r="C5939" s="46"/>
      <c r="D5939">
        <v>1</v>
      </c>
    </row>
    <row r="5940" spans="1:16" x14ac:dyDescent="0.3">
      <c r="A5940" s="46" t="s">
        <v>2750</v>
      </c>
      <c r="B5940" s="46" t="s">
        <v>2848</v>
      </c>
      <c r="C5940" s="46"/>
      <c r="D5940">
        <v>1</v>
      </c>
    </row>
    <row r="5941" spans="1:16" x14ac:dyDescent="0.3">
      <c r="A5941" s="46" t="s">
        <v>2750</v>
      </c>
      <c r="B5941" s="46" t="s">
        <v>2849</v>
      </c>
      <c r="C5941" s="46"/>
      <c r="D5941">
        <v>1</v>
      </c>
    </row>
    <row r="5942" spans="1:16" x14ac:dyDescent="0.3">
      <c r="A5942" s="46" t="s">
        <v>2750</v>
      </c>
      <c r="B5942" s="46" t="s">
        <v>2848</v>
      </c>
      <c r="C5942" s="46"/>
      <c r="D5942">
        <v>1</v>
      </c>
    </row>
    <row r="5943" spans="1:16" x14ac:dyDescent="0.3">
      <c r="A5943" s="46" t="s">
        <v>2750</v>
      </c>
      <c r="B5943" s="46" t="s">
        <v>2849</v>
      </c>
      <c r="C5943" s="46"/>
      <c r="D5943">
        <v>1</v>
      </c>
    </row>
    <row r="5944" spans="1:16" x14ac:dyDescent="0.3">
      <c r="A5944" s="46" t="s">
        <v>2750</v>
      </c>
      <c r="B5944" s="46" t="s">
        <v>2848</v>
      </c>
      <c r="C5944" s="46"/>
      <c r="D5944">
        <v>1</v>
      </c>
    </row>
    <row r="5945" spans="1:16" x14ac:dyDescent="0.3">
      <c r="A5945" s="46" t="s">
        <v>2750</v>
      </c>
      <c r="B5945" s="46" t="s">
        <v>2848</v>
      </c>
      <c r="C5945" s="46"/>
      <c r="D5945">
        <v>1</v>
      </c>
    </row>
    <row r="5946" spans="1:16" x14ac:dyDescent="0.3">
      <c r="A5946" s="46" t="s">
        <v>2750</v>
      </c>
      <c r="B5946" s="46" t="s">
        <v>2848</v>
      </c>
      <c r="C5946" s="46"/>
      <c r="D5946">
        <v>1</v>
      </c>
    </row>
    <row r="5947" spans="1:16" x14ac:dyDescent="0.3">
      <c r="A5947" s="46" t="s">
        <v>2750</v>
      </c>
      <c r="B5947" s="46" t="s">
        <v>2848</v>
      </c>
      <c r="C5947" s="46"/>
      <c r="D5947">
        <v>1</v>
      </c>
      <c r="O5947">
        <f>SUM(D5934:D5947)</f>
        <v>14</v>
      </c>
      <c r="P5947">
        <v>4</v>
      </c>
    </row>
    <row r="5948" spans="1:16" x14ac:dyDescent="0.3">
      <c r="A5948" s="46" t="s">
        <v>2751</v>
      </c>
      <c r="B5948" s="46" t="s">
        <v>2848</v>
      </c>
      <c r="C5948" s="46">
        <v>1</v>
      </c>
    </row>
    <row r="5949" spans="1:16" x14ac:dyDescent="0.3">
      <c r="A5949" s="46" t="s">
        <v>2751</v>
      </c>
      <c r="B5949" s="46" t="s">
        <v>2848</v>
      </c>
      <c r="C5949" s="46">
        <v>1</v>
      </c>
    </row>
    <row r="5950" spans="1:16" x14ac:dyDescent="0.3">
      <c r="A5950" s="46" t="s">
        <v>2751</v>
      </c>
      <c r="B5950" s="46" t="s">
        <v>2848</v>
      </c>
      <c r="C5950" s="46">
        <v>1</v>
      </c>
    </row>
    <row r="5951" spans="1:16" x14ac:dyDescent="0.3">
      <c r="A5951" s="46" t="s">
        <v>2751</v>
      </c>
      <c r="B5951" s="46" t="s">
        <v>2848</v>
      </c>
      <c r="C5951" s="46">
        <v>1</v>
      </c>
    </row>
    <row r="5952" spans="1:16" x14ac:dyDescent="0.3">
      <c r="A5952" s="46" t="s">
        <v>2751</v>
      </c>
      <c r="B5952" s="46" t="s">
        <v>2848</v>
      </c>
      <c r="C5952" s="46">
        <v>2</v>
      </c>
    </row>
    <row r="5953" spans="1:4" x14ac:dyDescent="0.3">
      <c r="A5953" s="46" t="s">
        <v>2751</v>
      </c>
      <c r="B5953" s="46" t="s">
        <v>2848</v>
      </c>
      <c r="C5953" s="46">
        <v>2</v>
      </c>
    </row>
    <row r="5954" spans="1:4" x14ac:dyDescent="0.3">
      <c r="A5954" s="46" t="s">
        <v>2751</v>
      </c>
      <c r="B5954" s="46" t="s">
        <v>2848</v>
      </c>
      <c r="C5954" s="46"/>
      <c r="D5954">
        <v>1</v>
      </c>
    </row>
    <row r="5955" spans="1:4" x14ac:dyDescent="0.3">
      <c r="A5955" s="46" t="s">
        <v>2751</v>
      </c>
      <c r="B5955" s="46" t="s">
        <v>2848</v>
      </c>
      <c r="C5955" s="46"/>
      <c r="D5955">
        <v>1</v>
      </c>
    </row>
    <row r="5956" spans="1:4" x14ac:dyDescent="0.3">
      <c r="A5956" s="46" t="s">
        <v>2751</v>
      </c>
      <c r="B5956" s="46" t="s">
        <v>2848</v>
      </c>
      <c r="C5956" s="46"/>
      <c r="D5956">
        <v>1</v>
      </c>
    </row>
    <row r="5957" spans="1:4" x14ac:dyDescent="0.3">
      <c r="A5957" s="46" t="s">
        <v>2751</v>
      </c>
      <c r="B5957" s="46" t="s">
        <v>2848</v>
      </c>
      <c r="C5957" s="46"/>
      <c r="D5957">
        <v>1</v>
      </c>
    </row>
    <row r="5958" spans="1:4" x14ac:dyDescent="0.3">
      <c r="A5958" s="46" t="s">
        <v>2751</v>
      </c>
      <c r="B5958" s="46" t="s">
        <v>2848</v>
      </c>
      <c r="C5958" s="46"/>
      <c r="D5958">
        <v>1</v>
      </c>
    </row>
    <row r="5959" spans="1:4" x14ac:dyDescent="0.3">
      <c r="A5959" s="46" t="s">
        <v>2751</v>
      </c>
      <c r="B5959" s="46" t="s">
        <v>2848</v>
      </c>
      <c r="C5959" s="46"/>
      <c r="D5959">
        <v>1</v>
      </c>
    </row>
    <row r="5960" spans="1:4" x14ac:dyDescent="0.3">
      <c r="A5960" s="46" t="s">
        <v>2751</v>
      </c>
      <c r="B5960" s="46" t="s">
        <v>2848</v>
      </c>
      <c r="C5960" s="46"/>
      <c r="D5960">
        <v>1</v>
      </c>
    </row>
    <row r="5961" spans="1:4" x14ac:dyDescent="0.3">
      <c r="A5961" s="46" t="s">
        <v>2751</v>
      </c>
      <c r="B5961" s="46" t="s">
        <v>2848</v>
      </c>
      <c r="C5961" s="46"/>
      <c r="D5961">
        <v>1</v>
      </c>
    </row>
    <row r="5962" spans="1:4" x14ac:dyDescent="0.3">
      <c r="A5962" s="46" t="s">
        <v>2751</v>
      </c>
      <c r="B5962" s="46" t="s">
        <v>2848</v>
      </c>
      <c r="C5962" s="46"/>
      <c r="D5962">
        <v>1</v>
      </c>
    </row>
    <row r="5963" spans="1:4" x14ac:dyDescent="0.3">
      <c r="A5963" s="46" t="s">
        <v>2751</v>
      </c>
      <c r="B5963" s="46" t="s">
        <v>2848</v>
      </c>
      <c r="C5963" s="46"/>
      <c r="D5963">
        <v>1</v>
      </c>
    </row>
    <row r="5964" spans="1:4" x14ac:dyDescent="0.3">
      <c r="A5964" s="46" t="s">
        <v>2751</v>
      </c>
      <c r="B5964" s="46" t="s">
        <v>2848</v>
      </c>
      <c r="C5964" s="46"/>
      <c r="D5964">
        <v>1</v>
      </c>
    </row>
    <row r="5965" spans="1:4" x14ac:dyDescent="0.3">
      <c r="A5965" s="46" t="s">
        <v>2751</v>
      </c>
      <c r="B5965" s="46" t="s">
        <v>2848</v>
      </c>
      <c r="C5965" s="46"/>
      <c r="D5965">
        <v>1</v>
      </c>
    </row>
    <row r="5966" spans="1:4" x14ac:dyDescent="0.3">
      <c r="A5966" s="46" t="s">
        <v>2751</v>
      </c>
      <c r="B5966" s="46" t="s">
        <v>2848</v>
      </c>
      <c r="C5966" s="46"/>
      <c r="D5966">
        <v>1</v>
      </c>
    </row>
    <row r="5967" spans="1:4" x14ac:dyDescent="0.3">
      <c r="A5967" s="46" t="s">
        <v>2751</v>
      </c>
      <c r="B5967" s="46" t="s">
        <v>2848</v>
      </c>
      <c r="C5967" s="46"/>
      <c r="D5967">
        <v>1</v>
      </c>
    </row>
    <row r="5968" spans="1:4" x14ac:dyDescent="0.3">
      <c r="A5968" s="46" t="s">
        <v>2658</v>
      </c>
      <c r="B5968" s="46" t="s">
        <v>2848</v>
      </c>
      <c r="C5968" s="46"/>
      <c r="D5968" s="46">
        <v>1</v>
      </c>
    </row>
    <row r="5969" spans="1:16" x14ac:dyDescent="0.3">
      <c r="A5969" s="46" t="s">
        <v>2658</v>
      </c>
      <c r="B5969" s="46" t="s">
        <v>2848</v>
      </c>
      <c r="C5969" s="46"/>
      <c r="D5969" s="46">
        <v>1</v>
      </c>
    </row>
    <row r="5970" spans="1:16" x14ac:dyDescent="0.3">
      <c r="A5970" s="46" t="s">
        <v>2658</v>
      </c>
      <c r="B5970" s="46" t="s">
        <v>2848</v>
      </c>
      <c r="C5970" s="46"/>
      <c r="D5970" s="46">
        <v>1</v>
      </c>
    </row>
    <row r="5971" spans="1:16" x14ac:dyDescent="0.3">
      <c r="A5971" s="46" t="s">
        <v>2658</v>
      </c>
      <c r="B5971" s="46" t="s">
        <v>2848</v>
      </c>
      <c r="C5971" s="46"/>
      <c r="D5971" s="46">
        <v>1</v>
      </c>
    </row>
    <row r="5972" spans="1:16" x14ac:dyDescent="0.3">
      <c r="A5972" s="46" t="s">
        <v>2658</v>
      </c>
      <c r="B5972" s="46" t="s">
        <v>2848</v>
      </c>
      <c r="C5972" s="46"/>
      <c r="D5972" s="46">
        <v>1</v>
      </c>
    </row>
    <row r="5973" spans="1:16" x14ac:dyDescent="0.3">
      <c r="A5973" s="46" t="s">
        <v>2658</v>
      </c>
      <c r="B5973" s="46" t="s">
        <v>2848</v>
      </c>
      <c r="C5973" s="46"/>
      <c r="D5973" s="46">
        <v>1</v>
      </c>
    </row>
    <row r="5974" spans="1:16" x14ac:dyDescent="0.3">
      <c r="A5974" s="46" t="s">
        <v>2658</v>
      </c>
      <c r="B5974" s="46" t="s">
        <v>2848</v>
      </c>
      <c r="C5974" s="46"/>
      <c r="D5974" s="46">
        <v>1</v>
      </c>
    </row>
    <row r="5975" spans="1:16" x14ac:dyDescent="0.3">
      <c r="A5975" s="46" t="s">
        <v>2658</v>
      </c>
      <c r="B5975" s="46" t="s">
        <v>2848</v>
      </c>
      <c r="C5975" s="46"/>
      <c r="D5975" s="46">
        <v>1</v>
      </c>
    </row>
    <row r="5976" spans="1:16" x14ac:dyDescent="0.3">
      <c r="A5976" s="46" t="s">
        <v>2658</v>
      </c>
      <c r="B5976" s="46" t="s">
        <v>2848</v>
      </c>
      <c r="C5976" s="46"/>
      <c r="D5976" s="46">
        <v>1</v>
      </c>
    </row>
    <row r="5977" spans="1:16" x14ac:dyDescent="0.3">
      <c r="A5977" s="46" t="s">
        <v>2658</v>
      </c>
      <c r="B5977" s="46" t="s">
        <v>2848</v>
      </c>
      <c r="C5977" s="46"/>
      <c r="D5977" s="46">
        <v>1</v>
      </c>
      <c r="O5977">
        <f>SUM(D5954:D5977)</f>
        <v>24</v>
      </c>
      <c r="P5977">
        <f>SUM(C5948:C5953)</f>
        <v>8</v>
      </c>
    </row>
    <row r="5978" spans="1:16" x14ac:dyDescent="0.3">
      <c r="A5978" s="46" t="s">
        <v>2752</v>
      </c>
      <c r="B5978" s="46" t="s">
        <v>2848</v>
      </c>
      <c r="C5978" s="46"/>
      <c r="D5978" s="46">
        <v>1</v>
      </c>
      <c r="O5978">
        <v>1</v>
      </c>
      <c r="P5978">
        <v>0</v>
      </c>
    </row>
    <row r="5979" spans="1:16" x14ac:dyDescent="0.3">
      <c r="A5979" s="46" t="s">
        <v>2754</v>
      </c>
      <c r="B5979" s="46" t="s">
        <v>2848</v>
      </c>
      <c r="C5979" s="46">
        <v>1</v>
      </c>
      <c r="D5979" s="46"/>
    </row>
    <row r="5980" spans="1:16" x14ac:dyDescent="0.3">
      <c r="A5980" s="46" t="s">
        <v>2754</v>
      </c>
      <c r="B5980" s="46" t="s">
        <v>2848</v>
      </c>
      <c r="C5980" s="46">
        <v>1</v>
      </c>
      <c r="D5980" s="46"/>
    </row>
    <row r="5981" spans="1:16" x14ac:dyDescent="0.3">
      <c r="A5981" s="46" t="s">
        <v>2754</v>
      </c>
      <c r="B5981" s="46" t="s">
        <v>2848</v>
      </c>
      <c r="C5981" s="46">
        <v>1</v>
      </c>
      <c r="D5981" s="46"/>
    </row>
    <row r="5982" spans="1:16" x14ac:dyDescent="0.3">
      <c r="A5982" s="46" t="s">
        <v>2754</v>
      </c>
      <c r="B5982" s="46" t="s">
        <v>2848</v>
      </c>
      <c r="C5982" s="46">
        <v>1</v>
      </c>
      <c r="D5982" s="46"/>
    </row>
    <row r="5983" spans="1:16" x14ac:dyDescent="0.3">
      <c r="A5983" s="46" t="s">
        <v>2754</v>
      </c>
      <c r="B5983" s="46" t="s">
        <v>2848</v>
      </c>
      <c r="C5983" s="46">
        <v>1</v>
      </c>
      <c r="D5983" s="46"/>
    </row>
    <row r="5984" spans="1:16" x14ac:dyDescent="0.3">
      <c r="A5984" s="46" t="s">
        <v>2754</v>
      </c>
      <c r="B5984" s="46" t="s">
        <v>2848</v>
      </c>
      <c r="C5984" s="46">
        <v>1</v>
      </c>
      <c r="D5984" s="46"/>
    </row>
    <row r="5985" spans="1:4" x14ac:dyDescent="0.3">
      <c r="A5985" s="46" t="s">
        <v>2754</v>
      </c>
      <c r="B5985" s="46" t="s">
        <v>2848</v>
      </c>
      <c r="C5985" s="46">
        <v>1</v>
      </c>
      <c r="D5985" s="46"/>
    </row>
    <row r="5986" spans="1:4" x14ac:dyDescent="0.3">
      <c r="A5986" s="46" t="s">
        <v>2754</v>
      </c>
      <c r="B5986" s="46" t="s">
        <v>2848</v>
      </c>
      <c r="C5986" s="46">
        <v>1</v>
      </c>
      <c r="D5986" s="46"/>
    </row>
    <row r="5987" spans="1:4" x14ac:dyDescent="0.3">
      <c r="A5987" s="46" t="s">
        <v>2754</v>
      </c>
      <c r="B5987" s="46" t="s">
        <v>2848</v>
      </c>
      <c r="C5987" s="46">
        <v>1</v>
      </c>
      <c r="D5987" s="46"/>
    </row>
    <row r="5988" spans="1:4" x14ac:dyDescent="0.3">
      <c r="A5988" s="46" t="s">
        <v>2754</v>
      </c>
      <c r="B5988" s="46" t="s">
        <v>2848</v>
      </c>
      <c r="C5988" s="46">
        <v>1</v>
      </c>
      <c r="D5988" s="46"/>
    </row>
    <row r="5989" spans="1:4" x14ac:dyDescent="0.3">
      <c r="A5989" s="46" t="s">
        <v>2754</v>
      </c>
      <c r="B5989" s="46" t="s">
        <v>2848</v>
      </c>
      <c r="C5989" s="46">
        <v>1</v>
      </c>
      <c r="D5989" s="46"/>
    </row>
    <row r="5990" spans="1:4" x14ac:dyDescent="0.3">
      <c r="A5990" s="46" t="s">
        <v>2754</v>
      </c>
      <c r="B5990" s="46" t="s">
        <v>2848</v>
      </c>
      <c r="C5990" s="46">
        <v>1</v>
      </c>
      <c r="D5990" s="46"/>
    </row>
    <row r="5991" spans="1:4" x14ac:dyDescent="0.3">
      <c r="A5991" s="46" t="s">
        <v>2754</v>
      </c>
      <c r="B5991" s="46" t="s">
        <v>2848</v>
      </c>
      <c r="C5991" s="46">
        <v>1</v>
      </c>
      <c r="D5991" s="46"/>
    </row>
    <row r="5992" spans="1:4" x14ac:dyDescent="0.3">
      <c r="A5992" s="46" t="s">
        <v>2753</v>
      </c>
      <c r="B5992" s="46" t="s">
        <v>2848</v>
      </c>
      <c r="C5992" s="46">
        <v>1</v>
      </c>
      <c r="D5992" s="46"/>
    </row>
    <row r="5993" spans="1:4" x14ac:dyDescent="0.3">
      <c r="A5993" s="46" t="s">
        <v>2753</v>
      </c>
      <c r="B5993" s="46" t="s">
        <v>2848</v>
      </c>
      <c r="C5993" s="46">
        <v>1</v>
      </c>
      <c r="D5993" s="46"/>
    </row>
    <row r="5994" spans="1:4" x14ac:dyDescent="0.3">
      <c r="A5994" s="46" t="s">
        <v>2753</v>
      </c>
      <c r="B5994" s="46" t="s">
        <v>2848</v>
      </c>
      <c r="C5994" s="46">
        <v>1</v>
      </c>
      <c r="D5994" s="46"/>
    </row>
    <row r="5995" spans="1:4" x14ac:dyDescent="0.3">
      <c r="A5995" s="46" t="s">
        <v>2753</v>
      </c>
      <c r="B5995" s="46" t="s">
        <v>2848</v>
      </c>
      <c r="C5995" s="46">
        <v>1</v>
      </c>
      <c r="D5995" s="46"/>
    </row>
    <row r="5996" spans="1:4" x14ac:dyDescent="0.3">
      <c r="A5996" s="46" t="s">
        <v>2753</v>
      </c>
      <c r="B5996" s="46" t="s">
        <v>2848</v>
      </c>
      <c r="C5996" s="46">
        <v>1</v>
      </c>
      <c r="D5996" s="46"/>
    </row>
    <row r="5997" spans="1:4" x14ac:dyDescent="0.3">
      <c r="A5997" s="46" t="s">
        <v>2753</v>
      </c>
      <c r="B5997" s="46" t="s">
        <v>2848</v>
      </c>
      <c r="C5997" s="46">
        <v>1</v>
      </c>
      <c r="D5997" s="46"/>
    </row>
    <row r="5998" spans="1:4" x14ac:dyDescent="0.3">
      <c r="A5998" s="46" t="s">
        <v>2753</v>
      </c>
      <c r="B5998" s="46" t="s">
        <v>2848</v>
      </c>
      <c r="C5998" s="46">
        <v>1</v>
      </c>
      <c r="D5998" s="46"/>
    </row>
    <row r="5999" spans="1:4" x14ac:dyDescent="0.3">
      <c r="A5999" s="46" t="s">
        <v>2753</v>
      </c>
      <c r="B5999" s="46" t="s">
        <v>2848</v>
      </c>
      <c r="C5999" s="46">
        <v>1</v>
      </c>
      <c r="D5999" s="46"/>
    </row>
    <row r="6000" spans="1:4" x14ac:dyDescent="0.3">
      <c r="A6000" s="46" t="s">
        <v>2753</v>
      </c>
      <c r="B6000" s="46" t="s">
        <v>2848</v>
      </c>
      <c r="C6000" s="46">
        <v>1</v>
      </c>
      <c r="D6000" s="46"/>
    </row>
    <row r="6001" spans="1:4" x14ac:dyDescent="0.3">
      <c r="A6001" s="46" t="s">
        <v>2753</v>
      </c>
      <c r="B6001" s="46" t="s">
        <v>2848</v>
      </c>
      <c r="C6001" s="46">
        <v>1</v>
      </c>
      <c r="D6001" s="46"/>
    </row>
    <row r="6002" spans="1:4" x14ac:dyDescent="0.3">
      <c r="A6002" s="46" t="s">
        <v>2753</v>
      </c>
      <c r="B6002" s="46" t="s">
        <v>2848</v>
      </c>
      <c r="C6002" s="46">
        <v>1</v>
      </c>
      <c r="D6002" s="46"/>
    </row>
    <row r="6003" spans="1:4" x14ac:dyDescent="0.3">
      <c r="A6003" s="46" t="s">
        <v>2753</v>
      </c>
      <c r="B6003" s="46" t="s">
        <v>2848</v>
      </c>
      <c r="C6003" s="46">
        <v>1</v>
      </c>
      <c r="D6003" s="46"/>
    </row>
    <row r="6004" spans="1:4" x14ac:dyDescent="0.3">
      <c r="A6004" s="46" t="s">
        <v>2753</v>
      </c>
      <c r="B6004" s="46" t="s">
        <v>2848</v>
      </c>
      <c r="C6004" s="46">
        <v>1</v>
      </c>
      <c r="D6004" s="46"/>
    </row>
    <row r="6005" spans="1:4" x14ac:dyDescent="0.3">
      <c r="A6005" s="46" t="s">
        <v>2753</v>
      </c>
      <c r="B6005" s="46" t="s">
        <v>2848</v>
      </c>
      <c r="C6005" s="46">
        <v>1</v>
      </c>
      <c r="D6005" s="46"/>
    </row>
    <row r="6006" spans="1:4" x14ac:dyDescent="0.3">
      <c r="A6006" s="46" t="s">
        <v>2754</v>
      </c>
      <c r="B6006" s="46" t="s">
        <v>2848</v>
      </c>
      <c r="C6006" s="46">
        <v>2</v>
      </c>
      <c r="D6006" s="46"/>
    </row>
    <row r="6007" spans="1:4" x14ac:dyDescent="0.3">
      <c r="A6007" s="46" t="s">
        <v>2753</v>
      </c>
      <c r="B6007" s="46" t="s">
        <v>2848</v>
      </c>
      <c r="C6007" s="46">
        <v>2</v>
      </c>
      <c r="D6007" s="46"/>
    </row>
    <row r="6008" spans="1:4" x14ac:dyDescent="0.3">
      <c r="A6008" s="46" t="s">
        <v>2753</v>
      </c>
      <c r="B6008" s="46" t="s">
        <v>2848</v>
      </c>
      <c r="C6008" s="46">
        <v>2</v>
      </c>
      <c r="D6008" s="46"/>
    </row>
    <row r="6009" spans="1:4" x14ac:dyDescent="0.3">
      <c r="A6009" s="46" t="s">
        <v>2753</v>
      </c>
      <c r="B6009" s="46" t="s">
        <v>2848</v>
      </c>
      <c r="C6009" s="46">
        <v>2</v>
      </c>
      <c r="D6009" s="46"/>
    </row>
    <row r="6010" spans="1:4" x14ac:dyDescent="0.3">
      <c r="A6010" s="46" t="s">
        <v>2753</v>
      </c>
      <c r="B6010" s="46" t="s">
        <v>2848</v>
      </c>
      <c r="C6010" s="46">
        <v>2</v>
      </c>
      <c r="D6010" s="46"/>
    </row>
    <row r="6011" spans="1:4" x14ac:dyDescent="0.3">
      <c r="A6011" s="46" t="s">
        <v>2753</v>
      </c>
      <c r="B6011" s="46" t="s">
        <v>2848</v>
      </c>
      <c r="C6011" s="46">
        <v>2</v>
      </c>
      <c r="D6011" s="46"/>
    </row>
    <row r="6012" spans="1:4" x14ac:dyDescent="0.3">
      <c r="A6012" s="46" t="s">
        <v>2753</v>
      </c>
      <c r="B6012" s="46" t="s">
        <v>2848</v>
      </c>
      <c r="C6012" s="46">
        <v>2</v>
      </c>
      <c r="D6012" s="46"/>
    </row>
    <row r="6013" spans="1:4" x14ac:dyDescent="0.3">
      <c r="A6013" s="46" t="s">
        <v>2753</v>
      </c>
      <c r="B6013" s="46" t="s">
        <v>2848</v>
      </c>
      <c r="C6013" s="46">
        <v>2</v>
      </c>
      <c r="D6013" s="46"/>
    </row>
    <row r="6014" spans="1:4" x14ac:dyDescent="0.3">
      <c r="A6014" s="46" t="s">
        <v>2753</v>
      </c>
      <c r="B6014" s="46" t="s">
        <v>2848</v>
      </c>
      <c r="C6014" s="46">
        <v>3</v>
      </c>
      <c r="D6014" s="46"/>
    </row>
    <row r="6015" spans="1:4" x14ac:dyDescent="0.3">
      <c r="A6015" s="46" t="s">
        <v>2753</v>
      </c>
      <c r="B6015" s="46" t="s">
        <v>2848</v>
      </c>
      <c r="C6015" s="46">
        <v>4</v>
      </c>
      <c r="D6015" s="46"/>
    </row>
    <row r="6016" spans="1:4" x14ac:dyDescent="0.3">
      <c r="A6016" s="46" t="s">
        <v>2753</v>
      </c>
      <c r="B6016" s="46" t="s">
        <v>2848</v>
      </c>
      <c r="C6016" s="46">
        <v>4</v>
      </c>
      <c r="D6016" s="46"/>
    </row>
    <row r="6017" spans="1:16" x14ac:dyDescent="0.3">
      <c r="A6017" s="46" t="s">
        <v>2753</v>
      </c>
      <c r="B6017" s="46" t="s">
        <v>2848</v>
      </c>
      <c r="C6017" s="46">
        <v>4</v>
      </c>
      <c r="D6017" s="46"/>
    </row>
    <row r="6018" spans="1:16" x14ac:dyDescent="0.3">
      <c r="A6018" s="46" t="s">
        <v>2753</v>
      </c>
      <c r="B6018" s="46" t="s">
        <v>2848</v>
      </c>
      <c r="C6018" s="46">
        <v>4</v>
      </c>
      <c r="D6018" s="46"/>
    </row>
    <row r="6019" spans="1:16" x14ac:dyDescent="0.3">
      <c r="A6019" s="46" t="s">
        <v>2754</v>
      </c>
      <c r="B6019" s="46" t="s">
        <v>2848</v>
      </c>
      <c r="C6019" s="46"/>
      <c r="D6019" s="46">
        <v>1</v>
      </c>
    </row>
    <row r="6020" spans="1:16" x14ac:dyDescent="0.3">
      <c r="A6020" s="46" t="s">
        <v>2754</v>
      </c>
      <c r="B6020" s="46" t="s">
        <v>2848</v>
      </c>
      <c r="C6020" s="46"/>
      <c r="D6020" s="46">
        <v>1</v>
      </c>
    </row>
    <row r="6021" spans="1:16" x14ac:dyDescent="0.3">
      <c r="A6021" s="46" t="s">
        <v>2754</v>
      </c>
      <c r="B6021" s="46" t="s">
        <v>2848</v>
      </c>
      <c r="C6021" s="46"/>
      <c r="D6021" s="46">
        <v>1</v>
      </c>
    </row>
    <row r="6022" spans="1:16" x14ac:dyDescent="0.3">
      <c r="A6022" s="46" t="s">
        <v>2754</v>
      </c>
      <c r="B6022" s="46" t="s">
        <v>2848</v>
      </c>
      <c r="C6022" s="46"/>
      <c r="D6022" s="46">
        <v>1</v>
      </c>
    </row>
    <row r="6023" spans="1:16" x14ac:dyDescent="0.3">
      <c r="A6023" s="46" t="s">
        <v>2754</v>
      </c>
      <c r="B6023" s="46" t="s">
        <v>2848</v>
      </c>
      <c r="C6023" s="46"/>
      <c r="D6023" s="46">
        <v>1</v>
      </c>
    </row>
    <row r="6024" spans="1:16" x14ac:dyDescent="0.3">
      <c r="A6024" s="46" t="s">
        <v>2754</v>
      </c>
      <c r="B6024" s="46" t="s">
        <v>2848</v>
      </c>
      <c r="C6024" s="46"/>
      <c r="D6024" s="46">
        <v>1</v>
      </c>
    </row>
    <row r="6025" spans="1:16" x14ac:dyDescent="0.3">
      <c r="A6025" s="46" t="s">
        <v>2754</v>
      </c>
      <c r="B6025" s="46" t="s">
        <v>2848</v>
      </c>
      <c r="C6025" s="46"/>
      <c r="D6025" s="46">
        <v>1</v>
      </c>
    </row>
    <row r="6026" spans="1:16" x14ac:dyDescent="0.3">
      <c r="A6026" s="46" t="s">
        <v>2754</v>
      </c>
      <c r="B6026" s="46" t="s">
        <v>2848</v>
      </c>
      <c r="C6026" s="46"/>
      <c r="D6026" s="46">
        <v>1</v>
      </c>
    </row>
    <row r="6027" spans="1:16" x14ac:dyDescent="0.3">
      <c r="A6027" s="46" t="s">
        <v>2753</v>
      </c>
      <c r="B6027" s="46" t="s">
        <v>2848</v>
      </c>
      <c r="C6027" s="46"/>
      <c r="D6027" s="46">
        <v>1</v>
      </c>
    </row>
    <row r="6028" spans="1:16" x14ac:dyDescent="0.3">
      <c r="A6028" s="46" t="s">
        <v>2753</v>
      </c>
      <c r="B6028" s="46" t="s">
        <v>2848</v>
      </c>
      <c r="C6028" s="46"/>
      <c r="D6028" s="46">
        <v>1</v>
      </c>
    </row>
    <row r="6029" spans="1:16" x14ac:dyDescent="0.3">
      <c r="A6029" s="46" t="s">
        <v>2753</v>
      </c>
      <c r="B6029" s="46" t="s">
        <v>2848</v>
      </c>
      <c r="C6029" s="46"/>
      <c r="D6029" s="46">
        <v>1</v>
      </c>
    </row>
    <row r="6030" spans="1:16" x14ac:dyDescent="0.3">
      <c r="A6030" s="46" t="s">
        <v>2753</v>
      </c>
      <c r="B6030" s="46" t="s">
        <v>2848</v>
      </c>
      <c r="C6030" s="46"/>
      <c r="D6030" s="46">
        <v>1</v>
      </c>
    </row>
    <row r="6031" spans="1:16" x14ac:dyDescent="0.3">
      <c r="A6031" s="46" t="s">
        <v>2753</v>
      </c>
      <c r="B6031" s="46" t="s">
        <v>2848</v>
      </c>
      <c r="C6031" s="46"/>
      <c r="D6031" s="46">
        <v>1</v>
      </c>
    </row>
    <row r="6032" spans="1:16" x14ac:dyDescent="0.3">
      <c r="A6032" s="46" t="s">
        <v>2753</v>
      </c>
      <c r="B6032" s="46" t="s">
        <v>2848</v>
      </c>
      <c r="C6032" s="46"/>
      <c r="D6032" s="46">
        <v>1</v>
      </c>
      <c r="O6032">
        <f>SUM(D6019:D6032)</f>
        <v>14</v>
      </c>
      <c r="P6032">
        <f>SUM(C5979:C6032)</f>
        <v>62</v>
      </c>
    </row>
    <row r="6033" spans="1:16" x14ac:dyDescent="0.3">
      <c r="A6033" s="46" t="s">
        <v>2756</v>
      </c>
      <c r="B6033" s="46" t="s">
        <v>2848</v>
      </c>
      <c r="C6033" s="46">
        <v>1</v>
      </c>
      <c r="D6033" s="46"/>
    </row>
    <row r="6034" spans="1:16" x14ac:dyDescent="0.3">
      <c r="A6034" s="46" t="s">
        <v>2756</v>
      </c>
      <c r="B6034" s="46" t="s">
        <v>2848</v>
      </c>
      <c r="C6034" s="46">
        <v>1</v>
      </c>
      <c r="D6034" s="46"/>
    </row>
    <row r="6035" spans="1:16" x14ac:dyDescent="0.3">
      <c r="A6035" s="46" t="s">
        <v>2756</v>
      </c>
      <c r="B6035" s="46" t="s">
        <v>2848</v>
      </c>
      <c r="C6035" s="46">
        <v>1</v>
      </c>
      <c r="D6035" s="46"/>
    </row>
    <row r="6036" spans="1:16" x14ac:dyDescent="0.3">
      <c r="A6036" s="46" t="s">
        <v>2756</v>
      </c>
      <c r="B6036" s="46" t="s">
        <v>2848</v>
      </c>
      <c r="C6036" s="46">
        <v>1</v>
      </c>
      <c r="D6036" s="46"/>
    </row>
    <row r="6037" spans="1:16" x14ac:dyDescent="0.3">
      <c r="A6037" s="46" t="s">
        <v>2755</v>
      </c>
      <c r="B6037" s="46" t="s">
        <v>2848</v>
      </c>
      <c r="C6037" s="46">
        <v>1</v>
      </c>
      <c r="D6037" s="46"/>
    </row>
    <row r="6038" spans="1:16" x14ac:dyDescent="0.3">
      <c r="A6038" s="46" t="s">
        <v>2755</v>
      </c>
      <c r="B6038" s="46" t="s">
        <v>2848</v>
      </c>
      <c r="C6038" s="46">
        <v>1</v>
      </c>
      <c r="D6038" s="46"/>
    </row>
    <row r="6039" spans="1:16" x14ac:dyDescent="0.3">
      <c r="A6039" s="46" t="s">
        <v>2755</v>
      </c>
      <c r="B6039" s="46" t="s">
        <v>2848</v>
      </c>
      <c r="C6039" s="46">
        <v>1</v>
      </c>
      <c r="D6039" s="46"/>
    </row>
    <row r="6040" spans="1:16" x14ac:dyDescent="0.3">
      <c r="A6040" s="46" t="s">
        <v>2755</v>
      </c>
      <c r="B6040" s="46" t="s">
        <v>2848</v>
      </c>
      <c r="C6040" s="46">
        <v>1</v>
      </c>
      <c r="D6040" s="46"/>
    </row>
    <row r="6041" spans="1:16" x14ac:dyDescent="0.3">
      <c r="A6041" s="46" t="s">
        <v>2755</v>
      </c>
      <c r="B6041" s="46" t="s">
        <v>2848</v>
      </c>
      <c r="C6041" s="46">
        <v>1</v>
      </c>
      <c r="D6041" s="46"/>
    </row>
    <row r="6042" spans="1:16" x14ac:dyDescent="0.3">
      <c r="A6042" s="46" t="s">
        <v>2756</v>
      </c>
      <c r="B6042" s="46" t="s">
        <v>2848</v>
      </c>
      <c r="C6042" s="46">
        <v>2</v>
      </c>
      <c r="D6042" s="46"/>
    </row>
    <row r="6043" spans="1:16" x14ac:dyDescent="0.3">
      <c r="A6043" s="46" t="s">
        <v>2755</v>
      </c>
      <c r="B6043" s="46" t="s">
        <v>2848</v>
      </c>
      <c r="C6043" s="46">
        <v>2</v>
      </c>
      <c r="D6043" s="46"/>
    </row>
    <row r="6044" spans="1:16" x14ac:dyDescent="0.3">
      <c r="A6044" s="46" t="s">
        <v>2756</v>
      </c>
      <c r="B6044" s="46" t="s">
        <v>2848</v>
      </c>
      <c r="C6044" s="46"/>
      <c r="D6044" s="46">
        <v>1</v>
      </c>
    </row>
    <row r="6045" spans="1:16" x14ac:dyDescent="0.3">
      <c r="A6045" s="46" t="s">
        <v>2756</v>
      </c>
      <c r="B6045" s="46" t="s">
        <v>2848</v>
      </c>
      <c r="C6045" s="46"/>
      <c r="D6045" s="46">
        <v>1</v>
      </c>
    </row>
    <row r="6046" spans="1:16" x14ac:dyDescent="0.3">
      <c r="A6046" s="46" t="s">
        <v>2755</v>
      </c>
      <c r="B6046" s="46" t="s">
        <v>2848</v>
      </c>
      <c r="C6046" s="46"/>
      <c r="D6046" s="46">
        <v>1</v>
      </c>
    </row>
    <row r="6047" spans="1:16" x14ac:dyDescent="0.3">
      <c r="A6047" s="46" t="s">
        <v>2755</v>
      </c>
      <c r="B6047" s="46" t="s">
        <v>2848</v>
      </c>
      <c r="C6047" s="46"/>
      <c r="D6047" s="46">
        <v>1</v>
      </c>
    </row>
    <row r="6048" spans="1:16" x14ac:dyDescent="0.3">
      <c r="A6048" s="46" t="s">
        <v>2755</v>
      </c>
      <c r="B6048" s="46" t="s">
        <v>2848</v>
      </c>
      <c r="C6048" s="46"/>
      <c r="D6048" s="46">
        <v>1</v>
      </c>
      <c r="O6048">
        <f>SUM(D6044:D6048)</f>
        <v>5</v>
      </c>
      <c r="P6048">
        <f>SUM(C6033:C6043)</f>
        <v>13</v>
      </c>
    </row>
    <row r="6049" spans="1:4" x14ac:dyDescent="0.3">
      <c r="A6049" s="46" t="s">
        <v>2753</v>
      </c>
      <c r="B6049" s="46" t="s">
        <v>2894</v>
      </c>
      <c r="C6049" s="46">
        <v>1</v>
      </c>
      <c r="D6049" s="46">
        <v>1</v>
      </c>
    </row>
    <row r="6050" spans="1:4" x14ac:dyDescent="0.3">
      <c r="A6050" s="46" t="s">
        <v>2611</v>
      </c>
      <c r="B6050" s="46" t="s">
        <v>942</v>
      </c>
      <c r="C6050" s="46">
        <v>1</v>
      </c>
    </row>
    <row r="6051" spans="1:4" x14ac:dyDescent="0.3">
      <c r="A6051" s="46" t="s">
        <v>2611</v>
      </c>
      <c r="B6051" s="46" t="s">
        <v>942</v>
      </c>
      <c r="C6051" s="46">
        <v>1</v>
      </c>
    </row>
    <row r="6052" spans="1:4" x14ac:dyDescent="0.3">
      <c r="A6052" s="46" t="s">
        <v>2611</v>
      </c>
      <c r="B6052" s="46" t="s">
        <v>942</v>
      </c>
      <c r="C6052" s="46">
        <v>2</v>
      </c>
    </row>
    <row r="6053" spans="1:4" x14ac:dyDescent="0.3">
      <c r="A6053" s="46" t="s">
        <v>2611</v>
      </c>
      <c r="B6053" s="46" t="s">
        <v>942</v>
      </c>
      <c r="C6053" s="46">
        <v>2</v>
      </c>
    </row>
    <row r="6054" spans="1:4" x14ac:dyDescent="0.3">
      <c r="A6054" s="46" t="s">
        <v>2611</v>
      </c>
      <c r="B6054" s="46" t="s">
        <v>942</v>
      </c>
      <c r="C6054" s="46">
        <v>2</v>
      </c>
    </row>
    <row r="6055" spans="1:4" x14ac:dyDescent="0.3">
      <c r="A6055" s="46" t="s">
        <v>2611</v>
      </c>
      <c r="B6055" s="46" t="s">
        <v>942</v>
      </c>
      <c r="C6055" s="46">
        <v>3</v>
      </c>
    </row>
    <row r="6056" spans="1:4" x14ac:dyDescent="0.3">
      <c r="A6056" s="46" t="s">
        <v>2611</v>
      </c>
      <c r="B6056" s="46" t="s">
        <v>942</v>
      </c>
      <c r="C6056" s="46">
        <v>3</v>
      </c>
    </row>
    <row r="6057" spans="1:4" x14ac:dyDescent="0.3">
      <c r="A6057" s="46" t="s">
        <v>2611</v>
      </c>
      <c r="B6057" s="46" t="s">
        <v>942</v>
      </c>
      <c r="C6057" s="46">
        <v>3</v>
      </c>
    </row>
    <row r="6058" spans="1:4" x14ac:dyDescent="0.3">
      <c r="A6058" s="46" t="s">
        <v>2611</v>
      </c>
      <c r="B6058" s="46" t="s">
        <v>942</v>
      </c>
      <c r="C6058" s="46">
        <v>3</v>
      </c>
    </row>
    <row r="6059" spans="1:4" x14ac:dyDescent="0.3">
      <c r="A6059" s="46" t="s">
        <v>2611</v>
      </c>
      <c r="B6059" s="46" t="s">
        <v>942</v>
      </c>
      <c r="C6059" s="46">
        <v>3</v>
      </c>
    </row>
    <row r="6060" spans="1:4" x14ac:dyDescent="0.3">
      <c r="A6060" s="46" t="s">
        <v>2611</v>
      </c>
      <c r="B6060" s="46" t="s">
        <v>942</v>
      </c>
      <c r="C6060" s="46">
        <v>4</v>
      </c>
    </row>
    <row r="6061" spans="1:4" x14ac:dyDescent="0.3">
      <c r="A6061" s="46" t="s">
        <v>2611</v>
      </c>
      <c r="B6061" s="46" t="s">
        <v>942</v>
      </c>
      <c r="C6061" s="46">
        <v>4</v>
      </c>
    </row>
    <row r="6062" spans="1:4" x14ac:dyDescent="0.3">
      <c r="A6062" s="46" t="s">
        <v>2611</v>
      </c>
      <c r="B6062" s="46" t="s">
        <v>942</v>
      </c>
      <c r="C6062" s="46">
        <v>5</v>
      </c>
    </row>
    <row r="6063" spans="1:4" x14ac:dyDescent="0.3">
      <c r="A6063" s="46" t="s">
        <v>2658</v>
      </c>
      <c r="B6063" s="46" t="s">
        <v>942</v>
      </c>
      <c r="C6063" s="46">
        <v>12</v>
      </c>
    </row>
    <row r="6064" spans="1:4" x14ac:dyDescent="0.3">
      <c r="A6064" s="46" t="s">
        <v>2658</v>
      </c>
      <c r="B6064" s="46" t="s">
        <v>942</v>
      </c>
      <c r="C6064" s="46">
        <v>13</v>
      </c>
    </row>
    <row r="6065" spans="1:3" x14ac:dyDescent="0.3">
      <c r="A6065" s="46" t="s">
        <v>2658</v>
      </c>
      <c r="B6065" s="46" t="s">
        <v>942</v>
      </c>
      <c r="C6065" s="46">
        <v>13</v>
      </c>
    </row>
    <row r="6066" spans="1:3" x14ac:dyDescent="0.3">
      <c r="A6066" s="46" t="s">
        <v>2658</v>
      </c>
      <c r="B6066" s="46" t="s">
        <v>942</v>
      </c>
      <c r="C6066" s="46">
        <v>13</v>
      </c>
    </row>
    <row r="6067" spans="1:3" x14ac:dyDescent="0.3">
      <c r="A6067" s="46" t="s">
        <v>2748</v>
      </c>
      <c r="B6067" s="46" t="s">
        <v>2827</v>
      </c>
      <c r="C6067" s="46">
        <v>3</v>
      </c>
    </row>
    <row r="6068" spans="1:3" x14ac:dyDescent="0.3">
      <c r="A6068" s="46" t="s">
        <v>2748</v>
      </c>
      <c r="B6068" s="46" t="s">
        <v>2827</v>
      </c>
      <c r="C6068" s="46">
        <v>9</v>
      </c>
    </row>
    <row r="6069" spans="1:3" x14ac:dyDescent="0.3">
      <c r="A6069" s="46" t="s">
        <v>2749</v>
      </c>
      <c r="B6069" s="46" t="s">
        <v>2827</v>
      </c>
      <c r="C6069" s="46">
        <v>1</v>
      </c>
    </row>
    <row r="6070" spans="1:3" x14ac:dyDescent="0.3">
      <c r="A6070" s="46" t="s">
        <v>2749</v>
      </c>
      <c r="B6070" s="46" t="s">
        <v>2827</v>
      </c>
      <c r="C6070" s="46">
        <v>1</v>
      </c>
    </row>
    <row r="6071" spans="1:3" x14ac:dyDescent="0.3">
      <c r="A6071" s="46" t="s">
        <v>2749</v>
      </c>
      <c r="B6071" s="46" t="s">
        <v>2827</v>
      </c>
      <c r="C6071" s="46">
        <v>1</v>
      </c>
    </row>
    <row r="6072" spans="1:3" x14ac:dyDescent="0.3">
      <c r="A6072" s="46" t="s">
        <v>2489</v>
      </c>
      <c r="B6072" s="46" t="s">
        <v>2827</v>
      </c>
      <c r="C6072" s="46">
        <v>1</v>
      </c>
    </row>
    <row r="6073" spans="1:3" x14ac:dyDescent="0.3">
      <c r="A6073" s="46" t="s">
        <v>2750</v>
      </c>
      <c r="B6073" s="46" t="s">
        <v>2827</v>
      </c>
      <c r="C6073" s="46">
        <v>2</v>
      </c>
    </row>
    <row r="6074" spans="1:3" x14ac:dyDescent="0.3">
      <c r="A6074" s="46" t="s">
        <v>2752</v>
      </c>
      <c r="B6074" s="46" t="s">
        <v>2827</v>
      </c>
      <c r="C6074" s="46">
        <v>1</v>
      </c>
    </row>
    <row r="6075" spans="1:3" x14ac:dyDescent="0.3">
      <c r="A6075" s="46" t="s">
        <v>2752</v>
      </c>
      <c r="B6075" s="46" t="s">
        <v>2827</v>
      </c>
      <c r="C6075" s="46">
        <v>2</v>
      </c>
    </row>
    <row r="6076" spans="1:3" x14ac:dyDescent="0.3">
      <c r="A6076" s="46" t="s">
        <v>2752</v>
      </c>
      <c r="B6076" s="46" t="s">
        <v>2827</v>
      </c>
      <c r="C6076" s="46">
        <v>3</v>
      </c>
    </row>
    <row r="6077" spans="1:3" x14ac:dyDescent="0.3">
      <c r="A6077" s="46" t="s">
        <v>2752</v>
      </c>
      <c r="B6077" s="46" t="s">
        <v>2827</v>
      </c>
      <c r="C6077" s="46">
        <v>3</v>
      </c>
    </row>
    <row r="6078" spans="1:3" x14ac:dyDescent="0.3">
      <c r="A6078" s="46" t="s">
        <v>2752</v>
      </c>
      <c r="B6078" s="46" t="s">
        <v>2827</v>
      </c>
      <c r="C6078" s="46">
        <v>3</v>
      </c>
    </row>
    <row r="6079" spans="1:3" x14ac:dyDescent="0.3">
      <c r="A6079" s="46" t="s">
        <v>2752</v>
      </c>
      <c r="B6079" s="46" t="s">
        <v>2827</v>
      </c>
      <c r="C6079" s="46">
        <v>5</v>
      </c>
    </row>
    <row r="6080" spans="1:3" x14ac:dyDescent="0.3">
      <c r="A6080" s="46" t="s">
        <v>2752</v>
      </c>
      <c r="B6080" s="46" t="s">
        <v>2827</v>
      </c>
      <c r="C6080" s="46">
        <v>5</v>
      </c>
    </row>
    <row r="6081" spans="1:3" x14ac:dyDescent="0.3">
      <c r="A6081" s="46" t="s">
        <v>2752</v>
      </c>
      <c r="B6081" s="46" t="s">
        <v>2827</v>
      </c>
      <c r="C6081" s="46">
        <v>8</v>
      </c>
    </row>
    <row r="6082" spans="1:3" x14ac:dyDescent="0.3">
      <c r="A6082" s="46" t="s">
        <v>2752</v>
      </c>
      <c r="B6082" s="46" t="s">
        <v>2827</v>
      </c>
      <c r="C6082" s="46">
        <v>8</v>
      </c>
    </row>
    <row r="6083" spans="1:3" x14ac:dyDescent="0.3">
      <c r="A6083" s="46" t="s">
        <v>2752</v>
      </c>
      <c r="B6083" s="46" t="s">
        <v>2827</v>
      </c>
      <c r="C6083" s="46">
        <v>13</v>
      </c>
    </row>
    <row r="6084" spans="1:3" x14ac:dyDescent="0.3">
      <c r="A6084" s="46" t="s">
        <v>2752</v>
      </c>
      <c r="B6084" s="46" t="s">
        <v>2827</v>
      </c>
      <c r="C6084" s="46">
        <v>13</v>
      </c>
    </row>
    <row r="6085" spans="1:3" x14ac:dyDescent="0.3">
      <c r="A6085" s="46" t="s">
        <v>2752</v>
      </c>
      <c r="B6085" s="46" t="s">
        <v>2827</v>
      </c>
      <c r="C6085" s="46">
        <v>16</v>
      </c>
    </row>
    <row r="6086" spans="1:3" x14ac:dyDescent="0.3">
      <c r="A6086" s="46" t="s">
        <v>2752</v>
      </c>
      <c r="B6086" s="46" t="s">
        <v>2827</v>
      </c>
      <c r="C6086" s="46">
        <v>17</v>
      </c>
    </row>
    <row r="6087" spans="1:3" x14ac:dyDescent="0.3">
      <c r="A6087" s="46" t="s">
        <v>2752</v>
      </c>
      <c r="B6087" s="46" t="s">
        <v>2827</v>
      </c>
      <c r="C6087" s="46">
        <v>20</v>
      </c>
    </row>
    <row r="6088" spans="1:3" x14ac:dyDescent="0.3">
      <c r="A6088" s="46" t="s">
        <v>2750</v>
      </c>
      <c r="B6088" s="46" t="s">
        <v>2857</v>
      </c>
      <c r="C6088" s="46">
        <v>1</v>
      </c>
    </row>
    <row r="6089" spans="1:3" x14ac:dyDescent="0.3">
      <c r="A6089" s="46" t="s">
        <v>2658</v>
      </c>
      <c r="B6089" s="46" t="s">
        <v>2861</v>
      </c>
      <c r="C6089" s="46"/>
    </row>
    <row r="6090" spans="1:3" x14ac:dyDescent="0.3">
      <c r="A6090" s="46" t="s">
        <v>2749</v>
      </c>
      <c r="B6090" s="46" t="s">
        <v>2829</v>
      </c>
      <c r="C6090" s="46"/>
    </row>
    <row r="6091" spans="1:3" x14ac:dyDescent="0.3">
      <c r="A6091" s="46" t="s">
        <v>2749</v>
      </c>
      <c r="B6091" s="46" t="s">
        <v>2830</v>
      </c>
      <c r="C6091" s="46"/>
    </row>
    <row r="6092" spans="1:3" x14ac:dyDescent="0.3">
      <c r="A6092" s="46" t="s">
        <v>2489</v>
      </c>
      <c r="B6092" s="46" t="s">
        <v>2829</v>
      </c>
      <c r="C6092" s="46"/>
    </row>
    <row r="6093" spans="1:3" x14ac:dyDescent="0.3">
      <c r="A6093" s="46" t="s">
        <v>2489</v>
      </c>
      <c r="B6093" s="46" t="s">
        <v>2829</v>
      </c>
      <c r="C6093" s="46"/>
    </row>
    <row r="6094" spans="1:3" x14ac:dyDescent="0.3">
      <c r="A6094" s="46" t="s">
        <v>2756</v>
      </c>
      <c r="B6094" s="46" t="s">
        <v>2909</v>
      </c>
      <c r="C6094" s="46">
        <v>1</v>
      </c>
    </row>
    <row r="6095" spans="1:3" x14ac:dyDescent="0.3">
      <c r="A6095" s="46" t="s">
        <v>2756</v>
      </c>
      <c r="B6095" s="46" t="s">
        <v>2910</v>
      </c>
      <c r="C6095" s="46">
        <v>1</v>
      </c>
    </row>
    <row r="6096" spans="1:3" x14ac:dyDescent="0.3">
      <c r="A6096" s="46" t="s">
        <v>2756</v>
      </c>
      <c r="B6096" s="46" t="s">
        <v>2911</v>
      </c>
      <c r="C6096" s="46">
        <v>1</v>
      </c>
    </row>
    <row r="6097" spans="1:3" x14ac:dyDescent="0.3">
      <c r="A6097" s="46" t="s">
        <v>2756</v>
      </c>
      <c r="B6097" s="46" t="s">
        <v>2911</v>
      </c>
      <c r="C6097" s="46">
        <v>1</v>
      </c>
    </row>
    <row r="6098" spans="1:3" x14ac:dyDescent="0.3">
      <c r="A6098" s="46" t="s">
        <v>2756</v>
      </c>
      <c r="B6098" s="46" t="s">
        <v>2911</v>
      </c>
      <c r="C6098" s="46">
        <v>1</v>
      </c>
    </row>
    <row r="6099" spans="1:3" x14ac:dyDescent="0.3">
      <c r="A6099" s="46" t="s">
        <v>2756</v>
      </c>
      <c r="B6099" s="46" t="s">
        <v>2911</v>
      </c>
      <c r="C6099" s="46">
        <v>3</v>
      </c>
    </row>
    <row r="6100" spans="1:3" x14ac:dyDescent="0.3">
      <c r="A6100" s="46" t="s">
        <v>2753</v>
      </c>
      <c r="B6100" s="46" t="s">
        <v>2899</v>
      </c>
      <c r="C6100" s="46"/>
    </row>
    <row r="6101" spans="1:3" x14ac:dyDescent="0.3">
      <c r="A6101" s="46" t="s">
        <v>2749</v>
      </c>
      <c r="B6101" s="46" t="s">
        <v>2832</v>
      </c>
      <c r="C6101" s="46">
        <v>1</v>
      </c>
    </row>
    <row r="6102" spans="1:3" x14ac:dyDescent="0.3">
      <c r="A6102" s="46" t="s">
        <v>2749</v>
      </c>
      <c r="B6102" s="46" t="s">
        <v>2832</v>
      </c>
      <c r="C6102" s="46">
        <v>1</v>
      </c>
    </row>
    <row r="6103" spans="1:3" x14ac:dyDescent="0.3">
      <c r="A6103" s="46" t="s">
        <v>2749</v>
      </c>
      <c r="B6103" s="46" t="s">
        <v>2832</v>
      </c>
      <c r="C6103" s="46">
        <v>1</v>
      </c>
    </row>
    <row r="6104" spans="1:3" x14ac:dyDescent="0.3">
      <c r="A6104" s="46" t="s">
        <v>2749</v>
      </c>
      <c r="B6104" s="46" t="s">
        <v>2834</v>
      </c>
      <c r="C6104" s="46"/>
    </row>
    <row r="6105" spans="1:3" x14ac:dyDescent="0.3">
      <c r="A6105" s="46" t="s">
        <v>2749</v>
      </c>
      <c r="B6105" s="46" t="s">
        <v>2832</v>
      </c>
      <c r="C6105" s="46"/>
    </row>
    <row r="6106" spans="1:3" x14ac:dyDescent="0.3">
      <c r="A6106" s="46" t="s">
        <v>2749</v>
      </c>
      <c r="B6106" s="46" t="s">
        <v>2832</v>
      </c>
      <c r="C6106" s="46"/>
    </row>
    <row r="6107" spans="1:3" x14ac:dyDescent="0.3">
      <c r="A6107" s="46" t="s">
        <v>2749</v>
      </c>
      <c r="B6107" s="46" t="s">
        <v>2832</v>
      </c>
      <c r="C6107" s="46"/>
    </row>
    <row r="6108" spans="1:3" x14ac:dyDescent="0.3">
      <c r="A6108" s="46" t="s">
        <v>2749</v>
      </c>
      <c r="B6108" s="46" t="s">
        <v>2832</v>
      </c>
      <c r="C6108" s="46"/>
    </row>
    <row r="6109" spans="1:3" x14ac:dyDescent="0.3">
      <c r="A6109" s="46" t="s">
        <v>2749</v>
      </c>
      <c r="B6109" s="46" t="s">
        <v>2832</v>
      </c>
      <c r="C6109" s="46"/>
    </row>
    <row r="6110" spans="1:3" x14ac:dyDescent="0.3">
      <c r="A6110" s="46" t="s">
        <v>2749</v>
      </c>
      <c r="B6110" s="46" t="s">
        <v>2832</v>
      </c>
      <c r="C6110" s="46"/>
    </row>
    <row r="6111" spans="1:3" x14ac:dyDescent="0.3">
      <c r="A6111" s="46" t="s">
        <v>2749</v>
      </c>
      <c r="B6111" s="46" t="s">
        <v>2832</v>
      </c>
      <c r="C6111" s="46"/>
    </row>
    <row r="6112" spans="1:3" x14ac:dyDescent="0.3">
      <c r="A6112" s="46" t="s">
        <v>2489</v>
      </c>
      <c r="B6112" s="46" t="s">
        <v>2834</v>
      </c>
      <c r="C6112" s="46"/>
    </row>
    <row r="6113" spans="1:3" x14ac:dyDescent="0.3">
      <c r="A6113" s="46" t="s">
        <v>2489</v>
      </c>
      <c r="B6113" s="46" t="s">
        <v>2832</v>
      </c>
      <c r="C6113" s="46"/>
    </row>
    <row r="6114" spans="1:3" x14ac:dyDescent="0.3">
      <c r="A6114" s="46" t="s">
        <v>2489</v>
      </c>
      <c r="B6114" s="46" t="s">
        <v>2832</v>
      </c>
      <c r="C6114" s="46"/>
    </row>
    <row r="6115" spans="1:3" x14ac:dyDescent="0.3">
      <c r="A6115" s="46" t="s">
        <v>2489</v>
      </c>
      <c r="B6115" s="46" t="s">
        <v>2832</v>
      </c>
      <c r="C6115" s="46"/>
    </row>
    <row r="6116" spans="1:3" x14ac:dyDescent="0.3">
      <c r="A6116" s="46" t="s">
        <v>2489</v>
      </c>
      <c r="B6116" s="46" t="s">
        <v>2832</v>
      </c>
      <c r="C6116" s="46"/>
    </row>
    <row r="6117" spans="1:3" x14ac:dyDescent="0.3">
      <c r="A6117" s="46" t="s">
        <v>2489</v>
      </c>
      <c r="B6117" s="46" t="s">
        <v>2832</v>
      </c>
      <c r="C6117" s="46"/>
    </row>
    <row r="6118" spans="1:3" x14ac:dyDescent="0.3">
      <c r="A6118" s="46" t="s">
        <v>2489</v>
      </c>
      <c r="B6118" s="46" t="s">
        <v>2832</v>
      </c>
      <c r="C6118" s="46"/>
    </row>
    <row r="6119" spans="1:3" x14ac:dyDescent="0.3">
      <c r="A6119" s="46" t="s">
        <v>2489</v>
      </c>
      <c r="B6119" s="46" t="s">
        <v>2832</v>
      </c>
      <c r="C6119" s="46"/>
    </row>
    <row r="6120" spans="1:3" x14ac:dyDescent="0.3">
      <c r="A6120" s="46" t="s">
        <v>2489</v>
      </c>
      <c r="B6120" s="46" t="s">
        <v>2832</v>
      </c>
      <c r="C6120" s="46"/>
    </row>
    <row r="6121" spans="1:3" x14ac:dyDescent="0.3">
      <c r="A6121" s="46" t="s">
        <v>2489</v>
      </c>
      <c r="B6121" s="46" t="s">
        <v>2832</v>
      </c>
      <c r="C6121" s="46"/>
    </row>
    <row r="6122" spans="1:3" x14ac:dyDescent="0.3">
      <c r="A6122" s="46" t="s">
        <v>2750</v>
      </c>
      <c r="B6122" s="46" t="s">
        <v>2834</v>
      </c>
      <c r="C6122" s="46"/>
    </row>
    <row r="6123" spans="1:3" x14ac:dyDescent="0.3">
      <c r="A6123" s="46" t="s">
        <v>2751</v>
      </c>
      <c r="B6123" s="46" t="s">
        <v>2832</v>
      </c>
      <c r="C6123" s="46">
        <v>1</v>
      </c>
    </row>
    <row r="6124" spans="1:3" x14ac:dyDescent="0.3">
      <c r="A6124" s="46" t="s">
        <v>2751</v>
      </c>
      <c r="B6124" s="46" t="s">
        <v>2832</v>
      </c>
      <c r="C6124" s="46"/>
    </row>
    <row r="6125" spans="1:3" x14ac:dyDescent="0.3">
      <c r="A6125" s="46" t="s">
        <v>2658</v>
      </c>
      <c r="B6125" s="46" t="s">
        <v>2834</v>
      </c>
      <c r="C6125" s="46"/>
    </row>
    <row r="6126" spans="1:3" x14ac:dyDescent="0.3">
      <c r="A6126" s="46" t="s">
        <v>2658</v>
      </c>
      <c r="B6126" s="46" t="s">
        <v>2834</v>
      </c>
      <c r="C6126" s="46"/>
    </row>
    <row r="6127" spans="1:3" x14ac:dyDescent="0.3">
      <c r="A6127" s="46" t="s">
        <v>2658</v>
      </c>
      <c r="B6127" s="46" t="s">
        <v>2834</v>
      </c>
      <c r="C6127" s="46"/>
    </row>
    <row r="6128" spans="1:3" x14ac:dyDescent="0.3">
      <c r="A6128" s="46" t="s">
        <v>2658</v>
      </c>
      <c r="B6128" s="46" t="s">
        <v>2832</v>
      </c>
      <c r="C6128" s="46"/>
    </row>
    <row r="6129" spans="1:3" x14ac:dyDescent="0.3">
      <c r="A6129" s="46" t="s">
        <v>2752</v>
      </c>
      <c r="B6129" s="46" t="s">
        <v>2832</v>
      </c>
      <c r="C6129" s="46">
        <v>1</v>
      </c>
    </row>
    <row r="6130" spans="1:3" x14ac:dyDescent="0.3">
      <c r="A6130" s="46" t="s">
        <v>2752</v>
      </c>
      <c r="B6130" s="46" t="s">
        <v>2832</v>
      </c>
      <c r="C6130" s="46">
        <v>1</v>
      </c>
    </row>
    <row r="6131" spans="1:3" x14ac:dyDescent="0.3">
      <c r="A6131" s="46" t="s">
        <v>2752</v>
      </c>
      <c r="B6131" s="46" t="s">
        <v>2832</v>
      </c>
      <c r="C6131" s="46">
        <v>1</v>
      </c>
    </row>
    <row r="6132" spans="1:3" x14ac:dyDescent="0.3">
      <c r="A6132" s="46" t="s">
        <v>2752</v>
      </c>
      <c r="B6132" s="46" t="s">
        <v>2832</v>
      </c>
      <c r="C6132" s="46">
        <v>1</v>
      </c>
    </row>
    <row r="6133" spans="1:3" x14ac:dyDescent="0.3">
      <c r="A6133" s="46" t="s">
        <v>2752</v>
      </c>
      <c r="B6133" s="46" t="s">
        <v>2832</v>
      </c>
      <c r="C6133" s="46">
        <v>1</v>
      </c>
    </row>
    <row r="6134" spans="1:3" x14ac:dyDescent="0.3">
      <c r="A6134" s="46" t="s">
        <v>2752</v>
      </c>
      <c r="B6134" s="46" t="s">
        <v>2832</v>
      </c>
      <c r="C6134" s="46">
        <v>1</v>
      </c>
    </row>
    <row r="6135" spans="1:3" x14ac:dyDescent="0.3">
      <c r="A6135" s="46" t="s">
        <v>2752</v>
      </c>
      <c r="B6135" s="46" t="s">
        <v>2832</v>
      </c>
      <c r="C6135" s="46"/>
    </row>
    <row r="6136" spans="1:3" x14ac:dyDescent="0.3">
      <c r="A6136" s="46" t="s">
        <v>2752</v>
      </c>
      <c r="B6136" s="46" t="s">
        <v>2832</v>
      </c>
      <c r="C6136" s="46"/>
    </row>
    <row r="6137" spans="1:3" x14ac:dyDescent="0.3">
      <c r="A6137" s="46" t="s">
        <v>2752</v>
      </c>
      <c r="B6137" s="46" t="s">
        <v>2832</v>
      </c>
      <c r="C6137" s="46"/>
    </row>
    <row r="6138" spans="1:3" x14ac:dyDescent="0.3">
      <c r="A6138" s="46" t="s">
        <v>2752</v>
      </c>
      <c r="B6138" s="46" t="s">
        <v>2832</v>
      </c>
      <c r="C6138" s="46"/>
    </row>
    <row r="6139" spans="1:3" x14ac:dyDescent="0.3">
      <c r="A6139" s="46" t="s">
        <v>2752</v>
      </c>
      <c r="B6139" s="46" t="s">
        <v>2832</v>
      </c>
      <c r="C6139" s="46"/>
    </row>
    <row r="6140" spans="1:3" x14ac:dyDescent="0.3">
      <c r="A6140" s="46" t="s">
        <v>2752</v>
      </c>
      <c r="B6140" s="46" t="s">
        <v>2832</v>
      </c>
      <c r="C6140" s="46"/>
    </row>
    <row r="6141" spans="1:3" x14ac:dyDescent="0.3">
      <c r="A6141" s="46" t="s">
        <v>2752</v>
      </c>
      <c r="B6141" s="46" t="s">
        <v>2832</v>
      </c>
      <c r="C6141" s="46"/>
    </row>
    <row r="6142" spans="1:3" x14ac:dyDescent="0.3">
      <c r="A6142" s="46" t="s">
        <v>2752</v>
      </c>
      <c r="B6142" s="46" t="s">
        <v>2832</v>
      </c>
      <c r="C6142" s="46"/>
    </row>
    <row r="6143" spans="1:3" x14ac:dyDescent="0.3">
      <c r="A6143" s="46" t="s">
        <v>2752</v>
      </c>
      <c r="B6143" s="46" t="s">
        <v>2832</v>
      </c>
      <c r="C6143" s="46"/>
    </row>
    <row r="6144" spans="1:3" x14ac:dyDescent="0.3">
      <c r="A6144" s="46" t="s">
        <v>2752</v>
      </c>
      <c r="B6144" s="46" t="s">
        <v>2832</v>
      </c>
      <c r="C6144" s="46"/>
    </row>
    <row r="6145" spans="1:3" x14ac:dyDescent="0.3">
      <c r="A6145" s="46" t="s">
        <v>2752</v>
      </c>
      <c r="B6145" s="46" t="s">
        <v>2832</v>
      </c>
      <c r="C6145" s="46"/>
    </row>
    <row r="6146" spans="1:3" x14ac:dyDescent="0.3">
      <c r="A6146" s="46" t="s">
        <v>2752</v>
      </c>
      <c r="B6146" s="46" t="s">
        <v>2832</v>
      </c>
      <c r="C6146" s="46"/>
    </row>
    <row r="6147" spans="1:3" x14ac:dyDescent="0.3">
      <c r="A6147" s="46" t="s">
        <v>2754</v>
      </c>
      <c r="B6147" s="46" t="s">
        <v>2832</v>
      </c>
      <c r="C6147" s="46">
        <v>1</v>
      </c>
    </row>
    <row r="6148" spans="1:3" x14ac:dyDescent="0.3">
      <c r="A6148" s="46" t="s">
        <v>2753</v>
      </c>
      <c r="B6148" s="46" t="s">
        <v>2834</v>
      </c>
      <c r="C6148" s="46">
        <v>1</v>
      </c>
    </row>
    <row r="6149" spans="1:3" x14ac:dyDescent="0.3">
      <c r="A6149" s="46" t="s">
        <v>2753</v>
      </c>
      <c r="B6149" s="46" t="s">
        <v>2834</v>
      </c>
      <c r="C6149" s="46">
        <v>1</v>
      </c>
    </row>
    <row r="6150" spans="1:3" x14ac:dyDescent="0.3">
      <c r="A6150" s="46" t="s">
        <v>2753</v>
      </c>
      <c r="B6150" s="46" t="s">
        <v>2832</v>
      </c>
      <c r="C6150" s="46">
        <v>1</v>
      </c>
    </row>
    <row r="6151" spans="1:3" x14ac:dyDescent="0.3">
      <c r="A6151" s="46" t="s">
        <v>2753</v>
      </c>
      <c r="B6151" s="46" t="s">
        <v>2834</v>
      </c>
      <c r="C6151" s="46">
        <v>1</v>
      </c>
    </row>
    <row r="6152" spans="1:3" x14ac:dyDescent="0.3">
      <c r="A6152" s="46" t="s">
        <v>2753</v>
      </c>
      <c r="B6152" s="46" t="s">
        <v>2834</v>
      </c>
      <c r="C6152" s="46">
        <v>1</v>
      </c>
    </row>
    <row r="6153" spans="1:3" x14ac:dyDescent="0.3">
      <c r="A6153" s="46" t="s">
        <v>2753</v>
      </c>
      <c r="B6153" s="46" t="s">
        <v>2834</v>
      </c>
      <c r="C6153" s="46">
        <v>1</v>
      </c>
    </row>
    <row r="6154" spans="1:3" x14ac:dyDescent="0.3">
      <c r="A6154" s="46" t="s">
        <v>2753</v>
      </c>
      <c r="B6154" s="46" t="s">
        <v>2832</v>
      </c>
      <c r="C6154" s="46">
        <v>1</v>
      </c>
    </row>
    <row r="6155" spans="1:3" x14ac:dyDescent="0.3">
      <c r="A6155" s="46" t="s">
        <v>2753</v>
      </c>
      <c r="B6155" s="46" t="s">
        <v>2832</v>
      </c>
      <c r="C6155" s="46">
        <v>2</v>
      </c>
    </row>
    <row r="6156" spans="1:3" x14ac:dyDescent="0.3">
      <c r="A6156" s="46" t="s">
        <v>2753</v>
      </c>
      <c r="B6156" s="46" t="s">
        <v>2832</v>
      </c>
      <c r="C6156" s="46">
        <v>2</v>
      </c>
    </row>
    <row r="6157" spans="1:3" x14ac:dyDescent="0.3">
      <c r="A6157" s="46" t="s">
        <v>2753</v>
      </c>
      <c r="B6157" s="46" t="s">
        <v>2834</v>
      </c>
      <c r="C6157" s="46">
        <v>2</v>
      </c>
    </row>
    <row r="6158" spans="1:3" x14ac:dyDescent="0.3">
      <c r="A6158" s="46" t="s">
        <v>2753</v>
      </c>
      <c r="B6158" s="46" t="s">
        <v>2832</v>
      </c>
      <c r="C6158" s="46">
        <v>3</v>
      </c>
    </row>
    <row r="6159" spans="1:3" x14ac:dyDescent="0.3">
      <c r="A6159" s="46" t="s">
        <v>2753</v>
      </c>
      <c r="B6159" s="46" t="s">
        <v>2832</v>
      </c>
      <c r="C6159" s="46">
        <v>3</v>
      </c>
    </row>
    <row r="6160" spans="1:3" x14ac:dyDescent="0.3">
      <c r="A6160" s="46" t="s">
        <v>2753</v>
      </c>
      <c r="B6160" s="46" t="s">
        <v>2834</v>
      </c>
      <c r="C6160" s="46">
        <v>3</v>
      </c>
    </row>
    <row r="6161" spans="1:3" x14ac:dyDescent="0.3">
      <c r="A6161" s="46" t="s">
        <v>2754</v>
      </c>
      <c r="B6161" s="46" t="s">
        <v>2832</v>
      </c>
      <c r="C6161" s="46"/>
    </row>
    <row r="6162" spans="1:3" x14ac:dyDescent="0.3">
      <c r="A6162" s="46" t="s">
        <v>2754</v>
      </c>
      <c r="B6162" s="46" t="s">
        <v>2832</v>
      </c>
      <c r="C6162" s="46"/>
    </row>
    <row r="6163" spans="1:3" x14ac:dyDescent="0.3">
      <c r="A6163" s="46" t="s">
        <v>2754</v>
      </c>
      <c r="B6163" s="46" t="s">
        <v>2832</v>
      </c>
      <c r="C6163" s="46"/>
    </row>
    <row r="6164" spans="1:3" x14ac:dyDescent="0.3">
      <c r="A6164" s="46" t="s">
        <v>2754</v>
      </c>
      <c r="B6164" s="46" t="s">
        <v>2832</v>
      </c>
      <c r="C6164" s="46"/>
    </row>
    <row r="6165" spans="1:3" x14ac:dyDescent="0.3">
      <c r="A6165" s="46" t="s">
        <v>2754</v>
      </c>
      <c r="B6165" s="46" t="s">
        <v>2832</v>
      </c>
      <c r="C6165" s="46"/>
    </row>
    <row r="6166" spans="1:3" x14ac:dyDescent="0.3">
      <c r="A6166" s="46" t="s">
        <v>2753</v>
      </c>
      <c r="B6166" s="46" t="s">
        <v>2834</v>
      </c>
      <c r="C6166" s="46"/>
    </row>
    <row r="6167" spans="1:3" x14ac:dyDescent="0.3">
      <c r="A6167" s="46" t="s">
        <v>2753</v>
      </c>
      <c r="B6167" s="46" t="s">
        <v>2832</v>
      </c>
      <c r="C6167" s="46"/>
    </row>
    <row r="6168" spans="1:3" x14ac:dyDescent="0.3">
      <c r="A6168" s="46" t="s">
        <v>2753</v>
      </c>
      <c r="B6168" s="46" t="s">
        <v>2834</v>
      </c>
      <c r="C6168" s="46"/>
    </row>
    <row r="6169" spans="1:3" x14ac:dyDescent="0.3">
      <c r="A6169" s="46" t="s">
        <v>2753</v>
      </c>
      <c r="B6169" s="46" t="s">
        <v>2832</v>
      </c>
      <c r="C6169" s="46"/>
    </row>
    <row r="6170" spans="1:3" x14ac:dyDescent="0.3">
      <c r="A6170" s="46" t="s">
        <v>2753</v>
      </c>
      <c r="B6170" s="46" t="s">
        <v>2834</v>
      </c>
      <c r="C6170" s="46"/>
    </row>
    <row r="6171" spans="1:3" x14ac:dyDescent="0.3">
      <c r="A6171" s="46" t="s">
        <v>2753</v>
      </c>
      <c r="B6171" s="46" t="s">
        <v>2834</v>
      </c>
      <c r="C6171" s="46"/>
    </row>
    <row r="6172" spans="1:3" x14ac:dyDescent="0.3">
      <c r="A6172" s="46" t="s">
        <v>2753</v>
      </c>
      <c r="B6172" s="46" t="s">
        <v>2834</v>
      </c>
      <c r="C6172" s="46"/>
    </row>
    <row r="6173" spans="1:3" x14ac:dyDescent="0.3">
      <c r="A6173" s="46" t="s">
        <v>2753</v>
      </c>
      <c r="B6173" s="46" t="s">
        <v>2834</v>
      </c>
      <c r="C6173" s="46"/>
    </row>
    <row r="6174" spans="1:3" x14ac:dyDescent="0.3">
      <c r="A6174" s="46" t="s">
        <v>2753</v>
      </c>
      <c r="B6174" s="46" t="s">
        <v>2832</v>
      </c>
      <c r="C6174" s="46"/>
    </row>
    <row r="6175" spans="1:3" x14ac:dyDescent="0.3">
      <c r="A6175" s="46" t="s">
        <v>2753</v>
      </c>
      <c r="B6175" s="46" t="s">
        <v>2832</v>
      </c>
      <c r="C6175" s="46"/>
    </row>
    <row r="6176" spans="1:3" x14ac:dyDescent="0.3">
      <c r="A6176" s="46" t="s">
        <v>2753</v>
      </c>
      <c r="B6176" s="46" t="s">
        <v>2834</v>
      </c>
      <c r="C6176" s="46"/>
    </row>
    <row r="6177" spans="1:3" x14ac:dyDescent="0.3">
      <c r="A6177" s="46" t="s">
        <v>2753</v>
      </c>
      <c r="B6177" s="46" t="s">
        <v>2834</v>
      </c>
      <c r="C6177" s="46"/>
    </row>
    <row r="6178" spans="1:3" x14ac:dyDescent="0.3">
      <c r="A6178" s="46" t="s">
        <v>2753</v>
      </c>
      <c r="B6178" s="46" t="s">
        <v>2832</v>
      </c>
      <c r="C6178" s="46"/>
    </row>
    <row r="6179" spans="1:3" x14ac:dyDescent="0.3">
      <c r="A6179" s="46" t="s">
        <v>2753</v>
      </c>
      <c r="B6179" s="46" t="s">
        <v>2832</v>
      </c>
      <c r="C6179" s="46"/>
    </row>
    <row r="6180" spans="1:3" x14ac:dyDescent="0.3">
      <c r="A6180" s="46" t="s">
        <v>2753</v>
      </c>
      <c r="B6180" s="46" t="s">
        <v>2832</v>
      </c>
      <c r="C6180" s="46"/>
    </row>
    <row r="6181" spans="1:3" x14ac:dyDescent="0.3">
      <c r="A6181" s="46" t="s">
        <v>2756</v>
      </c>
      <c r="B6181" s="46" t="s">
        <v>2832</v>
      </c>
      <c r="C6181" s="46">
        <v>1</v>
      </c>
    </row>
    <row r="6182" spans="1:3" x14ac:dyDescent="0.3">
      <c r="A6182" s="46" t="s">
        <v>2756</v>
      </c>
      <c r="B6182" s="46" t="s">
        <v>2832</v>
      </c>
      <c r="C6182" s="46">
        <v>1</v>
      </c>
    </row>
    <row r="6183" spans="1:3" x14ac:dyDescent="0.3">
      <c r="A6183" s="46" t="s">
        <v>2756</v>
      </c>
      <c r="B6183" s="46" t="s">
        <v>2832</v>
      </c>
      <c r="C6183" s="46">
        <v>1</v>
      </c>
    </row>
    <row r="6184" spans="1:3" x14ac:dyDescent="0.3">
      <c r="A6184" s="46" t="s">
        <v>2756</v>
      </c>
      <c r="B6184" s="46" t="s">
        <v>2832</v>
      </c>
      <c r="C6184" s="46">
        <v>1</v>
      </c>
    </row>
    <row r="6185" spans="1:3" x14ac:dyDescent="0.3">
      <c r="A6185" s="46" t="s">
        <v>2756</v>
      </c>
      <c r="B6185" s="46" t="s">
        <v>2832</v>
      </c>
      <c r="C6185" s="46">
        <v>1</v>
      </c>
    </row>
    <row r="6186" spans="1:3" x14ac:dyDescent="0.3">
      <c r="A6186" s="46" t="s">
        <v>2756</v>
      </c>
      <c r="B6186" s="46" t="s">
        <v>2832</v>
      </c>
      <c r="C6186" s="46">
        <v>1</v>
      </c>
    </row>
    <row r="6187" spans="1:3" x14ac:dyDescent="0.3">
      <c r="A6187" s="46" t="s">
        <v>2756</v>
      </c>
      <c r="B6187" s="46" t="s">
        <v>2832</v>
      </c>
      <c r="C6187" s="46">
        <v>1</v>
      </c>
    </row>
    <row r="6188" spans="1:3" x14ac:dyDescent="0.3">
      <c r="A6188" s="46" t="s">
        <v>2755</v>
      </c>
      <c r="B6188" s="46" t="s">
        <v>2834</v>
      </c>
      <c r="C6188" s="46">
        <v>1</v>
      </c>
    </row>
    <row r="6189" spans="1:3" x14ac:dyDescent="0.3">
      <c r="A6189" s="46" t="s">
        <v>2755</v>
      </c>
      <c r="B6189" s="46" t="s">
        <v>2832</v>
      </c>
      <c r="C6189" s="46">
        <v>1</v>
      </c>
    </row>
    <row r="6190" spans="1:3" x14ac:dyDescent="0.3">
      <c r="A6190" s="46" t="s">
        <v>2755</v>
      </c>
      <c r="B6190" s="46" t="s">
        <v>2834</v>
      </c>
      <c r="C6190" s="46">
        <v>1</v>
      </c>
    </row>
    <row r="6191" spans="1:3" x14ac:dyDescent="0.3">
      <c r="A6191" s="46" t="s">
        <v>2755</v>
      </c>
      <c r="B6191" s="46" t="s">
        <v>2832</v>
      </c>
      <c r="C6191" s="46">
        <v>1</v>
      </c>
    </row>
    <row r="6192" spans="1:3" x14ac:dyDescent="0.3">
      <c r="A6192" s="46" t="s">
        <v>2755</v>
      </c>
      <c r="B6192" s="46" t="s">
        <v>2832</v>
      </c>
      <c r="C6192" s="46">
        <v>1</v>
      </c>
    </row>
    <row r="6193" spans="1:3" x14ac:dyDescent="0.3">
      <c r="A6193" s="46" t="s">
        <v>2755</v>
      </c>
      <c r="B6193" s="46" t="s">
        <v>2832</v>
      </c>
      <c r="C6193" s="46">
        <v>1</v>
      </c>
    </row>
    <row r="6194" spans="1:3" x14ac:dyDescent="0.3">
      <c r="A6194" s="46" t="s">
        <v>2755</v>
      </c>
      <c r="B6194" s="46" t="s">
        <v>2832</v>
      </c>
      <c r="C6194" s="46">
        <v>1</v>
      </c>
    </row>
    <row r="6195" spans="1:3" x14ac:dyDescent="0.3">
      <c r="A6195" s="46" t="s">
        <v>2755</v>
      </c>
      <c r="B6195" s="46" t="s">
        <v>2834</v>
      </c>
      <c r="C6195" s="46">
        <v>1</v>
      </c>
    </row>
    <row r="6196" spans="1:3" x14ac:dyDescent="0.3">
      <c r="A6196" s="46" t="s">
        <v>2756</v>
      </c>
      <c r="B6196" s="46" t="s">
        <v>2832</v>
      </c>
      <c r="C6196" s="46">
        <v>2</v>
      </c>
    </row>
    <row r="6197" spans="1:3" x14ac:dyDescent="0.3">
      <c r="A6197" s="46" t="s">
        <v>2755</v>
      </c>
      <c r="B6197" s="46" t="s">
        <v>2834</v>
      </c>
      <c r="C6197" s="46">
        <v>2</v>
      </c>
    </row>
    <row r="6198" spans="1:3" x14ac:dyDescent="0.3">
      <c r="A6198" s="46" t="s">
        <v>2755</v>
      </c>
      <c r="B6198" s="46" t="s">
        <v>2832</v>
      </c>
      <c r="C6198" s="46">
        <v>2</v>
      </c>
    </row>
    <row r="6199" spans="1:3" x14ac:dyDescent="0.3">
      <c r="A6199" s="46" t="s">
        <v>2755</v>
      </c>
      <c r="B6199" s="46" t="s">
        <v>2832</v>
      </c>
      <c r="C6199" s="46">
        <v>4</v>
      </c>
    </row>
    <row r="6200" spans="1:3" x14ac:dyDescent="0.3">
      <c r="A6200" s="46" t="s">
        <v>2756</v>
      </c>
      <c r="B6200" s="46" t="s">
        <v>2832</v>
      </c>
      <c r="C6200" s="46"/>
    </row>
    <row r="6201" spans="1:3" x14ac:dyDescent="0.3">
      <c r="A6201" s="46" t="s">
        <v>2756</v>
      </c>
      <c r="B6201" s="46" t="s">
        <v>2832</v>
      </c>
      <c r="C6201" s="46"/>
    </row>
    <row r="6202" spans="1:3" x14ac:dyDescent="0.3">
      <c r="A6202" s="46" t="s">
        <v>2756</v>
      </c>
      <c r="B6202" s="46" t="s">
        <v>2832</v>
      </c>
      <c r="C6202" s="46"/>
    </row>
    <row r="6203" spans="1:3" x14ac:dyDescent="0.3">
      <c r="A6203" s="46" t="s">
        <v>2756</v>
      </c>
      <c r="B6203" s="46" t="s">
        <v>2832</v>
      </c>
      <c r="C6203" s="46"/>
    </row>
    <row r="6204" spans="1:3" x14ac:dyDescent="0.3">
      <c r="A6204" s="46" t="s">
        <v>2756</v>
      </c>
      <c r="B6204" s="46" t="s">
        <v>2832</v>
      </c>
      <c r="C6204" s="46"/>
    </row>
    <row r="6205" spans="1:3" x14ac:dyDescent="0.3">
      <c r="A6205" s="46" t="s">
        <v>2756</v>
      </c>
      <c r="B6205" s="46" t="s">
        <v>2832</v>
      </c>
      <c r="C6205" s="46"/>
    </row>
    <row r="6206" spans="1:3" x14ac:dyDescent="0.3">
      <c r="A6206" s="46" t="s">
        <v>2756</v>
      </c>
      <c r="B6206" s="46" t="s">
        <v>2832</v>
      </c>
      <c r="C6206" s="46"/>
    </row>
    <row r="6207" spans="1:3" x14ac:dyDescent="0.3">
      <c r="A6207" s="46" t="s">
        <v>2756</v>
      </c>
      <c r="B6207" s="46" t="s">
        <v>2906</v>
      </c>
      <c r="C6207" s="46"/>
    </row>
    <row r="6208" spans="1:3" x14ac:dyDescent="0.3">
      <c r="A6208" s="46" t="s">
        <v>2756</v>
      </c>
      <c r="B6208" s="46" t="s">
        <v>2832</v>
      </c>
      <c r="C6208" s="46"/>
    </row>
    <row r="6209" spans="1:3" x14ac:dyDescent="0.3">
      <c r="A6209" s="46" t="s">
        <v>2756</v>
      </c>
      <c r="B6209" s="46" t="s">
        <v>2832</v>
      </c>
      <c r="C6209" s="46"/>
    </row>
    <row r="6210" spans="1:3" x14ac:dyDescent="0.3">
      <c r="A6210" s="46" t="s">
        <v>2756</v>
      </c>
      <c r="B6210" s="46" t="s">
        <v>2832</v>
      </c>
      <c r="C6210" s="46"/>
    </row>
    <row r="6211" spans="1:3" x14ac:dyDescent="0.3">
      <c r="A6211" s="46" t="s">
        <v>2756</v>
      </c>
      <c r="B6211" s="46" t="s">
        <v>2832</v>
      </c>
      <c r="C6211" s="46"/>
    </row>
    <row r="6212" spans="1:3" x14ac:dyDescent="0.3">
      <c r="A6212" s="46" t="s">
        <v>2756</v>
      </c>
      <c r="B6212" s="46" t="s">
        <v>2832</v>
      </c>
      <c r="C6212" s="46"/>
    </row>
    <row r="6213" spans="1:3" x14ac:dyDescent="0.3">
      <c r="A6213" s="46" t="s">
        <v>2756</v>
      </c>
      <c r="B6213" s="46" t="s">
        <v>2832</v>
      </c>
      <c r="C6213" s="46"/>
    </row>
    <row r="6214" spans="1:3" x14ac:dyDescent="0.3">
      <c r="A6214" s="46" t="s">
        <v>2756</v>
      </c>
      <c r="B6214" s="46" t="s">
        <v>2832</v>
      </c>
      <c r="C6214" s="46"/>
    </row>
    <row r="6215" spans="1:3" x14ac:dyDescent="0.3">
      <c r="A6215" s="46" t="s">
        <v>2756</v>
      </c>
      <c r="B6215" s="46" t="s">
        <v>2832</v>
      </c>
      <c r="C6215" s="46"/>
    </row>
    <row r="6216" spans="1:3" x14ac:dyDescent="0.3">
      <c r="A6216" s="46" t="s">
        <v>2756</v>
      </c>
      <c r="B6216" s="46" t="s">
        <v>2832</v>
      </c>
      <c r="C6216" s="46"/>
    </row>
    <row r="6217" spans="1:3" x14ac:dyDescent="0.3">
      <c r="A6217" s="46" t="s">
        <v>2756</v>
      </c>
      <c r="B6217" s="46" t="s">
        <v>2832</v>
      </c>
      <c r="C6217" s="46"/>
    </row>
    <row r="6218" spans="1:3" x14ac:dyDescent="0.3">
      <c r="A6218" s="46" t="s">
        <v>2755</v>
      </c>
      <c r="B6218" s="46" t="s">
        <v>2834</v>
      </c>
      <c r="C6218" s="46"/>
    </row>
    <row r="6219" spans="1:3" x14ac:dyDescent="0.3">
      <c r="A6219" s="46" t="s">
        <v>2755</v>
      </c>
      <c r="B6219" s="46" t="s">
        <v>2832</v>
      </c>
      <c r="C6219" s="46"/>
    </row>
    <row r="6220" spans="1:3" x14ac:dyDescent="0.3">
      <c r="A6220" s="46" t="s">
        <v>2755</v>
      </c>
      <c r="B6220" s="46" t="s">
        <v>2832</v>
      </c>
      <c r="C6220" s="46"/>
    </row>
    <row r="6221" spans="1:3" x14ac:dyDescent="0.3">
      <c r="A6221" s="46" t="s">
        <v>2755</v>
      </c>
      <c r="B6221" s="46" t="s">
        <v>2834</v>
      </c>
      <c r="C6221" s="46"/>
    </row>
    <row r="6222" spans="1:3" x14ac:dyDescent="0.3">
      <c r="A6222" s="46" t="s">
        <v>2755</v>
      </c>
      <c r="B6222" s="46" t="s">
        <v>2834</v>
      </c>
      <c r="C6222" s="46"/>
    </row>
    <row r="6223" spans="1:3" x14ac:dyDescent="0.3">
      <c r="A6223" s="46" t="s">
        <v>2755</v>
      </c>
      <c r="B6223" s="46" t="s">
        <v>2834</v>
      </c>
      <c r="C6223" s="46"/>
    </row>
    <row r="6224" spans="1:3" x14ac:dyDescent="0.3">
      <c r="A6224" s="46" t="s">
        <v>2755</v>
      </c>
      <c r="B6224" s="46" t="s">
        <v>2832</v>
      </c>
      <c r="C6224" s="46"/>
    </row>
    <row r="6225" spans="1:3" x14ac:dyDescent="0.3">
      <c r="A6225" s="46" t="s">
        <v>2755</v>
      </c>
      <c r="B6225" s="46" t="s">
        <v>2834</v>
      </c>
      <c r="C6225" s="46"/>
    </row>
    <row r="6226" spans="1:3" x14ac:dyDescent="0.3">
      <c r="A6226" s="46" t="s">
        <v>2755</v>
      </c>
      <c r="B6226" s="46" t="s">
        <v>2834</v>
      </c>
      <c r="C6226" s="46"/>
    </row>
    <row r="6227" spans="1:3" x14ac:dyDescent="0.3">
      <c r="A6227" s="46" t="s">
        <v>2755</v>
      </c>
      <c r="B6227" s="46" t="s">
        <v>2834</v>
      </c>
      <c r="C6227" s="46"/>
    </row>
    <row r="6228" spans="1:3" x14ac:dyDescent="0.3">
      <c r="A6228" s="46" t="s">
        <v>2755</v>
      </c>
      <c r="B6228" s="46" t="s">
        <v>2832</v>
      </c>
      <c r="C6228" s="46"/>
    </row>
    <row r="6229" spans="1:3" x14ac:dyDescent="0.3">
      <c r="A6229" s="46" t="s">
        <v>2755</v>
      </c>
      <c r="B6229" s="46" t="s">
        <v>2834</v>
      </c>
      <c r="C6229" s="46"/>
    </row>
    <row r="6230" spans="1:3" x14ac:dyDescent="0.3">
      <c r="A6230" s="46" t="s">
        <v>2755</v>
      </c>
      <c r="B6230" s="46" t="s">
        <v>2832</v>
      </c>
      <c r="C6230" s="46"/>
    </row>
    <row r="6231" spans="1:3" x14ac:dyDescent="0.3">
      <c r="A6231" s="46" t="s">
        <v>2755</v>
      </c>
      <c r="B6231" s="46" t="s">
        <v>2834</v>
      </c>
      <c r="C6231" s="46"/>
    </row>
    <row r="6232" spans="1:3" x14ac:dyDescent="0.3">
      <c r="A6232" s="46" t="s">
        <v>2755</v>
      </c>
      <c r="B6232" s="46" t="s">
        <v>2834</v>
      </c>
      <c r="C6232" s="46"/>
    </row>
    <row r="6233" spans="1:3" x14ac:dyDescent="0.3">
      <c r="A6233" s="46" t="s">
        <v>2755</v>
      </c>
      <c r="B6233" s="46" t="s">
        <v>2834</v>
      </c>
      <c r="C6233" s="46"/>
    </row>
    <row r="6234" spans="1:3" x14ac:dyDescent="0.3">
      <c r="A6234" s="46" t="s">
        <v>2753</v>
      </c>
      <c r="B6234" s="46" t="s">
        <v>2895</v>
      </c>
      <c r="C6234" s="46">
        <v>2</v>
      </c>
    </row>
    <row r="6235" spans="1:3" x14ac:dyDescent="0.3">
      <c r="A6235" s="46" t="s">
        <v>2611</v>
      </c>
      <c r="B6235" s="46" t="s">
        <v>1</v>
      </c>
      <c r="C6235" s="46">
        <v>1</v>
      </c>
    </row>
    <row r="6236" spans="1:3" x14ac:dyDescent="0.3">
      <c r="A6236" s="46" t="s">
        <v>2611</v>
      </c>
      <c r="B6236" s="46" t="s">
        <v>1</v>
      </c>
      <c r="C6236" s="46">
        <v>1</v>
      </c>
    </row>
    <row r="6237" spans="1:3" x14ac:dyDescent="0.3">
      <c r="A6237" s="46" t="s">
        <v>2756</v>
      </c>
      <c r="B6237" s="46" t="s">
        <v>2912</v>
      </c>
      <c r="C6237" s="46">
        <v>1</v>
      </c>
    </row>
    <row r="6238" spans="1:3" x14ac:dyDescent="0.3">
      <c r="A6238" s="46" t="s">
        <v>2748</v>
      </c>
      <c r="B6238" s="46" t="s">
        <v>2816</v>
      </c>
      <c r="C6238" s="46">
        <v>1</v>
      </c>
    </row>
    <row r="6239" spans="1:3" x14ac:dyDescent="0.3">
      <c r="A6239" s="46" t="s">
        <v>2748</v>
      </c>
      <c r="B6239" s="46" t="s">
        <v>2818</v>
      </c>
      <c r="C6239" s="46"/>
    </row>
    <row r="6240" spans="1:3" x14ac:dyDescent="0.3">
      <c r="A6240" s="46" t="s">
        <v>2749</v>
      </c>
      <c r="B6240" s="46" t="s">
        <v>2842</v>
      </c>
      <c r="C6240" s="46"/>
    </row>
    <row r="6241" spans="1:3" x14ac:dyDescent="0.3">
      <c r="A6241" s="46" t="s">
        <v>2752</v>
      </c>
      <c r="B6241" s="46" t="s">
        <v>2818</v>
      </c>
      <c r="C6241" s="46">
        <v>1</v>
      </c>
    </row>
    <row r="6242" spans="1:3" x14ac:dyDescent="0.3">
      <c r="A6242" s="46" t="s">
        <v>2752</v>
      </c>
      <c r="B6242" s="46" t="s">
        <v>2816</v>
      </c>
      <c r="C6242" s="46">
        <v>1</v>
      </c>
    </row>
    <row r="6243" spans="1:3" x14ac:dyDescent="0.3">
      <c r="A6243" s="46" t="s">
        <v>2752</v>
      </c>
      <c r="B6243" s="46" t="s">
        <v>2818</v>
      </c>
      <c r="C6243" s="46">
        <v>2</v>
      </c>
    </row>
    <row r="6244" spans="1:3" x14ac:dyDescent="0.3">
      <c r="A6244" s="46" t="s">
        <v>2752</v>
      </c>
      <c r="B6244" s="46" t="s">
        <v>2818</v>
      </c>
      <c r="C6244" s="46">
        <v>2</v>
      </c>
    </row>
    <row r="6245" spans="1:3" x14ac:dyDescent="0.3">
      <c r="A6245" s="46" t="s">
        <v>2754</v>
      </c>
      <c r="B6245" s="46" t="s">
        <v>2900</v>
      </c>
      <c r="C6245" s="46"/>
    </row>
    <row r="6246" spans="1:3" x14ac:dyDescent="0.3">
      <c r="A6246" s="46" t="s">
        <v>2611</v>
      </c>
      <c r="B6246" s="46" t="s">
        <v>2768</v>
      </c>
      <c r="C6246" s="46"/>
    </row>
  </sheetData>
  <sortState ref="A4718:D6246">
    <sortCondition ref="B4718:B6246"/>
    <sortCondition ref="A4718:A6246"/>
    <sortCondition ref="C4718:C624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2" workbookViewId="0">
      <pane ySplit="780" topLeftCell="A94" activePane="bottomLeft"/>
      <selection activeCell="A2" sqref="A2:J122"/>
      <selection pane="bottomLeft" activeCell="I125" sqref="I125"/>
    </sheetView>
  </sheetViews>
  <sheetFormatPr defaultColWidth="10.921875" defaultRowHeight="13.5" x14ac:dyDescent="0.3"/>
  <sheetData>
    <row r="1" spans="1:12" x14ac:dyDescent="0.3">
      <c r="A1" t="s">
        <v>1922</v>
      </c>
      <c r="B1" t="s">
        <v>2105</v>
      </c>
      <c r="C1" s="1">
        <v>38960</v>
      </c>
    </row>
    <row r="2" spans="1:12" x14ac:dyDescent="0.3">
      <c r="A2" t="s">
        <v>598</v>
      </c>
      <c r="B2" t="s">
        <v>599</v>
      </c>
      <c r="C2" t="s">
        <v>773</v>
      </c>
      <c r="D2" t="s">
        <v>774</v>
      </c>
      <c r="E2" t="s">
        <v>1134</v>
      </c>
      <c r="F2" t="s">
        <v>1135</v>
      </c>
      <c r="G2" t="s">
        <v>1492</v>
      </c>
      <c r="H2" t="s">
        <v>1773</v>
      </c>
      <c r="I2" t="s">
        <v>739</v>
      </c>
      <c r="J2" t="s">
        <v>565</v>
      </c>
    </row>
    <row r="3" spans="1:12" x14ac:dyDescent="0.3">
      <c r="A3">
        <v>46.3</v>
      </c>
      <c r="B3" t="s">
        <v>1943</v>
      </c>
      <c r="I3" t="s">
        <v>812</v>
      </c>
      <c r="J3" t="s">
        <v>812</v>
      </c>
    </row>
    <row r="4" spans="1:12" x14ac:dyDescent="0.3">
      <c r="A4">
        <v>26.7</v>
      </c>
      <c r="B4" t="s">
        <v>702</v>
      </c>
      <c r="I4" t="s">
        <v>703</v>
      </c>
      <c r="J4" t="s">
        <v>697</v>
      </c>
    </row>
    <row r="5" spans="1:12" x14ac:dyDescent="0.3">
      <c r="A5">
        <v>15</v>
      </c>
      <c r="B5" t="s">
        <v>702</v>
      </c>
      <c r="I5" t="s">
        <v>697</v>
      </c>
      <c r="J5" t="s">
        <v>697</v>
      </c>
    </row>
    <row r="6" spans="1:12" x14ac:dyDescent="0.3">
      <c r="A6">
        <v>33.5</v>
      </c>
      <c r="B6" t="s">
        <v>76</v>
      </c>
      <c r="I6" t="s">
        <v>697</v>
      </c>
      <c r="J6" t="s">
        <v>813</v>
      </c>
    </row>
    <row r="7" spans="1:12" x14ac:dyDescent="0.3">
      <c r="A7">
        <v>22</v>
      </c>
      <c r="B7" t="s">
        <v>53</v>
      </c>
      <c r="E7">
        <v>1</v>
      </c>
      <c r="I7" t="s">
        <v>706</v>
      </c>
      <c r="J7" t="s">
        <v>1257</v>
      </c>
    </row>
    <row r="8" spans="1:12" x14ac:dyDescent="0.3">
      <c r="A8">
        <v>7.1</v>
      </c>
      <c r="B8" t="s">
        <v>53</v>
      </c>
      <c r="E8">
        <v>1</v>
      </c>
      <c r="I8" t="s">
        <v>706</v>
      </c>
      <c r="J8" t="s">
        <v>1257</v>
      </c>
    </row>
    <row r="9" spans="1:12" x14ac:dyDescent="0.3">
      <c r="A9">
        <v>21</v>
      </c>
      <c r="B9" t="s">
        <v>53</v>
      </c>
      <c r="E9">
        <v>2</v>
      </c>
      <c r="I9" t="s">
        <v>706</v>
      </c>
      <c r="J9" t="s">
        <v>1257</v>
      </c>
    </row>
    <row r="10" spans="1:12" x14ac:dyDescent="0.3">
      <c r="A10">
        <v>20</v>
      </c>
      <c r="B10" t="s">
        <v>53</v>
      </c>
      <c r="E10">
        <v>2</v>
      </c>
      <c r="I10" t="s">
        <v>706</v>
      </c>
      <c r="J10" t="s">
        <v>1257</v>
      </c>
      <c r="K10">
        <f>SUM(E4:E10)</f>
        <v>6</v>
      </c>
      <c r="L10" t="s">
        <v>2170</v>
      </c>
    </row>
    <row r="11" spans="1:12" x14ac:dyDescent="0.3">
      <c r="A11">
        <v>32.799999999999997</v>
      </c>
      <c r="B11" t="s">
        <v>251</v>
      </c>
      <c r="I11" t="s">
        <v>71</v>
      </c>
    </row>
    <row r="12" spans="1:12" x14ac:dyDescent="0.3">
      <c r="A12">
        <v>27</v>
      </c>
      <c r="B12" t="s">
        <v>1320</v>
      </c>
      <c r="I12" t="s">
        <v>704</v>
      </c>
      <c r="J12" t="s">
        <v>1257</v>
      </c>
    </row>
    <row r="13" spans="1:12" x14ac:dyDescent="0.3">
      <c r="A13">
        <v>23</v>
      </c>
      <c r="B13" t="s">
        <v>1319</v>
      </c>
      <c r="I13" t="s">
        <v>705</v>
      </c>
      <c r="J13" t="s">
        <v>1257</v>
      </c>
    </row>
    <row r="14" spans="1:12" x14ac:dyDescent="0.3">
      <c r="A14">
        <v>41.8</v>
      </c>
      <c r="B14" t="s">
        <v>1608</v>
      </c>
      <c r="E14">
        <v>1</v>
      </c>
      <c r="I14" t="s">
        <v>647</v>
      </c>
      <c r="J14" t="s">
        <v>648</v>
      </c>
    </row>
    <row r="15" spans="1:12" x14ac:dyDescent="0.3">
      <c r="A15">
        <v>39.6</v>
      </c>
      <c r="B15" t="s">
        <v>1608</v>
      </c>
      <c r="E15">
        <v>1</v>
      </c>
      <c r="I15" t="s">
        <v>647</v>
      </c>
      <c r="J15" t="s">
        <v>648</v>
      </c>
    </row>
    <row r="16" spans="1:12" x14ac:dyDescent="0.3">
      <c r="A16">
        <v>36.299999999999997</v>
      </c>
      <c r="B16" t="s">
        <v>1608</v>
      </c>
      <c r="E16">
        <v>1</v>
      </c>
      <c r="I16" t="s">
        <v>647</v>
      </c>
      <c r="J16" t="s">
        <v>648</v>
      </c>
    </row>
    <row r="17" spans="1:12" x14ac:dyDescent="0.3">
      <c r="A17">
        <v>34.700000000000003</v>
      </c>
      <c r="B17" t="s">
        <v>1608</v>
      </c>
      <c r="E17">
        <v>1</v>
      </c>
      <c r="I17" t="s">
        <v>647</v>
      </c>
      <c r="J17" t="s">
        <v>648</v>
      </c>
    </row>
    <row r="18" spans="1:12" x14ac:dyDescent="0.3">
      <c r="A18">
        <v>49.6</v>
      </c>
      <c r="B18" t="s">
        <v>2108</v>
      </c>
      <c r="E18">
        <v>1</v>
      </c>
      <c r="I18" t="s">
        <v>647</v>
      </c>
      <c r="J18" t="s">
        <v>1047</v>
      </c>
    </row>
    <row r="19" spans="1:12" x14ac:dyDescent="0.3">
      <c r="A19">
        <v>46</v>
      </c>
      <c r="B19" t="s">
        <v>1930</v>
      </c>
      <c r="E19">
        <v>1</v>
      </c>
      <c r="I19" t="s">
        <v>647</v>
      </c>
      <c r="J19" t="s">
        <v>1047</v>
      </c>
    </row>
    <row r="20" spans="1:12" x14ac:dyDescent="0.3">
      <c r="A20">
        <v>43.6</v>
      </c>
      <c r="B20" t="s">
        <v>1930</v>
      </c>
      <c r="E20">
        <v>1</v>
      </c>
      <c r="I20" t="s">
        <v>647</v>
      </c>
      <c r="J20" t="s">
        <v>1047</v>
      </c>
    </row>
    <row r="21" spans="1:12" x14ac:dyDescent="0.3">
      <c r="A21">
        <v>35</v>
      </c>
      <c r="B21" t="s">
        <v>2108</v>
      </c>
      <c r="E21">
        <v>1</v>
      </c>
      <c r="I21" t="s">
        <v>647</v>
      </c>
      <c r="J21" t="s">
        <v>1047</v>
      </c>
    </row>
    <row r="22" spans="1:12" x14ac:dyDescent="0.3">
      <c r="A22">
        <v>34</v>
      </c>
      <c r="B22" t="s">
        <v>2108</v>
      </c>
      <c r="E22">
        <v>1</v>
      </c>
      <c r="I22" t="s">
        <v>647</v>
      </c>
      <c r="J22" t="s">
        <v>1047</v>
      </c>
    </row>
    <row r="23" spans="1:12" x14ac:dyDescent="0.3">
      <c r="A23">
        <v>27.4</v>
      </c>
      <c r="B23" t="s">
        <v>770</v>
      </c>
      <c r="E23">
        <v>1</v>
      </c>
      <c r="I23" t="s">
        <v>647</v>
      </c>
      <c r="J23" t="s">
        <v>1047</v>
      </c>
    </row>
    <row r="24" spans="1:12" x14ac:dyDescent="0.3">
      <c r="A24">
        <v>26.9</v>
      </c>
      <c r="B24" t="s">
        <v>1930</v>
      </c>
      <c r="E24">
        <v>1</v>
      </c>
      <c r="I24" t="s">
        <v>647</v>
      </c>
      <c r="J24" t="s">
        <v>1047</v>
      </c>
    </row>
    <row r="25" spans="1:12" x14ac:dyDescent="0.3">
      <c r="A25">
        <v>21</v>
      </c>
      <c r="B25" t="s">
        <v>1930</v>
      </c>
      <c r="E25">
        <v>1</v>
      </c>
      <c r="I25" t="s">
        <v>647</v>
      </c>
      <c r="J25" t="s">
        <v>1047</v>
      </c>
    </row>
    <row r="26" spans="1:12" x14ac:dyDescent="0.3">
      <c r="A26">
        <v>14</v>
      </c>
      <c r="B26" t="s">
        <v>1930</v>
      </c>
      <c r="E26">
        <v>1</v>
      </c>
      <c r="I26" t="s">
        <v>647</v>
      </c>
      <c r="J26" t="s">
        <v>1047</v>
      </c>
    </row>
    <row r="27" spans="1:12" x14ac:dyDescent="0.3">
      <c r="A27">
        <v>5.5</v>
      </c>
      <c r="B27" t="s">
        <v>1930</v>
      </c>
      <c r="E27">
        <v>1</v>
      </c>
      <c r="I27" t="s">
        <v>647</v>
      </c>
      <c r="J27" t="s">
        <v>1047</v>
      </c>
    </row>
    <row r="28" spans="1:12" x14ac:dyDescent="0.3">
      <c r="A28">
        <v>0.4</v>
      </c>
      <c r="B28" t="s">
        <v>499</v>
      </c>
      <c r="E28">
        <v>1</v>
      </c>
      <c r="I28" t="s">
        <v>647</v>
      </c>
      <c r="J28" t="s">
        <v>1047</v>
      </c>
    </row>
    <row r="29" spans="1:12" x14ac:dyDescent="0.3">
      <c r="A29">
        <v>37.5</v>
      </c>
      <c r="B29" t="s">
        <v>111</v>
      </c>
      <c r="E29">
        <v>2</v>
      </c>
      <c r="I29" t="s">
        <v>647</v>
      </c>
      <c r="J29" t="s">
        <v>648</v>
      </c>
    </row>
    <row r="30" spans="1:12" x14ac:dyDescent="0.3">
      <c r="A30">
        <v>48.7</v>
      </c>
      <c r="B30" t="s">
        <v>1930</v>
      </c>
      <c r="E30">
        <v>2</v>
      </c>
      <c r="I30" t="s">
        <v>647</v>
      </c>
      <c r="J30" t="s">
        <v>1047</v>
      </c>
    </row>
    <row r="31" spans="1:12" x14ac:dyDescent="0.3">
      <c r="A31">
        <v>48</v>
      </c>
      <c r="B31" t="s">
        <v>2109</v>
      </c>
      <c r="E31">
        <v>2</v>
      </c>
      <c r="I31" t="s">
        <v>647</v>
      </c>
      <c r="J31" t="s">
        <v>1047</v>
      </c>
      <c r="K31">
        <f>SUM(E21:E31)</f>
        <v>14</v>
      </c>
      <c r="L31" t="s">
        <v>1992</v>
      </c>
    </row>
    <row r="32" spans="1:12" x14ac:dyDescent="0.3">
      <c r="A32">
        <v>46.3</v>
      </c>
      <c r="B32" t="s">
        <v>2109</v>
      </c>
      <c r="E32">
        <v>2</v>
      </c>
      <c r="I32" t="s">
        <v>647</v>
      </c>
      <c r="J32" t="s">
        <v>1047</v>
      </c>
    </row>
    <row r="33" spans="1:10" x14ac:dyDescent="0.3">
      <c r="A33">
        <v>45.5</v>
      </c>
      <c r="B33" t="s">
        <v>1930</v>
      </c>
      <c r="E33">
        <v>2</v>
      </c>
      <c r="I33" t="s">
        <v>647</v>
      </c>
      <c r="J33" t="s">
        <v>1047</v>
      </c>
    </row>
    <row r="34" spans="1:10" x14ac:dyDescent="0.3">
      <c r="A34">
        <v>44.9</v>
      </c>
      <c r="B34" t="s">
        <v>2108</v>
      </c>
      <c r="E34">
        <v>2</v>
      </c>
      <c r="I34" t="s">
        <v>647</v>
      </c>
      <c r="J34" t="s">
        <v>1047</v>
      </c>
    </row>
    <row r="35" spans="1:10" x14ac:dyDescent="0.3">
      <c r="A35">
        <v>41</v>
      </c>
      <c r="B35" t="s">
        <v>2108</v>
      </c>
      <c r="E35">
        <v>2</v>
      </c>
      <c r="I35" t="s">
        <v>647</v>
      </c>
      <c r="J35" t="s">
        <v>1047</v>
      </c>
    </row>
    <row r="36" spans="1:10" x14ac:dyDescent="0.3">
      <c r="A36">
        <v>37</v>
      </c>
      <c r="B36" t="s">
        <v>2108</v>
      </c>
      <c r="E36">
        <v>2</v>
      </c>
      <c r="I36" t="s">
        <v>647</v>
      </c>
      <c r="J36" t="s">
        <v>1047</v>
      </c>
    </row>
    <row r="37" spans="1:10" x14ac:dyDescent="0.3">
      <c r="A37">
        <v>20</v>
      </c>
      <c r="B37" t="s">
        <v>2108</v>
      </c>
      <c r="E37">
        <v>2</v>
      </c>
      <c r="I37" t="s">
        <v>647</v>
      </c>
      <c r="J37" t="s">
        <v>1047</v>
      </c>
    </row>
    <row r="38" spans="1:10" x14ac:dyDescent="0.3">
      <c r="A38">
        <v>19</v>
      </c>
      <c r="B38" t="s">
        <v>1930</v>
      </c>
      <c r="E38">
        <v>2</v>
      </c>
      <c r="I38" t="s">
        <v>647</v>
      </c>
      <c r="J38" t="s">
        <v>1047</v>
      </c>
    </row>
    <row r="39" spans="1:10" x14ac:dyDescent="0.3">
      <c r="A39">
        <v>15</v>
      </c>
      <c r="B39" t="s">
        <v>2108</v>
      </c>
      <c r="E39">
        <v>2</v>
      </c>
      <c r="I39" t="s">
        <v>647</v>
      </c>
      <c r="J39" t="s">
        <v>1047</v>
      </c>
    </row>
    <row r="40" spans="1:10" x14ac:dyDescent="0.3">
      <c r="A40">
        <v>7.4</v>
      </c>
      <c r="B40" t="s">
        <v>1862</v>
      </c>
      <c r="E40">
        <v>2</v>
      </c>
      <c r="I40" t="s">
        <v>647</v>
      </c>
      <c r="J40" t="s">
        <v>1047</v>
      </c>
    </row>
    <row r="41" spans="1:10" x14ac:dyDescent="0.3">
      <c r="A41">
        <v>38</v>
      </c>
      <c r="B41" t="s">
        <v>65</v>
      </c>
      <c r="E41">
        <v>3</v>
      </c>
      <c r="I41" t="s">
        <v>647</v>
      </c>
      <c r="J41" t="s">
        <v>648</v>
      </c>
    </row>
    <row r="42" spans="1:10" x14ac:dyDescent="0.3">
      <c r="A42">
        <v>42</v>
      </c>
      <c r="B42" t="s">
        <v>1930</v>
      </c>
      <c r="E42">
        <v>3</v>
      </c>
      <c r="I42" t="s">
        <v>647</v>
      </c>
      <c r="J42" t="s">
        <v>1047</v>
      </c>
    </row>
    <row r="43" spans="1:10" x14ac:dyDescent="0.3">
      <c r="A43">
        <v>40</v>
      </c>
      <c r="B43" t="s">
        <v>2108</v>
      </c>
      <c r="E43">
        <v>3</v>
      </c>
      <c r="I43" t="s">
        <v>647</v>
      </c>
      <c r="J43" t="s">
        <v>1047</v>
      </c>
    </row>
    <row r="44" spans="1:10" x14ac:dyDescent="0.3">
      <c r="A44">
        <v>38</v>
      </c>
      <c r="B44" t="s">
        <v>2108</v>
      </c>
      <c r="E44">
        <v>3</v>
      </c>
      <c r="I44" t="s">
        <v>647</v>
      </c>
      <c r="J44" t="s">
        <v>1047</v>
      </c>
    </row>
    <row r="45" spans="1:10" x14ac:dyDescent="0.3">
      <c r="A45">
        <v>33.5</v>
      </c>
      <c r="B45" t="s">
        <v>1930</v>
      </c>
      <c r="E45">
        <v>3</v>
      </c>
      <c r="I45" t="s">
        <v>647</v>
      </c>
      <c r="J45" t="s">
        <v>1047</v>
      </c>
    </row>
    <row r="46" spans="1:10" x14ac:dyDescent="0.3">
      <c r="A46">
        <v>22</v>
      </c>
      <c r="B46" t="s">
        <v>1930</v>
      </c>
      <c r="E46">
        <v>3</v>
      </c>
      <c r="I46" t="s">
        <v>647</v>
      </c>
      <c r="J46" t="s">
        <v>1047</v>
      </c>
    </row>
    <row r="47" spans="1:10" x14ac:dyDescent="0.3">
      <c r="A47">
        <v>19</v>
      </c>
      <c r="B47" t="s">
        <v>2108</v>
      </c>
      <c r="E47">
        <v>3</v>
      </c>
      <c r="I47" t="s">
        <v>647</v>
      </c>
      <c r="J47" t="s">
        <v>1047</v>
      </c>
    </row>
    <row r="48" spans="1:10" x14ac:dyDescent="0.3">
      <c r="A48">
        <v>39</v>
      </c>
      <c r="B48" t="s">
        <v>1608</v>
      </c>
      <c r="E48">
        <v>4</v>
      </c>
      <c r="I48" t="s">
        <v>647</v>
      </c>
      <c r="J48" t="s">
        <v>648</v>
      </c>
    </row>
    <row r="49" spans="1:10" x14ac:dyDescent="0.3">
      <c r="A49">
        <v>47</v>
      </c>
      <c r="B49" t="s">
        <v>2108</v>
      </c>
      <c r="E49">
        <v>4</v>
      </c>
      <c r="I49" t="s">
        <v>647</v>
      </c>
      <c r="J49" t="s">
        <v>1047</v>
      </c>
    </row>
    <row r="50" spans="1:10" x14ac:dyDescent="0.3">
      <c r="A50">
        <v>44.7</v>
      </c>
      <c r="B50" t="s">
        <v>2108</v>
      </c>
      <c r="E50">
        <v>4</v>
      </c>
      <c r="I50" t="s">
        <v>647</v>
      </c>
      <c r="J50" t="s">
        <v>1047</v>
      </c>
    </row>
    <row r="51" spans="1:10" x14ac:dyDescent="0.3">
      <c r="A51">
        <v>40</v>
      </c>
      <c r="B51" t="s">
        <v>2108</v>
      </c>
      <c r="E51">
        <v>4</v>
      </c>
      <c r="I51" t="s">
        <v>647</v>
      </c>
      <c r="J51" t="s">
        <v>1047</v>
      </c>
    </row>
    <row r="52" spans="1:10" x14ac:dyDescent="0.3">
      <c r="A52">
        <v>39</v>
      </c>
      <c r="B52" t="s">
        <v>1930</v>
      </c>
      <c r="E52">
        <v>4</v>
      </c>
      <c r="I52" t="s">
        <v>647</v>
      </c>
      <c r="J52" t="s">
        <v>1047</v>
      </c>
    </row>
    <row r="53" spans="1:10" x14ac:dyDescent="0.3">
      <c r="A53">
        <v>33</v>
      </c>
      <c r="B53" t="s">
        <v>250</v>
      </c>
      <c r="E53">
        <v>4</v>
      </c>
      <c r="I53" t="s">
        <v>647</v>
      </c>
      <c r="J53" t="s">
        <v>1047</v>
      </c>
    </row>
    <row r="54" spans="1:10" x14ac:dyDescent="0.3">
      <c r="A54">
        <v>32</v>
      </c>
      <c r="B54" t="s">
        <v>1930</v>
      </c>
      <c r="E54">
        <v>4</v>
      </c>
      <c r="I54" t="s">
        <v>647</v>
      </c>
      <c r="J54" t="s">
        <v>1047</v>
      </c>
    </row>
    <row r="55" spans="1:10" x14ac:dyDescent="0.3">
      <c r="A55">
        <v>20</v>
      </c>
      <c r="B55" t="s">
        <v>1930</v>
      </c>
      <c r="E55">
        <v>4</v>
      </c>
      <c r="I55" t="s">
        <v>647</v>
      </c>
      <c r="J55" t="s">
        <v>1047</v>
      </c>
    </row>
    <row r="56" spans="1:10" x14ac:dyDescent="0.3">
      <c r="A56">
        <v>18</v>
      </c>
      <c r="B56" t="s">
        <v>2108</v>
      </c>
      <c r="E56">
        <v>4</v>
      </c>
      <c r="I56" t="s">
        <v>647</v>
      </c>
      <c r="J56" t="s">
        <v>1047</v>
      </c>
    </row>
    <row r="57" spans="1:10" x14ac:dyDescent="0.3">
      <c r="A57">
        <v>17</v>
      </c>
      <c r="B57" t="s">
        <v>2108</v>
      </c>
      <c r="E57">
        <v>4</v>
      </c>
      <c r="I57" t="s">
        <v>647</v>
      </c>
      <c r="J57" t="s">
        <v>1047</v>
      </c>
    </row>
    <row r="58" spans="1:10" x14ac:dyDescent="0.3">
      <c r="A58">
        <v>16</v>
      </c>
      <c r="B58" t="s">
        <v>1930</v>
      </c>
      <c r="E58">
        <v>4</v>
      </c>
      <c r="I58" t="s">
        <v>647</v>
      </c>
      <c r="J58" t="s">
        <v>1047</v>
      </c>
    </row>
    <row r="59" spans="1:10" x14ac:dyDescent="0.3">
      <c r="A59">
        <v>43.9</v>
      </c>
      <c r="B59" t="s">
        <v>2108</v>
      </c>
      <c r="E59">
        <v>5</v>
      </c>
      <c r="I59" t="s">
        <v>647</v>
      </c>
      <c r="J59" t="s">
        <v>1047</v>
      </c>
    </row>
    <row r="60" spans="1:10" x14ac:dyDescent="0.3">
      <c r="A60">
        <v>43.4</v>
      </c>
      <c r="B60" t="s">
        <v>1930</v>
      </c>
      <c r="E60">
        <v>5</v>
      </c>
      <c r="I60" t="s">
        <v>647</v>
      </c>
      <c r="J60" t="s">
        <v>1047</v>
      </c>
    </row>
    <row r="61" spans="1:10" x14ac:dyDescent="0.3">
      <c r="A61">
        <v>41</v>
      </c>
      <c r="B61" t="s">
        <v>1930</v>
      </c>
      <c r="E61">
        <v>5</v>
      </c>
      <c r="I61" t="s">
        <v>647</v>
      </c>
      <c r="J61" t="s">
        <v>1047</v>
      </c>
    </row>
    <row r="62" spans="1:10" x14ac:dyDescent="0.3">
      <c r="A62">
        <v>21</v>
      </c>
      <c r="B62" t="s">
        <v>1930</v>
      </c>
      <c r="E62">
        <v>5</v>
      </c>
      <c r="I62" t="s">
        <v>647</v>
      </c>
      <c r="J62" t="s">
        <v>1047</v>
      </c>
    </row>
    <row r="63" spans="1:10" x14ac:dyDescent="0.3">
      <c r="A63">
        <v>39</v>
      </c>
      <c r="B63" t="s">
        <v>2108</v>
      </c>
      <c r="E63">
        <v>6</v>
      </c>
      <c r="I63" t="s">
        <v>647</v>
      </c>
      <c r="J63" t="s">
        <v>1047</v>
      </c>
    </row>
    <row r="64" spans="1:10" x14ac:dyDescent="0.3">
      <c r="A64">
        <v>38</v>
      </c>
      <c r="B64" t="s">
        <v>1930</v>
      </c>
      <c r="E64">
        <v>6</v>
      </c>
      <c r="I64" t="s">
        <v>647</v>
      </c>
      <c r="J64" t="s">
        <v>1047</v>
      </c>
    </row>
    <row r="65" spans="1:10" x14ac:dyDescent="0.3">
      <c r="A65">
        <v>43</v>
      </c>
      <c r="B65" t="s">
        <v>2108</v>
      </c>
      <c r="E65">
        <v>8</v>
      </c>
      <c r="I65" t="s">
        <v>647</v>
      </c>
      <c r="J65" t="s">
        <v>1047</v>
      </c>
    </row>
    <row r="66" spans="1:10" x14ac:dyDescent="0.3">
      <c r="A66">
        <v>42</v>
      </c>
      <c r="B66" t="s">
        <v>1930</v>
      </c>
      <c r="E66">
        <v>8</v>
      </c>
      <c r="I66" t="s">
        <v>647</v>
      </c>
      <c r="J66" t="s">
        <v>1047</v>
      </c>
    </row>
    <row r="67" spans="1:10" x14ac:dyDescent="0.3">
      <c r="A67">
        <v>44.1</v>
      </c>
      <c r="B67" t="s">
        <v>1608</v>
      </c>
      <c r="C67">
        <f>1.65+1.33</f>
        <v>2.98</v>
      </c>
      <c r="D67">
        <v>3.5</v>
      </c>
      <c r="I67" t="s">
        <v>647</v>
      </c>
      <c r="J67" t="s">
        <v>648</v>
      </c>
    </row>
    <row r="68" spans="1:10" x14ac:dyDescent="0.3">
      <c r="A68">
        <v>43.6</v>
      </c>
      <c r="B68" t="s">
        <v>1608</v>
      </c>
      <c r="C68">
        <f>1.65+2.55</f>
        <v>4.1999999999999993</v>
      </c>
      <c r="D68">
        <v>4.8</v>
      </c>
      <c r="I68" t="s">
        <v>647</v>
      </c>
      <c r="J68" t="s">
        <v>648</v>
      </c>
    </row>
    <row r="69" spans="1:10" x14ac:dyDescent="0.3">
      <c r="A69">
        <v>41.6</v>
      </c>
      <c r="B69" t="s">
        <v>1608</v>
      </c>
      <c r="C69">
        <f>1.65+4.29</f>
        <v>5.9399999999999995</v>
      </c>
      <c r="D69">
        <v>8.1</v>
      </c>
      <c r="I69" t="s">
        <v>647</v>
      </c>
      <c r="J69" t="s">
        <v>648</v>
      </c>
    </row>
    <row r="70" spans="1:10" x14ac:dyDescent="0.3">
      <c r="A70">
        <v>38.9</v>
      </c>
      <c r="B70" t="s">
        <v>111</v>
      </c>
      <c r="C70">
        <f>1.65+3</f>
        <v>4.6500000000000004</v>
      </c>
      <c r="D70">
        <v>5.0999999999999996</v>
      </c>
      <c r="I70" t="s">
        <v>647</v>
      </c>
      <c r="J70" t="s">
        <v>648</v>
      </c>
    </row>
    <row r="71" spans="1:10" x14ac:dyDescent="0.3">
      <c r="A71">
        <v>34.9</v>
      </c>
      <c r="B71" t="s">
        <v>67</v>
      </c>
      <c r="C71">
        <f>1.65+3.23</f>
        <v>4.88</v>
      </c>
      <c r="D71" t="s">
        <v>68</v>
      </c>
      <c r="I71" t="s">
        <v>647</v>
      </c>
      <c r="J71" t="s">
        <v>648</v>
      </c>
    </row>
    <row r="72" spans="1:10" x14ac:dyDescent="0.3">
      <c r="A72">
        <v>2.6</v>
      </c>
      <c r="B72" t="s">
        <v>1608</v>
      </c>
      <c r="C72">
        <v>1.2</v>
      </c>
      <c r="I72" t="s">
        <v>647</v>
      </c>
      <c r="J72" t="s">
        <v>648</v>
      </c>
    </row>
    <row r="73" spans="1:10" x14ac:dyDescent="0.3">
      <c r="A73">
        <v>45.2</v>
      </c>
      <c r="B73" t="s">
        <v>1944</v>
      </c>
      <c r="C73">
        <v>1.65</v>
      </c>
      <c r="D73">
        <v>1.5</v>
      </c>
      <c r="I73" t="s">
        <v>1074</v>
      </c>
      <c r="J73" t="s">
        <v>648</v>
      </c>
    </row>
    <row r="74" spans="1:10" x14ac:dyDescent="0.3">
      <c r="A74">
        <v>44.7</v>
      </c>
      <c r="B74" t="s">
        <v>2285</v>
      </c>
      <c r="C74">
        <f>1.65+2.68</f>
        <v>4.33</v>
      </c>
      <c r="D74">
        <v>4</v>
      </c>
      <c r="I74" t="s">
        <v>1074</v>
      </c>
      <c r="J74" t="s">
        <v>648</v>
      </c>
    </row>
    <row r="75" spans="1:10" x14ac:dyDescent="0.3">
      <c r="A75">
        <v>37.700000000000003</v>
      </c>
      <c r="B75" t="s">
        <v>2285</v>
      </c>
      <c r="C75">
        <f>1.65+3.3</f>
        <v>4.9499999999999993</v>
      </c>
      <c r="D75">
        <v>6.5</v>
      </c>
      <c r="I75" t="s">
        <v>1074</v>
      </c>
      <c r="J75" t="s">
        <v>648</v>
      </c>
    </row>
    <row r="76" spans="1:10" x14ac:dyDescent="0.3">
      <c r="A76">
        <v>0.4</v>
      </c>
      <c r="B76" t="s">
        <v>1944</v>
      </c>
      <c r="C76">
        <v>0.1</v>
      </c>
      <c r="I76" t="s">
        <v>1074</v>
      </c>
      <c r="J76" t="s">
        <v>648</v>
      </c>
    </row>
    <row r="77" spans="1:10" x14ac:dyDescent="0.3">
      <c r="A77">
        <v>28.3</v>
      </c>
      <c r="B77" t="s">
        <v>597</v>
      </c>
      <c r="C77">
        <v>1.8</v>
      </c>
      <c r="D77" t="s">
        <v>769</v>
      </c>
      <c r="I77" t="s">
        <v>647</v>
      </c>
      <c r="J77" t="s">
        <v>813</v>
      </c>
    </row>
    <row r="78" spans="1:10" x14ac:dyDescent="0.3">
      <c r="A78">
        <v>9.6</v>
      </c>
      <c r="B78" t="s">
        <v>1856</v>
      </c>
      <c r="I78" t="s">
        <v>647</v>
      </c>
      <c r="J78" t="s">
        <v>813</v>
      </c>
    </row>
    <row r="79" spans="1:10" x14ac:dyDescent="0.3">
      <c r="A79">
        <v>18.8</v>
      </c>
      <c r="B79" t="s">
        <v>2018</v>
      </c>
      <c r="C79">
        <f>1.65+5.8</f>
        <v>7.4499999999999993</v>
      </c>
      <c r="D79">
        <v>39.700000000000003</v>
      </c>
      <c r="G79" t="s">
        <v>2019</v>
      </c>
      <c r="I79" t="s">
        <v>1074</v>
      </c>
      <c r="J79" t="s">
        <v>813</v>
      </c>
    </row>
    <row r="80" spans="1:10" x14ac:dyDescent="0.3">
      <c r="A80">
        <v>23</v>
      </c>
      <c r="B80" t="s">
        <v>1489</v>
      </c>
      <c r="C80">
        <f>1.65+6.6</f>
        <v>8.25</v>
      </c>
      <c r="D80" t="s">
        <v>2012</v>
      </c>
      <c r="I80" t="s">
        <v>1074</v>
      </c>
      <c r="J80" t="s">
        <v>813</v>
      </c>
    </row>
    <row r="81" spans="1:12" x14ac:dyDescent="0.3">
      <c r="A81">
        <v>10.199999999999999</v>
      </c>
      <c r="B81" t="s">
        <v>1861</v>
      </c>
      <c r="C81">
        <v>8.5</v>
      </c>
      <c r="D81" t="s">
        <v>2026</v>
      </c>
      <c r="I81" t="s">
        <v>1074</v>
      </c>
      <c r="J81" t="s">
        <v>813</v>
      </c>
    </row>
    <row r="82" spans="1:12" x14ac:dyDescent="0.3">
      <c r="A82">
        <v>34.4</v>
      </c>
      <c r="B82" t="s">
        <v>114</v>
      </c>
      <c r="C82">
        <f>1.65+3.14</f>
        <v>4.79</v>
      </c>
      <c r="D82">
        <v>4.5999999999999996</v>
      </c>
      <c r="I82" t="s">
        <v>1074</v>
      </c>
      <c r="J82" t="s">
        <v>813</v>
      </c>
    </row>
    <row r="83" spans="1:12" x14ac:dyDescent="0.3">
      <c r="A83">
        <v>34.200000000000003</v>
      </c>
      <c r="B83" t="s">
        <v>115</v>
      </c>
      <c r="C83">
        <v>1.5</v>
      </c>
      <c r="D83">
        <v>1</v>
      </c>
      <c r="I83" t="s">
        <v>1074</v>
      </c>
      <c r="J83" t="s">
        <v>813</v>
      </c>
    </row>
    <row r="84" spans="1:12" x14ac:dyDescent="0.3">
      <c r="A84">
        <v>29.9</v>
      </c>
      <c r="B84" t="s">
        <v>74</v>
      </c>
      <c r="C84">
        <v>6.5</v>
      </c>
      <c r="D84">
        <v>8.1</v>
      </c>
      <c r="I84" t="s">
        <v>1074</v>
      </c>
      <c r="J84" t="s">
        <v>813</v>
      </c>
    </row>
    <row r="85" spans="1:12" x14ac:dyDescent="0.3">
      <c r="A85">
        <v>50</v>
      </c>
      <c r="B85" t="s">
        <v>1930</v>
      </c>
      <c r="C85">
        <f>1.65+3.06</f>
        <v>4.71</v>
      </c>
      <c r="D85">
        <v>5.5</v>
      </c>
      <c r="I85" t="s">
        <v>647</v>
      </c>
      <c r="J85" t="s">
        <v>1047</v>
      </c>
      <c r="K85">
        <f>SUM(E40:E85)</f>
        <v>115</v>
      </c>
      <c r="L85" t="s">
        <v>1126</v>
      </c>
    </row>
    <row r="86" spans="1:12" x14ac:dyDescent="0.3">
      <c r="A86">
        <v>49.2</v>
      </c>
      <c r="B86" t="s">
        <v>2108</v>
      </c>
      <c r="C86">
        <f>1.65+2.98</f>
        <v>4.63</v>
      </c>
      <c r="D86">
        <v>2.8</v>
      </c>
      <c r="I86" t="s">
        <v>647</v>
      </c>
      <c r="J86" t="s">
        <v>1047</v>
      </c>
      <c r="K86">
        <f>K85+K10</f>
        <v>121</v>
      </c>
      <c r="L86" t="s">
        <v>1303</v>
      </c>
    </row>
    <row r="87" spans="1:12" x14ac:dyDescent="0.3">
      <c r="A87">
        <v>48.4</v>
      </c>
      <c r="B87" t="s">
        <v>1930</v>
      </c>
      <c r="C87">
        <f>1.65+5.59</f>
        <v>7.24</v>
      </c>
      <c r="D87">
        <v>6.9</v>
      </c>
      <c r="I87" t="s">
        <v>647</v>
      </c>
      <c r="J87" t="s">
        <v>1047</v>
      </c>
    </row>
    <row r="88" spans="1:12" x14ac:dyDescent="0.3">
      <c r="A88">
        <v>47.5</v>
      </c>
      <c r="B88" t="s">
        <v>2108</v>
      </c>
      <c r="C88">
        <f>1.65+6.1</f>
        <v>7.75</v>
      </c>
      <c r="D88">
        <v>6.9</v>
      </c>
      <c r="I88" t="s">
        <v>647</v>
      </c>
      <c r="J88" t="s">
        <v>1047</v>
      </c>
    </row>
    <row r="89" spans="1:12" x14ac:dyDescent="0.3">
      <c r="A89">
        <v>47</v>
      </c>
      <c r="B89" t="s">
        <v>2108</v>
      </c>
      <c r="C89">
        <f>1.65+6.03</f>
        <v>7.68</v>
      </c>
      <c r="D89">
        <v>9.1999999999999993</v>
      </c>
      <c r="I89" t="s">
        <v>647</v>
      </c>
      <c r="J89" t="s">
        <v>1047</v>
      </c>
    </row>
    <row r="90" spans="1:12" x14ac:dyDescent="0.3">
      <c r="A90">
        <v>42.5</v>
      </c>
      <c r="B90" t="s">
        <v>1610</v>
      </c>
      <c r="C90">
        <v>0.3</v>
      </c>
      <c r="I90" t="s">
        <v>647</v>
      </c>
      <c r="J90" t="s">
        <v>1047</v>
      </c>
    </row>
    <row r="91" spans="1:12" x14ac:dyDescent="0.3">
      <c r="A91">
        <v>41.6</v>
      </c>
      <c r="B91" t="s">
        <v>2108</v>
      </c>
      <c r="C91">
        <v>1.8</v>
      </c>
      <c r="D91">
        <v>1.6</v>
      </c>
      <c r="I91" t="s">
        <v>647</v>
      </c>
      <c r="J91" t="s">
        <v>1047</v>
      </c>
    </row>
    <row r="92" spans="1:12" x14ac:dyDescent="0.3">
      <c r="A92">
        <v>41.2</v>
      </c>
      <c r="B92" t="s">
        <v>1930</v>
      </c>
      <c r="C92">
        <v>0.8</v>
      </c>
      <c r="I92" t="s">
        <v>647</v>
      </c>
      <c r="J92" t="s">
        <v>1047</v>
      </c>
    </row>
    <row r="93" spans="1:12" x14ac:dyDescent="0.3">
      <c r="A93">
        <v>40.799999999999997</v>
      </c>
      <c r="B93" t="s">
        <v>1786</v>
      </c>
      <c r="C93">
        <v>1.4</v>
      </c>
      <c r="I93" t="s">
        <v>647</v>
      </c>
      <c r="J93" t="s">
        <v>1047</v>
      </c>
    </row>
    <row r="94" spans="1:12" x14ac:dyDescent="0.3">
      <c r="A94">
        <v>40.5</v>
      </c>
      <c r="B94" t="s">
        <v>2108</v>
      </c>
      <c r="C94">
        <v>0.9</v>
      </c>
      <c r="I94" t="s">
        <v>647</v>
      </c>
      <c r="J94" t="s">
        <v>1047</v>
      </c>
    </row>
    <row r="95" spans="1:12" x14ac:dyDescent="0.3">
      <c r="A95">
        <v>40.299999999999997</v>
      </c>
      <c r="B95" t="s">
        <v>2108</v>
      </c>
      <c r="C95">
        <f>1.65+5.46</f>
        <v>7.1099999999999994</v>
      </c>
      <c r="D95">
        <v>7.2</v>
      </c>
      <c r="I95" t="s">
        <v>647</v>
      </c>
      <c r="J95" t="s">
        <v>1047</v>
      </c>
    </row>
    <row r="96" spans="1:12" x14ac:dyDescent="0.3">
      <c r="A96">
        <v>40</v>
      </c>
      <c r="B96" t="s">
        <v>2108</v>
      </c>
      <c r="C96">
        <v>0.35</v>
      </c>
      <c r="I96" t="s">
        <v>647</v>
      </c>
      <c r="J96" t="s">
        <v>1047</v>
      </c>
    </row>
    <row r="97" spans="1:10" x14ac:dyDescent="0.3">
      <c r="A97">
        <v>39.6</v>
      </c>
      <c r="B97" t="s">
        <v>1930</v>
      </c>
      <c r="C97">
        <v>0.3</v>
      </c>
      <c r="I97" t="s">
        <v>647</v>
      </c>
      <c r="J97" t="s">
        <v>1047</v>
      </c>
    </row>
    <row r="98" spans="1:10" x14ac:dyDescent="0.3">
      <c r="A98">
        <v>39.4</v>
      </c>
      <c r="B98" t="s">
        <v>1930</v>
      </c>
      <c r="C98">
        <v>0.5</v>
      </c>
      <c r="I98" t="s">
        <v>647</v>
      </c>
      <c r="J98" t="s">
        <v>1047</v>
      </c>
    </row>
    <row r="99" spans="1:10" x14ac:dyDescent="0.3">
      <c r="A99">
        <v>38.299999999999997</v>
      </c>
      <c r="B99" t="s">
        <v>66</v>
      </c>
      <c r="C99">
        <v>0.45</v>
      </c>
      <c r="I99" t="s">
        <v>647</v>
      </c>
      <c r="J99" t="s">
        <v>1047</v>
      </c>
    </row>
    <row r="100" spans="1:10" x14ac:dyDescent="0.3">
      <c r="A100">
        <v>33</v>
      </c>
      <c r="B100" t="s">
        <v>250</v>
      </c>
      <c r="C100">
        <v>0.4</v>
      </c>
      <c r="I100" t="s">
        <v>647</v>
      </c>
      <c r="J100" t="s">
        <v>1047</v>
      </c>
    </row>
    <row r="101" spans="1:10" x14ac:dyDescent="0.3">
      <c r="A101">
        <v>26.7</v>
      </c>
      <c r="B101" t="s">
        <v>2109</v>
      </c>
      <c r="C101">
        <v>0.3</v>
      </c>
      <c r="I101" t="s">
        <v>647</v>
      </c>
      <c r="J101" t="s">
        <v>1047</v>
      </c>
    </row>
    <row r="102" spans="1:10" x14ac:dyDescent="0.3">
      <c r="A102">
        <v>25.7</v>
      </c>
      <c r="B102" t="s">
        <v>2108</v>
      </c>
      <c r="C102">
        <v>0.5</v>
      </c>
      <c r="G102" t="s">
        <v>75</v>
      </c>
      <c r="I102" t="s">
        <v>647</v>
      </c>
      <c r="J102" t="s">
        <v>1047</v>
      </c>
    </row>
    <row r="103" spans="1:10" x14ac:dyDescent="0.3">
      <c r="A103">
        <v>24.6</v>
      </c>
      <c r="B103" t="s">
        <v>2108</v>
      </c>
      <c r="C103">
        <v>0.45</v>
      </c>
      <c r="I103" t="s">
        <v>647</v>
      </c>
      <c r="J103" t="s">
        <v>1047</v>
      </c>
    </row>
    <row r="104" spans="1:10" x14ac:dyDescent="0.3">
      <c r="A104">
        <v>19.7</v>
      </c>
      <c r="B104" t="s">
        <v>1930</v>
      </c>
      <c r="C104">
        <v>0.3</v>
      </c>
      <c r="I104" t="s">
        <v>647</v>
      </c>
      <c r="J104" t="s">
        <v>1047</v>
      </c>
    </row>
    <row r="105" spans="1:10" x14ac:dyDescent="0.3">
      <c r="A105">
        <v>19.399999999999999</v>
      </c>
      <c r="B105" t="s">
        <v>2108</v>
      </c>
      <c r="C105">
        <v>0.25</v>
      </c>
      <c r="I105" t="s">
        <v>647</v>
      </c>
      <c r="J105" t="s">
        <v>1047</v>
      </c>
    </row>
    <row r="106" spans="1:10" x14ac:dyDescent="0.3">
      <c r="A106">
        <v>15.4</v>
      </c>
      <c r="B106" t="s">
        <v>2108</v>
      </c>
      <c r="C106">
        <v>5.5</v>
      </c>
      <c r="D106">
        <v>6.4</v>
      </c>
      <c r="I106" t="s">
        <v>647</v>
      </c>
      <c r="J106" t="s">
        <v>1047</v>
      </c>
    </row>
    <row r="107" spans="1:10" x14ac:dyDescent="0.3">
      <c r="A107">
        <v>14.8</v>
      </c>
      <c r="B107" t="s">
        <v>2108</v>
      </c>
      <c r="C107">
        <v>0.3</v>
      </c>
      <c r="I107" t="s">
        <v>647</v>
      </c>
      <c r="J107" t="s">
        <v>1047</v>
      </c>
    </row>
    <row r="108" spans="1:10" x14ac:dyDescent="0.3">
      <c r="A108">
        <v>2.2999999999999998</v>
      </c>
      <c r="B108" t="s">
        <v>1356</v>
      </c>
      <c r="C108">
        <v>9</v>
      </c>
      <c r="D108">
        <v>23.5</v>
      </c>
      <c r="I108" t="s">
        <v>647</v>
      </c>
      <c r="J108" t="s">
        <v>813</v>
      </c>
    </row>
    <row r="109" spans="1:10" x14ac:dyDescent="0.3">
      <c r="A109">
        <v>44.5</v>
      </c>
      <c r="B109" t="s">
        <v>2284</v>
      </c>
      <c r="E109">
        <v>1</v>
      </c>
      <c r="I109" t="s">
        <v>1076</v>
      </c>
      <c r="J109" t="s">
        <v>1257</v>
      </c>
    </row>
    <row r="110" spans="1:10" x14ac:dyDescent="0.3">
      <c r="A110">
        <v>39.4</v>
      </c>
      <c r="B110" t="s">
        <v>1624</v>
      </c>
      <c r="E110">
        <v>1</v>
      </c>
      <c r="I110" t="s">
        <v>1076</v>
      </c>
      <c r="J110" t="s">
        <v>1257</v>
      </c>
    </row>
    <row r="111" spans="1:10" x14ac:dyDescent="0.3">
      <c r="A111">
        <v>36.200000000000003</v>
      </c>
      <c r="B111" t="s">
        <v>2284</v>
      </c>
      <c r="E111">
        <v>2</v>
      </c>
      <c r="I111" t="s">
        <v>1076</v>
      </c>
      <c r="J111" t="s">
        <v>1257</v>
      </c>
    </row>
    <row r="112" spans="1:10" x14ac:dyDescent="0.3">
      <c r="A112">
        <v>10</v>
      </c>
      <c r="B112" t="s">
        <v>2196</v>
      </c>
      <c r="E112">
        <v>2</v>
      </c>
      <c r="I112" t="s">
        <v>1076</v>
      </c>
      <c r="J112" t="s">
        <v>1257</v>
      </c>
    </row>
    <row r="113" spans="1:10" x14ac:dyDescent="0.3">
      <c r="A113">
        <v>9</v>
      </c>
      <c r="B113" t="s">
        <v>2196</v>
      </c>
      <c r="E113">
        <v>2</v>
      </c>
      <c r="I113" t="s">
        <v>1076</v>
      </c>
      <c r="J113" t="s">
        <v>1257</v>
      </c>
    </row>
    <row r="114" spans="1:10" x14ac:dyDescent="0.3">
      <c r="A114">
        <v>0</v>
      </c>
      <c r="B114" t="s">
        <v>2284</v>
      </c>
      <c r="E114">
        <v>2</v>
      </c>
      <c r="I114" t="s">
        <v>1076</v>
      </c>
      <c r="J114" t="s">
        <v>1257</v>
      </c>
    </row>
    <row r="115" spans="1:10" x14ac:dyDescent="0.3">
      <c r="A115">
        <v>1</v>
      </c>
      <c r="B115" t="s">
        <v>321</v>
      </c>
      <c r="E115">
        <v>3</v>
      </c>
      <c r="I115" t="s">
        <v>1076</v>
      </c>
      <c r="J115" t="s">
        <v>1257</v>
      </c>
    </row>
    <row r="116" spans="1:10" x14ac:dyDescent="0.3">
      <c r="A116">
        <v>32.4</v>
      </c>
      <c r="B116" t="s">
        <v>72</v>
      </c>
      <c r="G116" t="s">
        <v>1234</v>
      </c>
      <c r="I116" t="s">
        <v>1076</v>
      </c>
      <c r="J116" t="s">
        <v>1257</v>
      </c>
    </row>
    <row r="117" spans="1:10" x14ac:dyDescent="0.3">
      <c r="A117">
        <v>15</v>
      </c>
      <c r="B117" t="s">
        <v>2196</v>
      </c>
      <c r="G117" t="s">
        <v>421</v>
      </c>
      <c r="I117" t="s">
        <v>1076</v>
      </c>
      <c r="J117" t="s">
        <v>1257</v>
      </c>
    </row>
    <row r="118" spans="1:10" x14ac:dyDescent="0.3">
      <c r="A118">
        <v>8.5</v>
      </c>
      <c r="B118" t="s">
        <v>2284</v>
      </c>
      <c r="G118" t="s">
        <v>1234</v>
      </c>
      <c r="I118" t="s">
        <v>1076</v>
      </c>
      <c r="J118" t="s">
        <v>1257</v>
      </c>
    </row>
    <row r="119" spans="1:10" x14ac:dyDescent="0.3">
      <c r="A119">
        <v>4.5</v>
      </c>
      <c r="B119" t="s">
        <v>1868</v>
      </c>
      <c r="H119" t="s">
        <v>1355</v>
      </c>
      <c r="I119" t="s">
        <v>1076</v>
      </c>
      <c r="J119" t="s">
        <v>1257</v>
      </c>
    </row>
    <row r="120" spans="1:10" x14ac:dyDescent="0.3">
      <c r="A120">
        <v>28.3</v>
      </c>
      <c r="B120" t="s">
        <v>53</v>
      </c>
      <c r="H120" t="s">
        <v>421</v>
      </c>
      <c r="I120" t="s">
        <v>1594</v>
      </c>
      <c r="J120" t="s">
        <v>1595</v>
      </c>
    </row>
    <row r="121" spans="1:10" x14ac:dyDescent="0.3">
      <c r="A121">
        <v>31.6</v>
      </c>
      <c r="B121" t="s">
        <v>73</v>
      </c>
    </row>
    <row r="122" spans="1:10" x14ac:dyDescent="0.3">
      <c r="A122">
        <v>14.3</v>
      </c>
      <c r="B122" t="s">
        <v>2199</v>
      </c>
      <c r="C122">
        <v>0.2</v>
      </c>
      <c r="I122" s="2"/>
      <c r="J122" s="2"/>
    </row>
    <row r="123" spans="1:10" x14ac:dyDescent="0.3">
      <c r="D123" t="s">
        <v>322</v>
      </c>
      <c r="E123">
        <f>SUM(E3:E122)</f>
        <v>171</v>
      </c>
    </row>
    <row r="124" spans="1:10" x14ac:dyDescent="0.3">
      <c r="D124" t="s">
        <v>133</v>
      </c>
      <c r="E124">
        <f>E123-(SUM(E42:E87))</f>
        <v>61</v>
      </c>
      <c r="I124" s="3" t="s">
        <v>2648</v>
      </c>
      <c r="J124">
        <f>120-108</f>
        <v>12</v>
      </c>
    </row>
  </sheetData>
  <sortState ref="A3:J122">
    <sortCondition ref="I4:I122"/>
    <sortCondition ref="E4:E122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topLeftCell="A150" workbookViewId="0">
      <selection activeCell="I178" sqref="I178"/>
    </sheetView>
  </sheetViews>
  <sheetFormatPr defaultColWidth="10.921875" defaultRowHeight="13.5" x14ac:dyDescent="0.3"/>
  <sheetData>
    <row r="1" spans="1:10" x14ac:dyDescent="0.3">
      <c r="A1" t="s">
        <v>104</v>
      </c>
      <c r="B1" t="s">
        <v>1781</v>
      </c>
      <c r="C1" s="1">
        <v>39037</v>
      </c>
      <c r="D1" t="s">
        <v>48</v>
      </c>
    </row>
    <row r="2" spans="1:10" x14ac:dyDescent="0.3">
      <c r="A2" t="s">
        <v>598</v>
      </c>
      <c r="B2" t="s">
        <v>599</v>
      </c>
      <c r="C2" t="s">
        <v>773</v>
      </c>
      <c r="D2" t="s">
        <v>774</v>
      </c>
      <c r="E2" t="s">
        <v>1134</v>
      </c>
      <c r="F2" t="s">
        <v>1135</v>
      </c>
      <c r="G2" t="s">
        <v>1492</v>
      </c>
      <c r="H2" t="s">
        <v>1702</v>
      </c>
      <c r="I2" t="s">
        <v>1668</v>
      </c>
      <c r="J2" t="s">
        <v>1831</v>
      </c>
    </row>
    <row r="3" spans="1:10" x14ac:dyDescent="0.3">
      <c r="A3">
        <v>18</v>
      </c>
      <c r="B3" t="s">
        <v>601</v>
      </c>
      <c r="I3" t="s">
        <v>2010</v>
      </c>
      <c r="J3" t="s">
        <v>2010</v>
      </c>
    </row>
    <row r="4" spans="1:10" x14ac:dyDescent="0.3">
      <c r="A4">
        <v>2</v>
      </c>
      <c r="B4" t="s">
        <v>550</v>
      </c>
      <c r="I4" t="s">
        <v>2567</v>
      </c>
      <c r="J4" t="s">
        <v>2010</v>
      </c>
    </row>
    <row r="5" spans="1:10" x14ac:dyDescent="0.3">
      <c r="A5">
        <v>43.6</v>
      </c>
      <c r="B5" t="s">
        <v>1496</v>
      </c>
      <c r="I5" t="s">
        <v>2567</v>
      </c>
      <c r="J5" t="s">
        <v>2010</v>
      </c>
    </row>
    <row r="6" spans="1:10" x14ac:dyDescent="0.3">
      <c r="A6">
        <v>12.3</v>
      </c>
      <c r="B6" t="s">
        <v>776</v>
      </c>
      <c r="I6" t="s">
        <v>2567</v>
      </c>
      <c r="J6" t="s">
        <v>2010</v>
      </c>
    </row>
    <row r="7" spans="1:10" x14ac:dyDescent="0.3">
      <c r="A7">
        <v>25.8</v>
      </c>
      <c r="B7" t="s">
        <v>217</v>
      </c>
      <c r="H7" t="s">
        <v>45</v>
      </c>
      <c r="I7" t="s">
        <v>2567</v>
      </c>
      <c r="J7" t="s">
        <v>2010</v>
      </c>
    </row>
    <row r="8" spans="1:10" x14ac:dyDescent="0.3">
      <c r="A8">
        <v>19.100000000000001</v>
      </c>
      <c r="B8" t="s">
        <v>600</v>
      </c>
      <c r="H8" t="s">
        <v>45</v>
      </c>
      <c r="I8" t="s">
        <v>2567</v>
      </c>
      <c r="J8" t="s">
        <v>2010</v>
      </c>
    </row>
    <row r="9" spans="1:10" x14ac:dyDescent="0.3">
      <c r="A9">
        <v>43</v>
      </c>
      <c r="B9" t="s">
        <v>1598</v>
      </c>
      <c r="I9" t="s">
        <v>2567</v>
      </c>
      <c r="J9" t="s">
        <v>2010</v>
      </c>
    </row>
    <row r="10" spans="1:10" x14ac:dyDescent="0.3">
      <c r="A10">
        <v>38.5</v>
      </c>
      <c r="B10" t="s">
        <v>77</v>
      </c>
      <c r="G10" t="s">
        <v>116</v>
      </c>
      <c r="I10" t="s">
        <v>2567</v>
      </c>
      <c r="J10" t="s">
        <v>2010</v>
      </c>
    </row>
    <row r="11" spans="1:10" x14ac:dyDescent="0.3">
      <c r="A11">
        <v>39.799999999999997</v>
      </c>
      <c r="B11" t="s">
        <v>1331</v>
      </c>
      <c r="I11" t="s">
        <v>2567</v>
      </c>
      <c r="J11" t="s">
        <v>2010</v>
      </c>
    </row>
    <row r="12" spans="1:10" x14ac:dyDescent="0.3">
      <c r="A12">
        <v>16.8</v>
      </c>
      <c r="B12" t="s">
        <v>232</v>
      </c>
      <c r="I12" t="s">
        <v>56</v>
      </c>
      <c r="J12" t="s">
        <v>1486</v>
      </c>
    </row>
    <row r="13" spans="1:10" x14ac:dyDescent="0.3">
      <c r="A13">
        <v>38.200000000000003</v>
      </c>
      <c r="B13" t="s">
        <v>287</v>
      </c>
      <c r="I13" t="s">
        <v>1832</v>
      </c>
      <c r="J13" t="s">
        <v>1486</v>
      </c>
    </row>
    <row r="14" spans="1:10" x14ac:dyDescent="0.3">
      <c r="A14">
        <v>30.9</v>
      </c>
      <c r="B14" t="s">
        <v>393</v>
      </c>
      <c r="C14">
        <v>0.1</v>
      </c>
      <c r="I14" t="s">
        <v>1832</v>
      </c>
      <c r="J14" t="s">
        <v>1486</v>
      </c>
    </row>
    <row r="15" spans="1:10" x14ac:dyDescent="0.3">
      <c r="A15">
        <v>48.9</v>
      </c>
      <c r="B15" t="s">
        <v>138</v>
      </c>
      <c r="E15">
        <v>1</v>
      </c>
      <c r="I15" t="s">
        <v>57</v>
      </c>
      <c r="J15" t="s">
        <v>58</v>
      </c>
    </row>
    <row r="16" spans="1:10" x14ac:dyDescent="0.3">
      <c r="A16">
        <v>48.8</v>
      </c>
      <c r="B16" t="s">
        <v>21</v>
      </c>
      <c r="E16">
        <v>1</v>
      </c>
      <c r="I16" t="s">
        <v>2009</v>
      </c>
      <c r="J16" t="s">
        <v>1670</v>
      </c>
    </row>
    <row r="17" spans="1:10" x14ac:dyDescent="0.3">
      <c r="A17">
        <v>48.6</v>
      </c>
      <c r="B17" t="s">
        <v>21</v>
      </c>
      <c r="E17">
        <v>1</v>
      </c>
      <c r="I17" t="s">
        <v>2009</v>
      </c>
      <c r="J17" t="s">
        <v>1670</v>
      </c>
    </row>
    <row r="18" spans="1:10" x14ac:dyDescent="0.3">
      <c r="A18">
        <v>47.1</v>
      </c>
      <c r="B18" t="s">
        <v>21</v>
      </c>
      <c r="E18">
        <v>1</v>
      </c>
      <c r="I18" t="s">
        <v>2009</v>
      </c>
      <c r="J18" t="s">
        <v>1670</v>
      </c>
    </row>
    <row r="19" spans="1:10" x14ac:dyDescent="0.3">
      <c r="A19">
        <v>46.5</v>
      </c>
      <c r="B19" t="s">
        <v>1269</v>
      </c>
      <c r="E19">
        <v>1</v>
      </c>
      <c r="I19" t="s">
        <v>2009</v>
      </c>
      <c r="J19" t="s">
        <v>1670</v>
      </c>
    </row>
    <row r="20" spans="1:10" x14ac:dyDescent="0.3">
      <c r="A20">
        <v>40.6</v>
      </c>
      <c r="B20" t="s">
        <v>1269</v>
      </c>
      <c r="E20">
        <v>1</v>
      </c>
      <c r="I20" t="s">
        <v>2009</v>
      </c>
      <c r="J20" t="s">
        <v>1670</v>
      </c>
    </row>
    <row r="21" spans="1:10" x14ac:dyDescent="0.3">
      <c r="A21">
        <v>40.200000000000003</v>
      </c>
      <c r="B21" t="s">
        <v>1327</v>
      </c>
      <c r="E21">
        <v>1</v>
      </c>
      <c r="I21" t="s">
        <v>2009</v>
      </c>
      <c r="J21" t="s">
        <v>1670</v>
      </c>
    </row>
    <row r="22" spans="1:10" x14ac:dyDescent="0.3">
      <c r="A22">
        <v>38.700000000000003</v>
      </c>
      <c r="B22" t="s">
        <v>1332</v>
      </c>
      <c r="E22">
        <v>1</v>
      </c>
      <c r="I22" t="s">
        <v>2009</v>
      </c>
      <c r="J22" t="s">
        <v>1670</v>
      </c>
    </row>
    <row r="23" spans="1:10" x14ac:dyDescent="0.3">
      <c r="A23">
        <v>23.9</v>
      </c>
      <c r="B23" t="s">
        <v>21</v>
      </c>
      <c r="E23">
        <v>1</v>
      </c>
      <c r="I23" t="s">
        <v>2009</v>
      </c>
      <c r="J23" t="s">
        <v>1670</v>
      </c>
    </row>
    <row r="24" spans="1:10" x14ac:dyDescent="0.3">
      <c r="A24">
        <v>19.7</v>
      </c>
      <c r="B24" t="s">
        <v>21</v>
      </c>
      <c r="E24">
        <v>1</v>
      </c>
      <c r="I24" t="s">
        <v>2009</v>
      </c>
      <c r="J24" t="s">
        <v>1670</v>
      </c>
    </row>
    <row r="25" spans="1:10" x14ac:dyDescent="0.3">
      <c r="A25">
        <v>13.1</v>
      </c>
      <c r="B25" t="s">
        <v>1269</v>
      </c>
      <c r="E25">
        <v>1</v>
      </c>
      <c r="I25" t="s">
        <v>2009</v>
      </c>
      <c r="J25" t="s">
        <v>1670</v>
      </c>
    </row>
    <row r="26" spans="1:10" x14ac:dyDescent="0.3">
      <c r="A26">
        <v>12.5</v>
      </c>
      <c r="B26" t="s">
        <v>21</v>
      </c>
      <c r="E26">
        <v>1</v>
      </c>
      <c r="I26" t="s">
        <v>2009</v>
      </c>
      <c r="J26" t="s">
        <v>1670</v>
      </c>
    </row>
    <row r="27" spans="1:10" x14ac:dyDescent="0.3">
      <c r="A27">
        <v>12</v>
      </c>
      <c r="B27" t="s">
        <v>1269</v>
      </c>
      <c r="E27">
        <v>1</v>
      </c>
      <c r="I27" t="s">
        <v>2009</v>
      </c>
      <c r="J27" t="s">
        <v>1670</v>
      </c>
    </row>
    <row r="28" spans="1:10" x14ac:dyDescent="0.3">
      <c r="A28">
        <v>11.8</v>
      </c>
      <c r="B28" t="s">
        <v>1269</v>
      </c>
      <c r="E28">
        <v>1</v>
      </c>
      <c r="I28" t="s">
        <v>2009</v>
      </c>
      <c r="J28" t="s">
        <v>1670</v>
      </c>
    </row>
    <row r="29" spans="1:10" x14ac:dyDescent="0.3">
      <c r="A29">
        <v>8.8000000000000007</v>
      </c>
      <c r="B29" t="s">
        <v>21</v>
      </c>
      <c r="E29">
        <v>1</v>
      </c>
      <c r="I29" t="s">
        <v>2009</v>
      </c>
      <c r="J29" t="s">
        <v>1670</v>
      </c>
    </row>
    <row r="30" spans="1:10" x14ac:dyDescent="0.3">
      <c r="A30">
        <v>8.5</v>
      </c>
      <c r="B30" t="s">
        <v>1269</v>
      </c>
      <c r="E30">
        <v>1</v>
      </c>
      <c r="I30" t="s">
        <v>2009</v>
      </c>
      <c r="J30" t="s">
        <v>1670</v>
      </c>
    </row>
    <row r="31" spans="1:10" x14ac:dyDescent="0.3">
      <c r="A31">
        <v>8</v>
      </c>
      <c r="B31" t="s">
        <v>1269</v>
      </c>
      <c r="E31">
        <v>1</v>
      </c>
      <c r="I31" t="s">
        <v>2009</v>
      </c>
      <c r="J31" t="s">
        <v>1670</v>
      </c>
    </row>
    <row r="32" spans="1:10" x14ac:dyDescent="0.3">
      <c r="A32">
        <v>5.6</v>
      </c>
      <c r="B32" t="s">
        <v>1269</v>
      </c>
      <c r="E32">
        <v>1</v>
      </c>
      <c r="I32" t="s">
        <v>2009</v>
      </c>
      <c r="J32" t="s">
        <v>1670</v>
      </c>
    </row>
    <row r="33" spans="1:12" x14ac:dyDescent="0.3">
      <c r="A33">
        <v>5.5</v>
      </c>
      <c r="B33" t="s">
        <v>758</v>
      </c>
      <c r="E33">
        <v>1</v>
      </c>
      <c r="I33" t="s">
        <v>2009</v>
      </c>
      <c r="J33" t="s">
        <v>1670</v>
      </c>
      <c r="K33">
        <f>SUM(E13:E33)</f>
        <v>19</v>
      </c>
      <c r="L33" t="s">
        <v>1988</v>
      </c>
    </row>
    <row r="34" spans="1:12" x14ac:dyDescent="0.3">
      <c r="A34">
        <v>4.5</v>
      </c>
      <c r="B34" t="s">
        <v>758</v>
      </c>
      <c r="E34">
        <v>1</v>
      </c>
      <c r="I34" t="s">
        <v>2009</v>
      </c>
      <c r="J34" t="s">
        <v>1670</v>
      </c>
    </row>
    <row r="35" spans="1:12" x14ac:dyDescent="0.3">
      <c r="A35">
        <v>48.9</v>
      </c>
      <c r="B35" t="s">
        <v>1528</v>
      </c>
      <c r="E35">
        <v>1</v>
      </c>
      <c r="H35" t="s">
        <v>446</v>
      </c>
      <c r="I35" t="s">
        <v>2007</v>
      </c>
      <c r="J35" t="s">
        <v>1486</v>
      </c>
    </row>
    <row r="36" spans="1:12" x14ac:dyDescent="0.3">
      <c r="A36">
        <v>0.3</v>
      </c>
      <c r="B36" t="s">
        <v>371</v>
      </c>
      <c r="E36">
        <v>1</v>
      </c>
      <c r="I36" t="s">
        <v>2007</v>
      </c>
      <c r="J36" t="s">
        <v>1486</v>
      </c>
    </row>
    <row r="37" spans="1:12" x14ac:dyDescent="0.3">
      <c r="A37">
        <v>1.9</v>
      </c>
      <c r="B37" t="s">
        <v>1433</v>
      </c>
      <c r="E37">
        <v>1</v>
      </c>
      <c r="I37" t="s">
        <v>2007</v>
      </c>
      <c r="J37" t="s">
        <v>1486</v>
      </c>
    </row>
    <row r="38" spans="1:12" x14ac:dyDescent="0.3">
      <c r="A38">
        <v>46.1</v>
      </c>
      <c r="B38" t="s">
        <v>449</v>
      </c>
      <c r="E38">
        <v>1</v>
      </c>
      <c r="I38" t="s">
        <v>2007</v>
      </c>
      <c r="J38" t="s">
        <v>1486</v>
      </c>
    </row>
    <row r="39" spans="1:12" x14ac:dyDescent="0.3">
      <c r="A39">
        <v>45.6</v>
      </c>
      <c r="B39" t="s">
        <v>1607</v>
      </c>
      <c r="E39">
        <v>1</v>
      </c>
      <c r="I39" t="s">
        <v>2007</v>
      </c>
      <c r="J39" t="s">
        <v>1486</v>
      </c>
    </row>
    <row r="40" spans="1:12" x14ac:dyDescent="0.3">
      <c r="A40">
        <v>40.6</v>
      </c>
      <c r="B40" t="s">
        <v>1498</v>
      </c>
      <c r="E40">
        <v>1</v>
      </c>
      <c r="I40" t="s">
        <v>2007</v>
      </c>
      <c r="J40" t="s">
        <v>1486</v>
      </c>
    </row>
    <row r="41" spans="1:12" x14ac:dyDescent="0.3">
      <c r="A41">
        <v>40.1</v>
      </c>
      <c r="B41" t="s">
        <v>1607</v>
      </c>
      <c r="E41">
        <v>1</v>
      </c>
      <c r="I41" t="s">
        <v>2007</v>
      </c>
      <c r="J41" t="s">
        <v>1486</v>
      </c>
    </row>
    <row r="42" spans="1:12" x14ac:dyDescent="0.3">
      <c r="A42">
        <v>22.6</v>
      </c>
      <c r="B42" t="s">
        <v>428</v>
      </c>
      <c r="E42">
        <v>1</v>
      </c>
      <c r="I42" t="s">
        <v>2007</v>
      </c>
      <c r="J42" t="s">
        <v>1486</v>
      </c>
    </row>
    <row r="43" spans="1:12" x14ac:dyDescent="0.3">
      <c r="A43">
        <v>14.6</v>
      </c>
      <c r="B43" t="s">
        <v>1607</v>
      </c>
      <c r="E43">
        <v>1</v>
      </c>
      <c r="I43" t="s">
        <v>2007</v>
      </c>
      <c r="J43" t="s">
        <v>1486</v>
      </c>
    </row>
    <row r="44" spans="1:12" x14ac:dyDescent="0.3">
      <c r="A44">
        <v>46.3</v>
      </c>
      <c r="B44" t="s">
        <v>182</v>
      </c>
      <c r="E44">
        <v>1</v>
      </c>
      <c r="I44" t="s">
        <v>2007</v>
      </c>
      <c r="J44" t="s">
        <v>1486</v>
      </c>
    </row>
    <row r="45" spans="1:12" x14ac:dyDescent="0.3">
      <c r="A45">
        <v>45.7</v>
      </c>
      <c r="B45" t="s">
        <v>6</v>
      </c>
      <c r="E45">
        <v>1</v>
      </c>
      <c r="I45" t="s">
        <v>2007</v>
      </c>
      <c r="J45" t="s">
        <v>1486</v>
      </c>
    </row>
    <row r="46" spans="1:12" x14ac:dyDescent="0.3">
      <c r="A46">
        <v>45.1</v>
      </c>
      <c r="B46" t="s">
        <v>182</v>
      </c>
      <c r="E46">
        <v>1</v>
      </c>
      <c r="I46" t="s">
        <v>2007</v>
      </c>
      <c r="J46" t="s">
        <v>1486</v>
      </c>
    </row>
    <row r="47" spans="1:12" x14ac:dyDescent="0.3">
      <c r="A47">
        <v>44.6</v>
      </c>
      <c r="B47" t="s">
        <v>6</v>
      </c>
      <c r="E47">
        <v>1</v>
      </c>
      <c r="I47" t="s">
        <v>2007</v>
      </c>
      <c r="J47" t="s">
        <v>1486</v>
      </c>
    </row>
    <row r="48" spans="1:12" x14ac:dyDescent="0.3">
      <c r="A48">
        <v>37.200000000000003</v>
      </c>
      <c r="B48" t="s">
        <v>182</v>
      </c>
      <c r="E48">
        <v>1</v>
      </c>
      <c r="I48" t="s">
        <v>2007</v>
      </c>
      <c r="J48" t="s">
        <v>1486</v>
      </c>
    </row>
    <row r="49" spans="1:12" x14ac:dyDescent="0.3">
      <c r="A49">
        <v>35.299999999999997</v>
      </c>
      <c r="B49" t="s">
        <v>7</v>
      </c>
      <c r="E49">
        <v>1</v>
      </c>
      <c r="I49" t="s">
        <v>2007</v>
      </c>
      <c r="J49" t="s">
        <v>1486</v>
      </c>
    </row>
    <row r="50" spans="1:12" x14ac:dyDescent="0.3">
      <c r="A50">
        <v>33.9</v>
      </c>
      <c r="B50" t="s">
        <v>814</v>
      </c>
      <c r="E50">
        <v>1</v>
      </c>
      <c r="I50" t="s">
        <v>2007</v>
      </c>
      <c r="J50" t="s">
        <v>1486</v>
      </c>
    </row>
    <row r="51" spans="1:12" x14ac:dyDescent="0.3">
      <c r="A51">
        <v>27</v>
      </c>
      <c r="B51" t="s">
        <v>6</v>
      </c>
      <c r="E51">
        <v>1</v>
      </c>
      <c r="I51" t="s">
        <v>2007</v>
      </c>
      <c r="J51" t="s">
        <v>1486</v>
      </c>
    </row>
    <row r="52" spans="1:12" x14ac:dyDescent="0.3">
      <c r="A52">
        <v>26.6</v>
      </c>
      <c r="B52" t="s">
        <v>6</v>
      </c>
      <c r="E52">
        <v>1</v>
      </c>
      <c r="I52" t="s">
        <v>2007</v>
      </c>
      <c r="J52" t="s">
        <v>1486</v>
      </c>
    </row>
    <row r="53" spans="1:12" x14ac:dyDescent="0.3">
      <c r="A53">
        <v>24.9</v>
      </c>
      <c r="B53" t="s">
        <v>182</v>
      </c>
      <c r="E53">
        <v>1</v>
      </c>
      <c r="I53" t="s">
        <v>2007</v>
      </c>
      <c r="J53" t="s">
        <v>1486</v>
      </c>
    </row>
    <row r="54" spans="1:12" x14ac:dyDescent="0.3">
      <c r="A54">
        <v>21.5</v>
      </c>
      <c r="B54" t="s">
        <v>6</v>
      </c>
      <c r="E54">
        <v>1</v>
      </c>
      <c r="I54" t="s">
        <v>2007</v>
      </c>
      <c r="J54" t="s">
        <v>1486</v>
      </c>
    </row>
    <row r="55" spans="1:12" x14ac:dyDescent="0.3">
      <c r="A55">
        <v>21.2</v>
      </c>
      <c r="B55" t="s">
        <v>6</v>
      </c>
      <c r="E55">
        <v>1</v>
      </c>
      <c r="I55" t="s">
        <v>2007</v>
      </c>
      <c r="J55" t="s">
        <v>1486</v>
      </c>
      <c r="K55">
        <f>SUM(E49:E55)</f>
        <v>7</v>
      </c>
      <c r="L55" t="s">
        <v>1989</v>
      </c>
    </row>
    <row r="56" spans="1:12" x14ac:dyDescent="0.3">
      <c r="A56">
        <v>17.8</v>
      </c>
      <c r="B56" t="s">
        <v>6</v>
      </c>
      <c r="E56">
        <v>1</v>
      </c>
      <c r="I56" t="s">
        <v>2007</v>
      </c>
      <c r="J56" t="s">
        <v>1486</v>
      </c>
    </row>
    <row r="57" spans="1:12" x14ac:dyDescent="0.3">
      <c r="A57">
        <v>15</v>
      </c>
      <c r="B57" t="s">
        <v>6</v>
      </c>
      <c r="E57">
        <v>1</v>
      </c>
      <c r="I57" t="s">
        <v>2007</v>
      </c>
      <c r="J57" t="s">
        <v>1486</v>
      </c>
    </row>
    <row r="58" spans="1:12" x14ac:dyDescent="0.3">
      <c r="A58">
        <v>14.8</v>
      </c>
      <c r="B58" t="s">
        <v>6</v>
      </c>
      <c r="E58">
        <v>1</v>
      </c>
      <c r="I58" t="s">
        <v>2007</v>
      </c>
      <c r="J58" t="s">
        <v>1486</v>
      </c>
    </row>
    <row r="59" spans="1:12" x14ac:dyDescent="0.3">
      <c r="A59">
        <v>14</v>
      </c>
      <c r="B59" t="s">
        <v>182</v>
      </c>
      <c r="E59">
        <v>1</v>
      </c>
      <c r="I59" t="s">
        <v>2007</v>
      </c>
      <c r="J59" t="s">
        <v>1486</v>
      </c>
    </row>
    <row r="60" spans="1:12" x14ac:dyDescent="0.3">
      <c r="A60">
        <v>11.7</v>
      </c>
      <c r="B60" t="s">
        <v>6</v>
      </c>
      <c r="E60">
        <v>1</v>
      </c>
      <c r="I60" t="s">
        <v>2007</v>
      </c>
      <c r="J60" t="s">
        <v>1486</v>
      </c>
    </row>
    <row r="61" spans="1:12" x14ac:dyDescent="0.3">
      <c r="A61">
        <v>9.1</v>
      </c>
      <c r="B61" t="s">
        <v>182</v>
      </c>
      <c r="E61">
        <v>1</v>
      </c>
      <c r="I61" t="s">
        <v>2007</v>
      </c>
      <c r="J61" t="s">
        <v>1486</v>
      </c>
    </row>
    <row r="62" spans="1:12" x14ac:dyDescent="0.3">
      <c r="A62">
        <v>7.4</v>
      </c>
      <c r="B62" t="s">
        <v>182</v>
      </c>
      <c r="E62">
        <v>1</v>
      </c>
      <c r="I62" t="s">
        <v>2007</v>
      </c>
      <c r="J62" t="s">
        <v>1486</v>
      </c>
    </row>
    <row r="63" spans="1:12" x14ac:dyDescent="0.3">
      <c r="A63">
        <v>5.7</v>
      </c>
      <c r="B63" t="s">
        <v>6</v>
      </c>
      <c r="E63">
        <v>1</v>
      </c>
      <c r="I63" t="s">
        <v>2007</v>
      </c>
      <c r="J63" t="s">
        <v>1486</v>
      </c>
    </row>
    <row r="64" spans="1:12" x14ac:dyDescent="0.3">
      <c r="A64">
        <v>46.7</v>
      </c>
      <c r="B64" t="s">
        <v>21</v>
      </c>
      <c r="E64">
        <v>2</v>
      </c>
      <c r="I64" t="s">
        <v>2009</v>
      </c>
      <c r="J64" t="s">
        <v>1670</v>
      </c>
    </row>
    <row r="65" spans="1:10" x14ac:dyDescent="0.3">
      <c r="A65">
        <v>6.6</v>
      </c>
      <c r="B65" t="s">
        <v>21</v>
      </c>
      <c r="E65">
        <v>2</v>
      </c>
      <c r="I65" t="s">
        <v>2009</v>
      </c>
      <c r="J65" t="s">
        <v>1670</v>
      </c>
    </row>
    <row r="66" spans="1:10" x14ac:dyDescent="0.3">
      <c r="A66">
        <v>43.4</v>
      </c>
      <c r="B66" t="s">
        <v>182</v>
      </c>
      <c r="E66">
        <v>2</v>
      </c>
      <c r="I66" t="s">
        <v>2007</v>
      </c>
      <c r="J66" t="s">
        <v>1486</v>
      </c>
    </row>
    <row r="67" spans="1:10" x14ac:dyDescent="0.3">
      <c r="A67">
        <v>34.200000000000003</v>
      </c>
      <c r="B67" t="s">
        <v>182</v>
      </c>
      <c r="E67">
        <v>2</v>
      </c>
      <c r="I67" t="s">
        <v>2007</v>
      </c>
      <c r="J67" t="s">
        <v>1486</v>
      </c>
    </row>
    <row r="68" spans="1:10" x14ac:dyDescent="0.3">
      <c r="A68">
        <v>31.3</v>
      </c>
      <c r="B68" t="s">
        <v>6</v>
      </c>
      <c r="E68">
        <v>2</v>
      </c>
      <c r="I68" t="s">
        <v>2007</v>
      </c>
      <c r="J68" t="s">
        <v>1486</v>
      </c>
    </row>
    <row r="69" spans="1:10" x14ac:dyDescent="0.3">
      <c r="A69">
        <v>31.1</v>
      </c>
      <c r="B69" t="s">
        <v>7</v>
      </c>
      <c r="E69">
        <v>2</v>
      </c>
      <c r="I69" t="s">
        <v>2007</v>
      </c>
      <c r="J69" t="s">
        <v>1486</v>
      </c>
    </row>
    <row r="70" spans="1:10" x14ac:dyDescent="0.3">
      <c r="A70">
        <v>26.3</v>
      </c>
      <c r="B70" t="s">
        <v>6</v>
      </c>
      <c r="E70">
        <v>2</v>
      </c>
      <c r="I70" t="s">
        <v>2007</v>
      </c>
      <c r="J70" t="s">
        <v>1486</v>
      </c>
    </row>
    <row r="71" spans="1:10" x14ac:dyDescent="0.3">
      <c r="A71">
        <v>18.3</v>
      </c>
      <c r="B71" t="s">
        <v>6</v>
      </c>
      <c r="E71">
        <v>2</v>
      </c>
      <c r="I71" t="s">
        <v>2007</v>
      </c>
      <c r="J71" t="s">
        <v>1486</v>
      </c>
    </row>
    <row r="72" spans="1:10" x14ac:dyDescent="0.3">
      <c r="A72">
        <v>17.899999999999999</v>
      </c>
      <c r="B72" t="s">
        <v>182</v>
      </c>
      <c r="E72">
        <v>2</v>
      </c>
      <c r="I72" t="s">
        <v>2007</v>
      </c>
      <c r="J72" t="s">
        <v>1486</v>
      </c>
    </row>
    <row r="73" spans="1:10" x14ac:dyDescent="0.3">
      <c r="A73">
        <v>16.2</v>
      </c>
      <c r="B73" t="s">
        <v>6</v>
      </c>
      <c r="E73">
        <v>2</v>
      </c>
      <c r="I73" t="s">
        <v>2007</v>
      </c>
      <c r="J73" t="s">
        <v>1486</v>
      </c>
    </row>
    <row r="74" spans="1:10" x14ac:dyDescent="0.3">
      <c r="A74">
        <v>14.1</v>
      </c>
      <c r="B74" t="s">
        <v>6</v>
      </c>
      <c r="E74">
        <v>2</v>
      </c>
      <c r="I74" t="s">
        <v>2007</v>
      </c>
      <c r="J74" t="s">
        <v>1486</v>
      </c>
    </row>
    <row r="75" spans="1:10" x14ac:dyDescent="0.3">
      <c r="A75">
        <v>11</v>
      </c>
      <c r="B75" t="s">
        <v>6</v>
      </c>
      <c r="E75">
        <v>2</v>
      </c>
      <c r="I75" t="s">
        <v>2007</v>
      </c>
      <c r="J75" t="s">
        <v>1486</v>
      </c>
    </row>
    <row r="76" spans="1:10" x14ac:dyDescent="0.3">
      <c r="A76">
        <v>10</v>
      </c>
      <c r="B76" t="s">
        <v>951</v>
      </c>
      <c r="E76">
        <v>2</v>
      </c>
      <c r="I76" t="s">
        <v>2007</v>
      </c>
      <c r="J76" t="s">
        <v>1486</v>
      </c>
    </row>
    <row r="77" spans="1:10" x14ac:dyDescent="0.3">
      <c r="A77">
        <v>9.8000000000000007</v>
      </c>
      <c r="B77" t="s">
        <v>6</v>
      </c>
      <c r="E77">
        <v>2</v>
      </c>
      <c r="I77" t="s">
        <v>2007</v>
      </c>
      <c r="J77" t="s">
        <v>1486</v>
      </c>
    </row>
    <row r="78" spans="1:10" x14ac:dyDescent="0.3">
      <c r="A78">
        <v>6.6</v>
      </c>
      <c r="B78" t="s">
        <v>952</v>
      </c>
      <c r="E78">
        <v>2</v>
      </c>
      <c r="I78" t="s">
        <v>2007</v>
      </c>
      <c r="J78" t="s">
        <v>1486</v>
      </c>
    </row>
    <row r="79" spans="1:10" x14ac:dyDescent="0.3">
      <c r="A79">
        <v>22.4</v>
      </c>
      <c r="B79" t="s">
        <v>192</v>
      </c>
      <c r="E79">
        <v>3</v>
      </c>
      <c r="I79" t="s">
        <v>2007</v>
      </c>
      <c r="J79" t="s">
        <v>1486</v>
      </c>
    </row>
    <row r="80" spans="1:10" x14ac:dyDescent="0.3">
      <c r="A80">
        <v>33.299999999999997</v>
      </c>
      <c r="B80" t="s">
        <v>6</v>
      </c>
      <c r="E80">
        <v>3</v>
      </c>
      <c r="I80" t="s">
        <v>2007</v>
      </c>
      <c r="J80" t="s">
        <v>1486</v>
      </c>
    </row>
    <row r="81" spans="1:10" x14ac:dyDescent="0.3">
      <c r="A81">
        <v>22.6</v>
      </c>
      <c r="B81" t="s">
        <v>6</v>
      </c>
      <c r="E81">
        <v>3</v>
      </c>
      <c r="I81" t="s">
        <v>2007</v>
      </c>
      <c r="J81" t="s">
        <v>1486</v>
      </c>
    </row>
    <row r="82" spans="1:10" x14ac:dyDescent="0.3">
      <c r="A82">
        <v>16.8</v>
      </c>
      <c r="B82" t="s">
        <v>775</v>
      </c>
      <c r="E82">
        <v>3</v>
      </c>
      <c r="I82" t="s">
        <v>2007</v>
      </c>
      <c r="J82" t="s">
        <v>1486</v>
      </c>
    </row>
    <row r="83" spans="1:10" x14ac:dyDescent="0.3">
      <c r="A83">
        <v>13</v>
      </c>
      <c r="B83" t="s">
        <v>182</v>
      </c>
      <c r="E83">
        <v>3</v>
      </c>
      <c r="I83" t="s">
        <v>2007</v>
      </c>
      <c r="J83" t="s">
        <v>1486</v>
      </c>
    </row>
    <row r="84" spans="1:10" x14ac:dyDescent="0.3">
      <c r="A84">
        <v>12.8</v>
      </c>
      <c r="B84" t="s">
        <v>182</v>
      </c>
      <c r="E84">
        <v>3</v>
      </c>
      <c r="I84" t="s">
        <v>2007</v>
      </c>
      <c r="J84" t="s">
        <v>1486</v>
      </c>
    </row>
    <row r="85" spans="1:10" x14ac:dyDescent="0.3">
      <c r="A85">
        <v>5.5</v>
      </c>
      <c r="B85" t="s">
        <v>182</v>
      </c>
      <c r="E85">
        <v>3</v>
      </c>
      <c r="I85" t="s">
        <v>2007</v>
      </c>
      <c r="J85" t="s">
        <v>1486</v>
      </c>
    </row>
    <row r="86" spans="1:10" x14ac:dyDescent="0.3">
      <c r="A86">
        <v>4</v>
      </c>
      <c r="B86" t="s">
        <v>182</v>
      </c>
      <c r="E86">
        <v>3</v>
      </c>
      <c r="I86" t="s">
        <v>2007</v>
      </c>
      <c r="J86" t="s">
        <v>1486</v>
      </c>
    </row>
    <row r="87" spans="1:10" x14ac:dyDescent="0.3">
      <c r="A87">
        <v>3</v>
      </c>
      <c r="B87" t="s">
        <v>182</v>
      </c>
      <c r="E87">
        <v>3</v>
      </c>
      <c r="I87" t="s">
        <v>2007</v>
      </c>
      <c r="J87" t="s">
        <v>1486</v>
      </c>
    </row>
    <row r="88" spans="1:10" x14ac:dyDescent="0.3">
      <c r="A88">
        <v>33.6</v>
      </c>
      <c r="B88" t="s">
        <v>182</v>
      </c>
      <c r="E88">
        <v>4</v>
      </c>
      <c r="I88" t="s">
        <v>2007</v>
      </c>
      <c r="J88" t="s">
        <v>1486</v>
      </c>
    </row>
    <row r="89" spans="1:10" x14ac:dyDescent="0.3">
      <c r="A89">
        <v>33.6</v>
      </c>
      <c r="B89" t="s">
        <v>6</v>
      </c>
      <c r="E89">
        <v>4</v>
      </c>
      <c r="I89" t="s">
        <v>2007</v>
      </c>
      <c r="J89" t="s">
        <v>1486</v>
      </c>
    </row>
    <row r="90" spans="1:10" x14ac:dyDescent="0.3">
      <c r="A90">
        <v>31</v>
      </c>
      <c r="B90" t="s">
        <v>6</v>
      </c>
      <c r="E90">
        <v>4</v>
      </c>
      <c r="I90" t="s">
        <v>2007</v>
      </c>
      <c r="J90" t="s">
        <v>1486</v>
      </c>
    </row>
    <row r="91" spans="1:10" x14ac:dyDescent="0.3">
      <c r="A91">
        <v>30</v>
      </c>
      <c r="B91" t="s">
        <v>182</v>
      </c>
      <c r="E91">
        <v>4</v>
      </c>
      <c r="I91" t="s">
        <v>2007</v>
      </c>
      <c r="J91" t="s">
        <v>1486</v>
      </c>
    </row>
    <row r="92" spans="1:10" x14ac:dyDescent="0.3">
      <c r="A92">
        <v>28.3</v>
      </c>
      <c r="B92" t="s">
        <v>182</v>
      </c>
      <c r="E92">
        <v>4</v>
      </c>
      <c r="I92" t="s">
        <v>2007</v>
      </c>
      <c r="J92" t="s">
        <v>1486</v>
      </c>
    </row>
    <row r="93" spans="1:10" x14ac:dyDescent="0.3">
      <c r="A93">
        <v>20.5</v>
      </c>
      <c r="B93" t="s">
        <v>7</v>
      </c>
      <c r="E93">
        <v>4</v>
      </c>
      <c r="I93" t="s">
        <v>2007</v>
      </c>
      <c r="J93" t="s">
        <v>1486</v>
      </c>
    </row>
    <row r="94" spans="1:10" x14ac:dyDescent="0.3">
      <c r="A94">
        <v>20</v>
      </c>
      <c r="B94" t="s">
        <v>6</v>
      </c>
      <c r="E94">
        <v>4</v>
      </c>
      <c r="I94" t="s">
        <v>2007</v>
      </c>
      <c r="J94" t="s">
        <v>1486</v>
      </c>
    </row>
    <row r="95" spans="1:10" x14ac:dyDescent="0.3">
      <c r="A95">
        <v>17.399999999999999</v>
      </c>
      <c r="B95" t="s">
        <v>775</v>
      </c>
      <c r="E95">
        <v>4</v>
      </c>
      <c r="I95" t="s">
        <v>2007</v>
      </c>
      <c r="J95" t="s">
        <v>1486</v>
      </c>
    </row>
    <row r="96" spans="1:10" x14ac:dyDescent="0.3">
      <c r="A96">
        <v>13.9</v>
      </c>
      <c r="B96" t="s">
        <v>6</v>
      </c>
      <c r="E96">
        <v>4</v>
      </c>
      <c r="I96" t="s">
        <v>2007</v>
      </c>
      <c r="J96" t="s">
        <v>1486</v>
      </c>
    </row>
    <row r="97" spans="1:10" x14ac:dyDescent="0.3">
      <c r="A97">
        <v>12</v>
      </c>
      <c r="B97" t="s">
        <v>182</v>
      </c>
      <c r="E97">
        <v>4</v>
      </c>
      <c r="I97" t="s">
        <v>2007</v>
      </c>
      <c r="J97" t="s">
        <v>1486</v>
      </c>
    </row>
    <row r="98" spans="1:10" x14ac:dyDescent="0.3">
      <c r="A98">
        <v>8</v>
      </c>
      <c r="B98" t="s">
        <v>182</v>
      </c>
      <c r="E98">
        <v>4</v>
      </c>
      <c r="I98" t="s">
        <v>2007</v>
      </c>
      <c r="J98" t="s">
        <v>1486</v>
      </c>
    </row>
    <row r="99" spans="1:10" x14ac:dyDescent="0.3">
      <c r="A99">
        <v>4.5</v>
      </c>
      <c r="B99" t="s">
        <v>6</v>
      </c>
      <c r="E99">
        <v>4</v>
      </c>
      <c r="I99" t="s">
        <v>2007</v>
      </c>
      <c r="J99" t="s">
        <v>1486</v>
      </c>
    </row>
    <row r="100" spans="1:10" x14ac:dyDescent="0.3">
      <c r="A100">
        <v>32</v>
      </c>
      <c r="B100" t="s">
        <v>182</v>
      </c>
      <c r="E100">
        <v>5</v>
      </c>
      <c r="I100" t="s">
        <v>2007</v>
      </c>
      <c r="J100" t="s">
        <v>1486</v>
      </c>
    </row>
    <row r="101" spans="1:10" x14ac:dyDescent="0.3">
      <c r="A101">
        <v>30.7</v>
      </c>
      <c r="B101" t="s">
        <v>6</v>
      </c>
      <c r="E101">
        <v>5</v>
      </c>
      <c r="I101" t="s">
        <v>2007</v>
      </c>
      <c r="J101" t="s">
        <v>1486</v>
      </c>
    </row>
    <row r="102" spans="1:10" x14ac:dyDescent="0.3">
      <c r="A102">
        <v>20</v>
      </c>
      <c r="B102" t="s">
        <v>6</v>
      </c>
      <c r="E102">
        <v>5</v>
      </c>
      <c r="I102" t="s">
        <v>2007</v>
      </c>
      <c r="J102" t="s">
        <v>1486</v>
      </c>
    </row>
    <row r="103" spans="1:10" x14ac:dyDescent="0.3">
      <c r="A103">
        <v>9</v>
      </c>
      <c r="B103" t="s">
        <v>182</v>
      </c>
      <c r="E103">
        <v>5</v>
      </c>
      <c r="I103" t="s">
        <v>2007</v>
      </c>
      <c r="J103" t="s">
        <v>1486</v>
      </c>
    </row>
    <row r="104" spans="1:10" x14ac:dyDescent="0.3">
      <c r="A104">
        <v>23</v>
      </c>
      <c r="B104" t="s">
        <v>6</v>
      </c>
      <c r="E104">
        <v>6</v>
      </c>
      <c r="I104" t="s">
        <v>2007</v>
      </c>
      <c r="J104" t="s">
        <v>1486</v>
      </c>
    </row>
    <row r="105" spans="1:10" x14ac:dyDescent="0.3">
      <c r="A105">
        <v>19</v>
      </c>
      <c r="B105" t="s">
        <v>6</v>
      </c>
      <c r="E105">
        <v>6</v>
      </c>
      <c r="I105" t="s">
        <v>2007</v>
      </c>
      <c r="J105" t="s">
        <v>1486</v>
      </c>
    </row>
    <row r="106" spans="1:10" x14ac:dyDescent="0.3">
      <c r="A106">
        <v>24.5</v>
      </c>
      <c r="B106" t="s">
        <v>6</v>
      </c>
      <c r="E106">
        <v>7</v>
      </c>
      <c r="I106" t="s">
        <v>2007</v>
      </c>
      <c r="J106" t="s">
        <v>1486</v>
      </c>
    </row>
    <row r="107" spans="1:10" x14ac:dyDescent="0.3">
      <c r="A107">
        <v>2</v>
      </c>
      <c r="B107" t="s">
        <v>2020</v>
      </c>
      <c r="E107">
        <v>8</v>
      </c>
      <c r="I107" t="s">
        <v>2007</v>
      </c>
      <c r="J107" t="s">
        <v>1486</v>
      </c>
    </row>
    <row r="108" spans="1:10" x14ac:dyDescent="0.3">
      <c r="A108">
        <v>2</v>
      </c>
      <c r="B108" t="s">
        <v>182</v>
      </c>
      <c r="E108">
        <v>8</v>
      </c>
      <c r="I108" t="s">
        <v>2007</v>
      </c>
      <c r="J108" t="s">
        <v>1486</v>
      </c>
    </row>
    <row r="109" spans="1:10" x14ac:dyDescent="0.3">
      <c r="A109">
        <v>1</v>
      </c>
      <c r="B109" t="s">
        <v>182</v>
      </c>
      <c r="E109">
        <v>8</v>
      </c>
      <c r="I109" t="s">
        <v>2007</v>
      </c>
      <c r="J109" t="s">
        <v>1486</v>
      </c>
    </row>
    <row r="110" spans="1:10" x14ac:dyDescent="0.3">
      <c r="A110">
        <v>1</v>
      </c>
      <c r="B110" t="s">
        <v>6</v>
      </c>
      <c r="E110">
        <v>8</v>
      </c>
      <c r="I110" t="s">
        <v>2007</v>
      </c>
      <c r="J110" t="s">
        <v>1486</v>
      </c>
    </row>
    <row r="111" spans="1:10" x14ac:dyDescent="0.3">
      <c r="A111">
        <v>0</v>
      </c>
      <c r="B111" t="s">
        <v>182</v>
      </c>
      <c r="E111">
        <v>8</v>
      </c>
      <c r="I111" t="s">
        <v>2007</v>
      </c>
      <c r="J111" t="s">
        <v>1486</v>
      </c>
    </row>
    <row r="112" spans="1:10" x14ac:dyDescent="0.3">
      <c r="A112">
        <v>3</v>
      </c>
      <c r="B112" t="s">
        <v>6</v>
      </c>
      <c r="E112">
        <v>9</v>
      </c>
      <c r="I112" t="s">
        <v>2007</v>
      </c>
      <c r="J112" t="s">
        <v>1486</v>
      </c>
    </row>
    <row r="113" spans="1:10" x14ac:dyDescent="0.3">
      <c r="A113">
        <v>21.9</v>
      </c>
      <c r="B113" t="s">
        <v>921</v>
      </c>
      <c r="C113">
        <v>0.15</v>
      </c>
      <c r="E113" t="s">
        <v>429</v>
      </c>
      <c r="I113" t="s">
        <v>1704</v>
      </c>
      <c r="J113" t="s">
        <v>1670</v>
      </c>
    </row>
    <row r="114" spans="1:10" x14ac:dyDescent="0.3">
      <c r="A114">
        <v>38.4</v>
      </c>
      <c r="B114" t="s">
        <v>21</v>
      </c>
      <c r="C114">
        <v>0.7</v>
      </c>
      <c r="I114" t="s">
        <v>2009</v>
      </c>
      <c r="J114" t="s">
        <v>1670</v>
      </c>
    </row>
    <row r="115" spans="1:10" x14ac:dyDescent="0.3">
      <c r="A115">
        <v>29.1</v>
      </c>
      <c r="B115" t="s">
        <v>21</v>
      </c>
      <c r="C115">
        <v>4.8</v>
      </c>
      <c r="D115">
        <v>6.1</v>
      </c>
      <c r="I115" t="s">
        <v>2009</v>
      </c>
      <c r="J115" t="s">
        <v>1670</v>
      </c>
    </row>
    <row r="116" spans="1:10" x14ac:dyDescent="0.3">
      <c r="A116">
        <v>26.8</v>
      </c>
      <c r="B116" t="s">
        <v>215</v>
      </c>
      <c r="C116">
        <v>6.1</v>
      </c>
      <c r="D116">
        <v>12.2</v>
      </c>
      <c r="H116" t="s">
        <v>216</v>
      </c>
      <c r="I116" t="s">
        <v>2009</v>
      </c>
      <c r="J116" t="s">
        <v>1670</v>
      </c>
    </row>
    <row r="117" spans="1:10" x14ac:dyDescent="0.3">
      <c r="A117">
        <v>26.7</v>
      </c>
      <c r="B117" t="s">
        <v>21</v>
      </c>
      <c r="C117">
        <v>0.55000000000000004</v>
      </c>
      <c r="I117" t="s">
        <v>2009</v>
      </c>
      <c r="J117" t="s">
        <v>1670</v>
      </c>
    </row>
    <row r="118" spans="1:10" x14ac:dyDescent="0.3">
      <c r="A118">
        <v>21.5</v>
      </c>
      <c r="B118" t="s">
        <v>21</v>
      </c>
      <c r="C118">
        <v>4.5</v>
      </c>
      <c r="D118">
        <v>7.2</v>
      </c>
      <c r="I118" t="s">
        <v>2009</v>
      </c>
      <c r="J118" t="s">
        <v>1670</v>
      </c>
    </row>
    <row r="119" spans="1:10" x14ac:dyDescent="0.3">
      <c r="A119">
        <v>11.7</v>
      </c>
      <c r="B119" t="s">
        <v>111</v>
      </c>
      <c r="C119">
        <v>6.1</v>
      </c>
      <c r="D119">
        <v>7.6</v>
      </c>
      <c r="I119" t="s">
        <v>2009</v>
      </c>
      <c r="J119" t="s">
        <v>1670</v>
      </c>
    </row>
    <row r="120" spans="1:10" x14ac:dyDescent="0.3">
      <c r="A120">
        <v>2.9</v>
      </c>
      <c r="B120" t="s">
        <v>1269</v>
      </c>
      <c r="C120">
        <v>3.7</v>
      </c>
      <c r="D120">
        <v>4.5999999999999996</v>
      </c>
      <c r="I120" t="s">
        <v>2009</v>
      </c>
      <c r="J120" t="s">
        <v>1670</v>
      </c>
    </row>
    <row r="121" spans="1:10" x14ac:dyDescent="0.3">
      <c r="A121">
        <v>2.4</v>
      </c>
      <c r="B121" t="s">
        <v>21</v>
      </c>
      <c r="C121">
        <v>2.4</v>
      </c>
      <c r="D121" t="s">
        <v>548</v>
      </c>
      <c r="I121" t="s">
        <v>2009</v>
      </c>
      <c r="J121" t="s">
        <v>1670</v>
      </c>
    </row>
    <row r="122" spans="1:10" x14ac:dyDescent="0.3">
      <c r="A122">
        <v>45.4</v>
      </c>
      <c r="B122" t="s">
        <v>1002</v>
      </c>
      <c r="C122">
        <v>3.8</v>
      </c>
      <c r="D122">
        <v>7.4</v>
      </c>
      <c r="I122" t="s">
        <v>1704</v>
      </c>
      <c r="J122" t="s">
        <v>1670</v>
      </c>
    </row>
    <row r="123" spans="1:10" x14ac:dyDescent="0.3">
      <c r="A123">
        <v>29.4</v>
      </c>
      <c r="B123" t="s">
        <v>921</v>
      </c>
      <c r="C123">
        <v>1.9</v>
      </c>
      <c r="D123">
        <v>1.2</v>
      </c>
      <c r="I123" t="s">
        <v>1704</v>
      </c>
      <c r="J123" t="s">
        <v>1670</v>
      </c>
    </row>
    <row r="124" spans="1:10" x14ac:dyDescent="0.3">
      <c r="A124">
        <v>29</v>
      </c>
      <c r="B124" t="s">
        <v>921</v>
      </c>
      <c r="C124">
        <v>0.3</v>
      </c>
      <c r="I124" t="s">
        <v>1704</v>
      </c>
      <c r="J124" t="s">
        <v>1670</v>
      </c>
    </row>
    <row r="125" spans="1:10" x14ac:dyDescent="0.3">
      <c r="A125">
        <v>12.8</v>
      </c>
      <c r="B125" t="s">
        <v>921</v>
      </c>
      <c r="C125">
        <v>0.35</v>
      </c>
      <c r="I125" t="s">
        <v>1704</v>
      </c>
      <c r="J125" t="s">
        <v>1670</v>
      </c>
    </row>
    <row r="126" spans="1:10" x14ac:dyDescent="0.3">
      <c r="A126">
        <v>12.4</v>
      </c>
      <c r="B126" t="s">
        <v>921</v>
      </c>
      <c r="C126">
        <v>0.65</v>
      </c>
      <c r="I126" t="s">
        <v>1704</v>
      </c>
      <c r="J126" t="s">
        <v>1670</v>
      </c>
    </row>
    <row r="127" spans="1:10" x14ac:dyDescent="0.3">
      <c r="A127">
        <v>25.3</v>
      </c>
      <c r="B127" t="s">
        <v>119</v>
      </c>
      <c r="C127">
        <v>1.5</v>
      </c>
      <c r="D127">
        <v>0.4</v>
      </c>
      <c r="I127" t="s">
        <v>2007</v>
      </c>
      <c r="J127" t="s">
        <v>1670</v>
      </c>
    </row>
    <row r="128" spans="1:10" x14ac:dyDescent="0.3">
      <c r="A128">
        <v>49.5</v>
      </c>
      <c r="B128" t="s">
        <v>831</v>
      </c>
      <c r="C128">
        <v>1.6</v>
      </c>
      <c r="D128">
        <v>11.1</v>
      </c>
      <c r="I128" t="s">
        <v>2007</v>
      </c>
      <c r="J128" t="s">
        <v>1486</v>
      </c>
    </row>
    <row r="129" spans="1:12" x14ac:dyDescent="0.3">
      <c r="A129">
        <v>49</v>
      </c>
      <c r="B129" t="s">
        <v>831</v>
      </c>
      <c r="C129">
        <v>1.5</v>
      </c>
      <c r="D129">
        <v>8.1999999999999993</v>
      </c>
      <c r="I129" t="s">
        <v>2007</v>
      </c>
      <c r="J129" t="s">
        <v>1486</v>
      </c>
    </row>
    <row r="130" spans="1:12" x14ac:dyDescent="0.3">
      <c r="A130">
        <v>42</v>
      </c>
      <c r="B130" t="s">
        <v>371</v>
      </c>
      <c r="C130">
        <v>2.9</v>
      </c>
      <c r="D130">
        <v>16.5</v>
      </c>
      <c r="G130" t="s">
        <v>1497</v>
      </c>
      <c r="I130" t="s">
        <v>2007</v>
      </c>
      <c r="J130" t="s">
        <v>1486</v>
      </c>
    </row>
    <row r="131" spans="1:12" x14ac:dyDescent="0.3">
      <c r="A131">
        <v>8.3000000000000007</v>
      </c>
      <c r="B131" t="s">
        <v>831</v>
      </c>
      <c r="C131">
        <v>2.2999999999999998</v>
      </c>
      <c r="D131">
        <v>11</v>
      </c>
      <c r="I131" t="s">
        <v>2007</v>
      </c>
      <c r="J131" t="s">
        <v>1486</v>
      </c>
    </row>
    <row r="132" spans="1:12" x14ac:dyDescent="0.3">
      <c r="A132">
        <v>2.2000000000000002</v>
      </c>
      <c r="B132" t="s">
        <v>1430</v>
      </c>
      <c r="C132">
        <v>6.8</v>
      </c>
      <c r="D132" t="s">
        <v>549</v>
      </c>
      <c r="I132" t="s">
        <v>2007</v>
      </c>
      <c r="J132" t="s">
        <v>1486</v>
      </c>
    </row>
    <row r="133" spans="1:12" x14ac:dyDescent="0.3">
      <c r="A133">
        <v>45</v>
      </c>
      <c r="B133" t="s">
        <v>6</v>
      </c>
      <c r="C133">
        <v>0.3</v>
      </c>
      <c r="I133" t="s">
        <v>2007</v>
      </c>
      <c r="J133" t="s">
        <v>1486</v>
      </c>
      <c r="K133">
        <f>SUM(E49:E133)+8</f>
        <v>216</v>
      </c>
      <c r="L133" t="s">
        <v>1126</v>
      </c>
    </row>
    <row r="134" spans="1:12" x14ac:dyDescent="0.3">
      <c r="A134">
        <v>44.2</v>
      </c>
      <c r="B134" t="s">
        <v>6</v>
      </c>
      <c r="C134">
        <v>2.5</v>
      </c>
      <c r="D134">
        <v>3.3</v>
      </c>
      <c r="I134" t="s">
        <v>2007</v>
      </c>
      <c r="J134" t="s">
        <v>1486</v>
      </c>
      <c r="K134">
        <f>K133+K33</f>
        <v>235</v>
      </c>
    </row>
    <row r="135" spans="1:12" x14ac:dyDescent="0.3">
      <c r="A135">
        <v>43.3</v>
      </c>
      <c r="B135" t="s">
        <v>182</v>
      </c>
      <c r="C135">
        <v>0.2</v>
      </c>
      <c r="I135" t="s">
        <v>2007</v>
      </c>
      <c r="J135" t="s">
        <v>1486</v>
      </c>
    </row>
    <row r="136" spans="1:12" x14ac:dyDescent="0.3">
      <c r="A136">
        <v>34</v>
      </c>
      <c r="B136" t="s">
        <v>6</v>
      </c>
      <c r="C136">
        <v>1.5</v>
      </c>
      <c r="D136">
        <v>1.5</v>
      </c>
      <c r="I136" t="s">
        <v>2007</v>
      </c>
      <c r="J136" t="s">
        <v>1486</v>
      </c>
    </row>
    <row r="137" spans="1:12" x14ac:dyDescent="0.3">
      <c r="A137">
        <v>32.9</v>
      </c>
      <c r="B137" t="s">
        <v>182</v>
      </c>
      <c r="C137">
        <v>0.4</v>
      </c>
      <c r="I137" t="s">
        <v>2007</v>
      </c>
      <c r="J137" t="s">
        <v>1486</v>
      </c>
    </row>
    <row r="138" spans="1:12" x14ac:dyDescent="0.3">
      <c r="A138">
        <v>31.5</v>
      </c>
      <c r="B138" t="s">
        <v>6</v>
      </c>
      <c r="C138">
        <v>0.35</v>
      </c>
      <c r="I138" t="s">
        <v>2007</v>
      </c>
      <c r="J138" t="s">
        <v>1486</v>
      </c>
    </row>
    <row r="139" spans="1:12" x14ac:dyDescent="0.3">
      <c r="A139">
        <v>31.1</v>
      </c>
      <c r="B139" t="s">
        <v>6</v>
      </c>
      <c r="C139">
        <v>8.1999999999999993</v>
      </c>
      <c r="D139">
        <v>12.4</v>
      </c>
      <c r="I139" t="s">
        <v>2007</v>
      </c>
      <c r="J139" t="s">
        <v>1486</v>
      </c>
    </row>
    <row r="140" spans="1:12" x14ac:dyDescent="0.3">
      <c r="A140">
        <v>30.4</v>
      </c>
      <c r="B140" t="s">
        <v>6</v>
      </c>
      <c r="C140">
        <v>7.9</v>
      </c>
      <c r="D140">
        <v>10.199999999999999</v>
      </c>
      <c r="I140" t="s">
        <v>2007</v>
      </c>
      <c r="J140" t="s">
        <v>1486</v>
      </c>
    </row>
    <row r="141" spans="1:12" x14ac:dyDescent="0.3">
      <c r="A141">
        <v>29.5</v>
      </c>
      <c r="B141" t="s">
        <v>6</v>
      </c>
      <c r="C141">
        <v>7</v>
      </c>
      <c r="D141">
        <v>6.2</v>
      </c>
      <c r="I141" t="s">
        <v>2007</v>
      </c>
      <c r="J141" t="s">
        <v>1486</v>
      </c>
    </row>
    <row r="142" spans="1:12" x14ac:dyDescent="0.3">
      <c r="A142">
        <v>26.1</v>
      </c>
      <c r="B142" t="s">
        <v>6</v>
      </c>
      <c r="C142">
        <v>8.9</v>
      </c>
      <c r="D142">
        <v>12.8</v>
      </c>
      <c r="I142" t="s">
        <v>2007</v>
      </c>
      <c r="J142" t="s">
        <v>1486</v>
      </c>
    </row>
    <row r="143" spans="1:12" x14ac:dyDescent="0.3">
      <c r="A143">
        <v>25.8</v>
      </c>
      <c r="B143" t="s">
        <v>6</v>
      </c>
      <c r="C143">
        <v>8.1999999999999993</v>
      </c>
      <c r="D143">
        <v>10.4</v>
      </c>
      <c r="I143" t="s">
        <v>2007</v>
      </c>
      <c r="J143" t="s">
        <v>1486</v>
      </c>
    </row>
    <row r="144" spans="1:12" x14ac:dyDescent="0.3">
      <c r="A144">
        <v>25.3</v>
      </c>
      <c r="B144" t="s">
        <v>182</v>
      </c>
      <c r="C144">
        <v>5.6</v>
      </c>
      <c r="D144">
        <v>6.4</v>
      </c>
      <c r="I144" t="s">
        <v>2007</v>
      </c>
      <c r="J144" t="s">
        <v>1486</v>
      </c>
    </row>
    <row r="145" spans="1:10" x14ac:dyDescent="0.3">
      <c r="A145">
        <v>20.5</v>
      </c>
      <c r="B145" t="s">
        <v>6</v>
      </c>
      <c r="C145">
        <v>0.4</v>
      </c>
      <c r="I145" t="s">
        <v>2007</v>
      </c>
      <c r="J145" t="s">
        <v>1486</v>
      </c>
    </row>
    <row r="146" spans="1:10" x14ac:dyDescent="0.3">
      <c r="A146">
        <v>19.5</v>
      </c>
      <c r="B146" t="s">
        <v>6</v>
      </c>
      <c r="C146">
        <v>0.3</v>
      </c>
      <c r="I146" t="s">
        <v>2007</v>
      </c>
      <c r="J146" t="s">
        <v>1486</v>
      </c>
    </row>
    <row r="147" spans="1:10" x14ac:dyDescent="0.3">
      <c r="A147">
        <v>19.5</v>
      </c>
      <c r="B147" t="s">
        <v>6</v>
      </c>
      <c r="C147">
        <v>0.3</v>
      </c>
      <c r="I147" t="s">
        <v>2007</v>
      </c>
      <c r="J147" t="s">
        <v>1486</v>
      </c>
    </row>
    <row r="148" spans="1:10" x14ac:dyDescent="0.3">
      <c r="A148">
        <v>20.100000000000001</v>
      </c>
      <c r="B148" t="s">
        <v>6</v>
      </c>
      <c r="C148">
        <v>3.7</v>
      </c>
      <c r="D148">
        <v>7</v>
      </c>
      <c r="I148" t="s">
        <v>2007</v>
      </c>
      <c r="J148" t="s">
        <v>1486</v>
      </c>
    </row>
    <row r="149" spans="1:10" x14ac:dyDescent="0.3">
      <c r="A149">
        <v>14.3</v>
      </c>
      <c r="B149" t="s">
        <v>6</v>
      </c>
      <c r="C149">
        <v>0.3</v>
      </c>
      <c r="I149" t="s">
        <v>2007</v>
      </c>
      <c r="J149" t="s">
        <v>1486</v>
      </c>
    </row>
    <row r="150" spans="1:10" x14ac:dyDescent="0.3">
      <c r="A150">
        <v>13.6</v>
      </c>
      <c r="B150" t="s">
        <v>6</v>
      </c>
      <c r="C150">
        <v>7</v>
      </c>
      <c r="D150">
        <v>13.4</v>
      </c>
      <c r="I150" t="s">
        <v>2007</v>
      </c>
      <c r="J150" t="s">
        <v>1486</v>
      </c>
    </row>
    <row r="151" spans="1:10" x14ac:dyDescent="0.3">
      <c r="A151">
        <v>13.4</v>
      </c>
      <c r="B151" t="s">
        <v>6</v>
      </c>
      <c r="C151">
        <v>0.4</v>
      </c>
      <c r="I151" t="s">
        <v>2007</v>
      </c>
      <c r="J151" t="s">
        <v>1486</v>
      </c>
    </row>
    <row r="152" spans="1:10" x14ac:dyDescent="0.3">
      <c r="A152">
        <v>11.2</v>
      </c>
      <c r="B152" t="s">
        <v>950</v>
      </c>
      <c r="C152">
        <v>7.5</v>
      </c>
      <c r="D152">
        <v>7.8</v>
      </c>
      <c r="I152" t="s">
        <v>2007</v>
      </c>
      <c r="J152" t="s">
        <v>1486</v>
      </c>
    </row>
    <row r="153" spans="1:10" x14ac:dyDescent="0.3">
      <c r="A153">
        <v>7.8</v>
      </c>
      <c r="B153" t="s">
        <v>6</v>
      </c>
      <c r="C153">
        <v>4.3</v>
      </c>
      <c r="D153">
        <v>7.5</v>
      </c>
      <c r="I153" t="s">
        <v>2007</v>
      </c>
      <c r="J153" t="s">
        <v>1486</v>
      </c>
    </row>
    <row r="154" spans="1:10" x14ac:dyDescent="0.3">
      <c r="A154">
        <v>6.2</v>
      </c>
      <c r="B154" t="s">
        <v>2016</v>
      </c>
      <c r="C154">
        <v>0.35</v>
      </c>
      <c r="I154" t="s">
        <v>2007</v>
      </c>
      <c r="J154" t="s">
        <v>1486</v>
      </c>
    </row>
    <row r="155" spans="1:10" x14ac:dyDescent="0.3">
      <c r="A155">
        <v>1</v>
      </c>
      <c r="B155" t="s">
        <v>551</v>
      </c>
      <c r="C155">
        <v>8.4</v>
      </c>
      <c r="D155">
        <v>23.6</v>
      </c>
      <c r="I155" t="s">
        <v>2007</v>
      </c>
      <c r="J155" t="s">
        <v>1486</v>
      </c>
    </row>
    <row r="156" spans="1:10" x14ac:dyDescent="0.3">
      <c r="A156">
        <v>33.9</v>
      </c>
      <c r="B156" t="s">
        <v>1138</v>
      </c>
      <c r="E156">
        <v>1</v>
      </c>
      <c r="I156" t="s">
        <v>2011</v>
      </c>
      <c r="J156" t="s">
        <v>1671</v>
      </c>
    </row>
    <row r="157" spans="1:10" x14ac:dyDescent="0.3">
      <c r="A157">
        <v>21</v>
      </c>
      <c r="B157" t="s">
        <v>916</v>
      </c>
      <c r="E157">
        <v>1</v>
      </c>
      <c r="I157" t="s">
        <v>2011</v>
      </c>
      <c r="J157" t="s">
        <v>1671</v>
      </c>
    </row>
    <row r="158" spans="1:10" x14ac:dyDescent="0.3">
      <c r="A158">
        <v>14</v>
      </c>
      <c r="B158" t="s">
        <v>916</v>
      </c>
      <c r="E158">
        <v>1</v>
      </c>
      <c r="I158" t="s">
        <v>2011</v>
      </c>
      <c r="J158" t="s">
        <v>1671</v>
      </c>
    </row>
    <row r="159" spans="1:10" x14ac:dyDescent="0.3">
      <c r="A159">
        <v>13.1</v>
      </c>
      <c r="B159" t="s">
        <v>1138</v>
      </c>
      <c r="E159">
        <v>1</v>
      </c>
      <c r="I159" t="s">
        <v>2011</v>
      </c>
      <c r="J159" t="s">
        <v>1671</v>
      </c>
    </row>
    <row r="160" spans="1:10" x14ac:dyDescent="0.3">
      <c r="A160">
        <v>8.9</v>
      </c>
      <c r="B160" t="s">
        <v>1850</v>
      </c>
      <c r="E160">
        <v>1</v>
      </c>
      <c r="I160" t="s">
        <v>2011</v>
      </c>
      <c r="J160" t="s">
        <v>1671</v>
      </c>
    </row>
    <row r="161" spans="1:11" x14ac:dyDescent="0.3">
      <c r="A161">
        <v>9</v>
      </c>
      <c r="B161" t="s">
        <v>370</v>
      </c>
      <c r="E161">
        <v>1</v>
      </c>
      <c r="I161" t="s">
        <v>2011</v>
      </c>
      <c r="J161" t="s">
        <v>592</v>
      </c>
    </row>
    <row r="162" spans="1:11" x14ac:dyDescent="0.3">
      <c r="A162">
        <v>6.7</v>
      </c>
      <c r="B162" t="s">
        <v>1849</v>
      </c>
      <c r="E162">
        <v>1</v>
      </c>
      <c r="I162" t="s">
        <v>2011</v>
      </c>
      <c r="J162" t="s">
        <v>592</v>
      </c>
    </row>
    <row r="163" spans="1:11" x14ac:dyDescent="0.3">
      <c r="A163">
        <v>3.5</v>
      </c>
      <c r="B163" t="s">
        <v>370</v>
      </c>
      <c r="E163">
        <v>1</v>
      </c>
      <c r="I163" t="s">
        <v>2011</v>
      </c>
      <c r="J163" t="s">
        <v>592</v>
      </c>
    </row>
    <row r="164" spans="1:11" x14ac:dyDescent="0.3">
      <c r="A164">
        <v>0</v>
      </c>
      <c r="B164" t="s">
        <v>1849</v>
      </c>
      <c r="E164">
        <v>1</v>
      </c>
      <c r="I164" t="s">
        <v>2011</v>
      </c>
      <c r="J164" t="s">
        <v>592</v>
      </c>
    </row>
    <row r="165" spans="1:11" x14ac:dyDescent="0.3">
      <c r="A165">
        <v>12</v>
      </c>
      <c r="B165" t="s">
        <v>916</v>
      </c>
      <c r="E165">
        <v>2</v>
      </c>
      <c r="I165" t="s">
        <v>2011</v>
      </c>
      <c r="J165" s="2" t="s">
        <v>1671</v>
      </c>
    </row>
    <row r="166" spans="1:11" x14ac:dyDescent="0.3">
      <c r="A166">
        <v>6</v>
      </c>
      <c r="B166" t="s">
        <v>916</v>
      </c>
      <c r="E166">
        <v>2</v>
      </c>
      <c r="I166" t="s">
        <v>2011</v>
      </c>
      <c r="J166" s="2" t="s">
        <v>1671</v>
      </c>
    </row>
    <row r="167" spans="1:11" x14ac:dyDescent="0.3">
      <c r="A167">
        <v>4.2</v>
      </c>
      <c r="B167" t="s">
        <v>370</v>
      </c>
      <c r="E167">
        <v>2</v>
      </c>
      <c r="I167" t="s">
        <v>2011</v>
      </c>
      <c r="J167" s="2" t="s">
        <v>592</v>
      </c>
    </row>
    <row r="168" spans="1:11" x14ac:dyDescent="0.3">
      <c r="A168">
        <v>1</v>
      </c>
      <c r="B168" t="s">
        <v>1849</v>
      </c>
      <c r="E168">
        <v>2</v>
      </c>
      <c r="I168" t="s">
        <v>2011</v>
      </c>
      <c r="J168" s="2" t="s">
        <v>592</v>
      </c>
    </row>
    <row r="169" spans="1:11" x14ac:dyDescent="0.3">
      <c r="A169">
        <v>26.9</v>
      </c>
      <c r="B169" t="s">
        <v>1138</v>
      </c>
      <c r="H169" t="s">
        <v>394</v>
      </c>
      <c r="I169" t="s">
        <v>2011</v>
      </c>
      <c r="J169" s="2" t="s">
        <v>1671</v>
      </c>
    </row>
    <row r="170" spans="1:11" x14ac:dyDescent="0.3">
      <c r="A170">
        <v>6.2</v>
      </c>
      <c r="B170" t="s">
        <v>916</v>
      </c>
      <c r="H170" t="s">
        <v>2015</v>
      </c>
      <c r="I170" t="s">
        <v>2011</v>
      </c>
      <c r="J170" s="2" t="s">
        <v>1671</v>
      </c>
      <c r="K170">
        <f>SUM(E165:E170)</f>
        <v>8</v>
      </c>
    </row>
    <row r="171" spans="1:11" x14ac:dyDescent="0.3">
      <c r="A171">
        <v>46.8</v>
      </c>
      <c r="B171" t="s">
        <v>1849</v>
      </c>
      <c r="C171">
        <v>0.15</v>
      </c>
      <c r="I171" t="s">
        <v>2011</v>
      </c>
      <c r="J171" s="2" t="s">
        <v>592</v>
      </c>
    </row>
    <row r="172" spans="1:11" x14ac:dyDescent="0.3">
      <c r="A172">
        <v>10.5</v>
      </c>
      <c r="B172" t="s">
        <v>370</v>
      </c>
      <c r="C172">
        <v>0.4</v>
      </c>
      <c r="I172" t="s">
        <v>2011</v>
      </c>
      <c r="J172" s="2" t="s">
        <v>592</v>
      </c>
    </row>
    <row r="173" spans="1:11" x14ac:dyDescent="0.3">
      <c r="A173">
        <v>9.5</v>
      </c>
      <c r="B173" t="s">
        <v>370</v>
      </c>
      <c r="C173">
        <v>0.3</v>
      </c>
      <c r="I173" t="s">
        <v>2011</v>
      </c>
      <c r="J173" s="2" t="s">
        <v>592</v>
      </c>
    </row>
    <row r="174" spans="1:11" x14ac:dyDescent="0.3">
      <c r="A174">
        <v>7.3</v>
      </c>
      <c r="B174" t="s">
        <v>1849</v>
      </c>
      <c r="C174">
        <v>0.35</v>
      </c>
      <c r="I174" t="s">
        <v>2011</v>
      </c>
      <c r="J174" s="2" t="s">
        <v>592</v>
      </c>
    </row>
    <row r="176" spans="1:11" x14ac:dyDescent="0.3">
      <c r="E176">
        <f>SUM(E3:E174)</f>
        <v>259</v>
      </c>
    </row>
    <row r="177" spans="4:10" x14ac:dyDescent="0.3">
      <c r="D177" t="s">
        <v>731</v>
      </c>
      <c r="E177">
        <f>E176-(SUM(E74:E139))</f>
        <v>86</v>
      </c>
      <c r="I177" s="3" t="s">
        <v>2649</v>
      </c>
      <c r="J177">
        <f>174-155</f>
        <v>19</v>
      </c>
    </row>
  </sheetData>
  <sortState ref="A3:J174">
    <sortCondition ref="I4:I174"/>
    <sortCondition ref="E4:E174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workbookViewId="0">
      <pane ySplit="780" activePane="bottomLeft"/>
      <selection activeCell="A2" sqref="A2"/>
      <selection pane="bottomLeft" activeCell="J212" sqref="J212"/>
    </sheetView>
  </sheetViews>
  <sheetFormatPr defaultColWidth="10.921875" defaultRowHeight="13.5" x14ac:dyDescent="0.3"/>
  <sheetData>
    <row r="1" spans="1:12" x14ac:dyDescent="0.3">
      <c r="A1" t="s">
        <v>587</v>
      </c>
      <c r="B1" t="s">
        <v>923</v>
      </c>
      <c r="C1" s="1">
        <v>39114</v>
      </c>
    </row>
    <row r="2" spans="1:12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872</v>
      </c>
      <c r="H2" t="s">
        <v>96</v>
      </c>
      <c r="I2" t="s">
        <v>267</v>
      </c>
      <c r="J2" t="s">
        <v>253</v>
      </c>
    </row>
    <row r="3" spans="1:12" x14ac:dyDescent="0.3">
      <c r="A3">
        <v>6.8</v>
      </c>
      <c r="B3" t="s">
        <v>50</v>
      </c>
      <c r="I3" t="s">
        <v>2003</v>
      </c>
      <c r="J3" t="s">
        <v>2003</v>
      </c>
    </row>
    <row r="4" spans="1:12" x14ac:dyDescent="0.3">
      <c r="A4">
        <v>14</v>
      </c>
      <c r="B4" t="s">
        <v>2262</v>
      </c>
      <c r="I4" t="s">
        <v>1202</v>
      </c>
      <c r="J4" t="s">
        <v>2003</v>
      </c>
      <c r="K4">
        <v>2</v>
      </c>
      <c r="L4" t="s">
        <v>1661</v>
      </c>
    </row>
    <row r="5" spans="1:12" x14ac:dyDescent="0.3">
      <c r="A5">
        <v>12.5</v>
      </c>
      <c r="B5" t="s">
        <v>2608</v>
      </c>
      <c r="I5" t="s">
        <v>2003</v>
      </c>
      <c r="J5" t="s">
        <v>2003</v>
      </c>
    </row>
    <row r="6" spans="1:12" x14ac:dyDescent="0.3">
      <c r="A6">
        <v>11.7</v>
      </c>
      <c r="B6" t="s">
        <v>2262</v>
      </c>
      <c r="C6">
        <v>5.0999999999999996</v>
      </c>
      <c r="D6">
        <v>42</v>
      </c>
      <c r="G6" t="s">
        <v>1503</v>
      </c>
      <c r="I6" t="s">
        <v>2003</v>
      </c>
      <c r="J6" t="s">
        <v>2003</v>
      </c>
    </row>
    <row r="7" spans="1:12" x14ac:dyDescent="0.3">
      <c r="A7">
        <v>4.0999999999999996</v>
      </c>
      <c r="B7" t="s">
        <v>848</v>
      </c>
      <c r="C7">
        <v>0.1</v>
      </c>
      <c r="I7" t="s">
        <v>2192</v>
      </c>
      <c r="J7" t="s">
        <v>2358</v>
      </c>
    </row>
    <row r="8" spans="1:12" x14ac:dyDescent="0.3">
      <c r="A8">
        <v>44.5</v>
      </c>
      <c r="B8" t="s">
        <v>1908</v>
      </c>
      <c r="C8">
        <v>1.1000000000000001</v>
      </c>
      <c r="H8" t="s">
        <v>1823</v>
      </c>
      <c r="I8" t="s">
        <v>2360</v>
      </c>
      <c r="J8" t="s">
        <v>592</v>
      </c>
    </row>
    <row r="9" spans="1:12" x14ac:dyDescent="0.3">
      <c r="A9">
        <v>40.6</v>
      </c>
      <c r="B9" t="s">
        <v>76</v>
      </c>
      <c r="C9">
        <v>0.5</v>
      </c>
      <c r="H9" t="s">
        <v>1823</v>
      </c>
      <c r="I9" t="s">
        <v>2360</v>
      </c>
      <c r="J9" t="s">
        <v>592</v>
      </c>
    </row>
    <row r="10" spans="1:12" x14ac:dyDescent="0.3">
      <c r="A10">
        <v>40</v>
      </c>
      <c r="B10" t="s">
        <v>76</v>
      </c>
      <c r="C10">
        <v>0.3</v>
      </c>
      <c r="H10" t="s">
        <v>1833</v>
      </c>
      <c r="I10" t="s">
        <v>2360</v>
      </c>
      <c r="J10" t="s">
        <v>592</v>
      </c>
    </row>
    <row r="11" spans="1:12" x14ac:dyDescent="0.3">
      <c r="A11">
        <v>37.9</v>
      </c>
      <c r="B11" t="s">
        <v>76</v>
      </c>
      <c r="C11">
        <v>0.2</v>
      </c>
      <c r="H11" t="s">
        <v>1833</v>
      </c>
      <c r="I11" t="s">
        <v>2360</v>
      </c>
      <c r="J11" t="s">
        <v>592</v>
      </c>
    </row>
    <row r="12" spans="1:12" x14ac:dyDescent="0.3">
      <c r="A12">
        <v>46.3</v>
      </c>
      <c r="B12" t="s">
        <v>849</v>
      </c>
      <c r="C12">
        <v>0.1</v>
      </c>
      <c r="I12" t="s">
        <v>2360</v>
      </c>
      <c r="J12" t="s">
        <v>592</v>
      </c>
    </row>
    <row r="13" spans="1:12" x14ac:dyDescent="0.3">
      <c r="A13">
        <v>44.8</v>
      </c>
      <c r="B13" t="s">
        <v>1699</v>
      </c>
      <c r="C13">
        <v>0.5</v>
      </c>
      <c r="H13" t="s">
        <v>1907</v>
      </c>
      <c r="I13" t="s">
        <v>2360</v>
      </c>
      <c r="J13" t="s">
        <v>592</v>
      </c>
    </row>
    <row r="14" spans="1:12" x14ac:dyDescent="0.3">
      <c r="A14">
        <v>42.8</v>
      </c>
      <c r="B14" t="s">
        <v>1699</v>
      </c>
      <c r="C14">
        <v>0.1</v>
      </c>
      <c r="I14" t="s">
        <v>2360</v>
      </c>
      <c r="J14" t="s">
        <v>592</v>
      </c>
    </row>
    <row r="15" spans="1:12" x14ac:dyDescent="0.3">
      <c r="A15">
        <v>42.5</v>
      </c>
      <c r="B15" t="s">
        <v>1699</v>
      </c>
      <c r="C15">
        <v>0.1</v>
      </c>
      <c r="I15" t="s">
        <v>2360</v>
      </c>
      <c r="J15" t="s">
        <v>592</v>
      </c>
    </row>
    <row r="16" spans="1:12" x14ac:dyDescent="0.3">
      <c r="A16">
        <v>8.6</v>
      </c>
      <c r="B16" t="s">
        <v>2119</v>
      </c>
      <c r="C16">
        <v>0.2</v>
      </c>
      <c r="I16" t="s">
        <v>2360</v>
      </c>
      <c r="J16" t="s">
        <v>592</v>
      </c>
    </row>
    <row r="17" spans="1:10" x14ac:dyDescent="0.3">
      <c r="A17">
        <v>0</v>
      </c>
      <c r="B17" t="s">
        <v>922</v>
      </c>
      <c r="C17">
        <v>0.2</v>
      </c>
      <c r="I17" t="s">
        <v>2360</v>
      </c>
      <c r="J17" t="s">
        <v>592</v>
      </c>
    </row>
    <row r="18" spans="1:10" x14ac:dyDescent="0.3">
      <c r="A18">
        <v>5</v>
      </c>
      <c r="B18" t="s">
        <v>1096</v>
      </c>
      <c r="I18" t="s">
        <v>2190</v>
      </c>
      <c r="J18" t="s">
        <v>592</v>
      </c>
    </row>
    <row r="19" spans="1:10" x14ac:dyDescent="0.3">
      <c r="A19">
        <v>49.7</v>
      </c>
      <c r="B19" t="s">
        <v>1951</v>
      </c>
      <c r="E19">
        <v>1</v>
      </c>
      <c r="I19" t="s">
        <v>2356</v>
      </c>
      <c r="J19" t="s">
        <v>2358</v>
      </c>
    </row>
    <row r="20" spans="1:10" x14ac:dyDescent="0.3">
      <c r="A20">
        <v>17.100000000000001</v>
      </c>
      <c r="B20" t="s">
        <v>54</v>
      </c>
      <c r="E20">
        <v>1</v>
      </c>
      <c r="I20" t="s">
        <v>2356</v>
      </c>
      <c r="J20" t="s">
        <v>2358</v>
      </c>
    </row>
    <row r="21" spans="1:10" x14ac:dyDescent="0.3">
      <c r="A21">
        <v>25.6</v>
      </c>
      <c r="B21" t="s">
        <v>2693</v>
      </c>
      <c r="E21">
        <v>1</v>
      </c>
      <c r="I21" t="s">
        <v>2356</v>
      </c>
      <c r="J21" t="s">
        <v>2189</v>
      </c>
    </row>
    <row r="22" spans="1:10" x14ac:dyDescent="0.3">
      <c r="A22">
        <v>21.6</v>
      </c>
      <c r="B22" t="s">
        <v>2693</v>
      </c>
      <c r="E22">
        <v>1</v>
      </c>
      <c r="I22" t="s">
        <v>2356</v>
      </c>
      <c r="J22" t="s">
        <v>2189</v>
      </c>
    </row>
    <row r="23" spans="1:10" x14ac:dyDescent="0.3">
      <c r="A23">
        <v>17.100000000000001</v>
      </c>
      <c r="B23" t="s">
        <v>2115</v>
      </c>
      <c r="E23">
        <v>1</v>
      </c>
      <c r="I23" t="s">
        <v>2356</v>
      </c>
      <c r="J23" t="s">
        <v>2189</v>
      </c>
    </row>
    <row r="24" spans="1:10" x14ac:dyDescent="0.3">
      <c r="A24">
        <v>14</v>
      </c>
      <c r="B24" t="s">
        <v>2693</v>
      </c>
      <c r="E24">
        <v>1</v>
      </c>
      <c r="I24" t="s">
        <v>2356</v>
      </c>
      <c r="J24" t="s">
        <v>2189</v>
      </c>
    </row>
    <row r="25" spans="1:10" x14ac:dyDescent="0.3">
      <c r="A25">
        <v>2.1</v>
      </c>
      <c r="B25" t="s">
        <v>2115</v>
      </c>
      <c r="E25">
        <v>1</v>
      </c>
      <c r="I25" t="s">
        <v>2356</v>
      </c>
      <c r="J25" t="s">
        <v>2189</v>
      </c>
    </row>
    <row r="26" spans="1:10" x14ac:dyDescent="0.3">
      <c r="A26">
        <v>1.3</v>
      </c>
      <c r="B26" t="s">
        <v>2693</v>
      </c>
      <c r="E26">
        <v>1</v>
      </c>
      <c r="I26" t="s">
        <v>2356</v>
      </c>
      <c r="J26" t="s">
        <v>2189</v>
      </c>
    </row>
    <row r="27" spans="1:10" x14ac:dyDescent="0.3">
      <c r="A27">
        <v>0.5</v>
      </c>
      <c r="B27" t="s">
        <v>2693</v>
      </c>
      <c r="E27">
        <v>1</v>
      </c>
      <c r="I27" t="s">
        <v>2356</v>
      </c>
      <c r="J27" t="s">
        <v>2189</v>
      </c>
    </row>
    <row r="28" spans="1:10" x14ac:dyDescent="0.3">
      <c r="A28">
        <v>41.7</v>
      </c>
      <c r="B28" t="s">
        <v>483</v>
      </c>
      <c r="E28">
        <v>1</v>
      </c>
      <c r="I28" t="s">
        <v>2356</v>
      </c>
      <c r="J28" t="s">
        <v>2189</v>
      </c>
    </row>
    <row r="29" spans="1:10" x14ac:dyDescent="0.3">
      <c r="A29">
        <v>41.5</v>
      </c>
      <c r="B29" t="s">
        <v>415</v>
      </c>
      <c r="E29">
        <v>1</v>
      </c>
      <c r="I29" t="s">
        <v>2356</v>
      </c>
      <c r="J29" t="s">
        <v>2189</v>
      </c>
    </row>
    <row r="30" spans="1:10" x14ac:dyDescent="0.3">
      <c r="A30">
        <v>38</v>
      </c>
      <c r="B30" t="s">
        <v>483</v>
      </c>
      <c r="E30">
        <v>1</v>
      </c>
      <c r="I30" t="s">
        <v>2356</v>
      </c>
      <c r="J30" t="s">
        <v>2189</v>
      </c>
    </row>
    <row r="31" spans="1:10" x14ac:dyDescent="0.3">
      <c r="A31">
        <v>26.5</v>
      </c>
      <c r="B31" t="s">
        <v>415</v>
      </c>
      <c r="E31">
        <v>1</v>
      </c>
      <c r="I31" t="s">
        <v>2356</v>
      </c>
      <c r="J31" t="s">
        <v>2189</v>
      </c>
    </row>
    <row r="32" spans="1:10" x14ac:dyDescent="0.3">
      <c r="A32">
        <v>24.6</v>
      </c>
      <c r="B32" t="s">
        <v>483</v>
      </c>
      <c r="E32">
        <v>1</v>
      </c>
      <c r="I32" t="s">
        <v>2356</v>
      </c>
      <c r="J32" t="s">
        <v>2189</v>
      </c>
    </row>
    <row r="33" spans="1:10" x14ac:dyDescent="0.3">
      <c r="A33">
        <v>24.4</v>
      </c>
      <c r="B33" t="s">
        <v>1834</v>
      </c>
      <c r="E33">
        <v>1</v>
      </c>
      <c r="I33" t="s">
        <v>2356</v>
      </c>
      <c r="J33" t="s">
        <v>2189</v>
      </c>
    </row>
    <row r="34" spans="1:10" x14ac:dyDescent="0.3">
      <c r="A34">
        <v>23</v>
      </c>
      <c r="B34" t="s">
        <v>415</v>
      </c>
      <c r="E34">
        <v>1</v>
      </c>
      <c r="I34" t="s">
        <v>2356</v>
      </c>
      <c r="J34" t="s">
        <v>2189</v>
      </c>
    </row>
    <row r="35" spans="1:10" x14ac:dyDescent="0.3">
      <c r="A35">
        <v>3.8</v>
      </c>
      <c r="B35" t="s">
        <v>483</v>
      </c>
      <c r="E35">
        <v>1</v>
      </c>
      <c r="I35" t="s">
        <v>2356</v>
      </c>
      <c r="J35" t="s">
        <v>2189</v>
      </c>
    </row>
    <row r="36" spans="1:10" x14ac:dyDescent="0.3">
      <c r="A36">
        <v>2.1</v>
      </c>
      <c r="B36" t="s">
        <v>1834</v>
      </c>
      <c r="E36">
        <v>1</v>
      </c>
      <c r="I36" t="s">
        <v>2356</v>
      </c>
      <c r="J36" t="s">
        <v>2189</v>
      </c>
    </row>
    <row r="37" spans="1:10" x14ac:dyDescent="0.3">
      <c r="A37">
        <v>1.7</v>
      </c>
      <c r="B37" t="s">
        <v>483</v>
      </c>
      <c r="E37">
        <v>1</v>
      </c>
      <c r="I37" t="s">
        <v>2356</v>
      </c>
      <c r="J37" t="s">
        <v>2189</v>
      </c>
    </row>
    <row r="38" spans="1:10" x14ac:dyDescent="0.3">
      <c r="A38">
        <v>43.2</v>
      </c>
      <c r="B38" t="s">
        <v>692</v>
      </c>
      <c r="E38">
        <v>1</v>
      </c>
      <c r="I38" t="s">
        <v>2361</v>
      </c>
      <c r="J38" t="s">
        <v>592</v>
      </c>
    </row>
    <row r="39" spans="1:10" x14ac:dyDescent="0.3">
      <c r="A39">
        <v>30.8</v>
      </c>
      <c r="B39" t="s">
        <v>2195</v>
      </c>
      <c r="E39">
        <v>1</v>
      </c>
      <c r="I39" t="s">
        <v>2356</v>
      </c>
      <c r="J39" t="s">
        <v>592</v>
      </c>
    </row>
    <row r="40" spans="1:10" x14ac:dyDescent="0.3">
      <c r="A40">
        <v>18.2</v>
      </c>
      <c r="B40" t="s">
        <v>809</v>
      </c>
      <c r="E40">
        <v>1</v>
      </c>
      <c r="I40" t="s">
        <v>2356</v>
      </c>
      <c r="J40" t="s">
        <v>592</v>
      </c>
    </row>
    <row r="41" spans="1:10" x14ac:dyDescent="0.3">
      <c r="A41">
        <v>10.4</v>
      </c>
      <c r="B41" t="s">
        <v>2657</v>
      </c>
      <c r="E41">
        <v>1</v>
      </c>
      <c r="I41" t="s">
        <v>2356</v>
      </c>
      <c r="J41" t="s">
        <v>592</v>
      </c>
    </row>
    <row r="42" spans="1:10" x14ac:dyDescent="0.3">
      <c r="A42">
        <v>9.4</v>
      </c>
      <c r="B42" t="s">
        <v>1533</v>
      </c>
      <c r="E42">
        <v>1</v>
      </c>
      <c r="I42" t="s">
        <v>2356</v>
      </c>
      <c r="J42" t="s">
        <v>592</v>
      </c>
    </row>
    <row r="43" spans="1:10" x14ac:dyDescent="0.3">
      <c r="A43">
        <v>8.6</v>
      </c>
      <c r="B43" t="s">
        <v>809</v>
      </c>
      <c r="E43">
        <v>1</v>
      </c>
      <c r="I43" t="s">
        <v>2356</v>
      </c>
      <c r="J43" t="s">
        <v>592</v>
      </c>
    </row>
    <row r="44" spans="1:10" x14ac:dyDescent="0.3">
      <c r="A44">
        <v>27</v>
      </c>
      <c r="B44" t="s">
        <v>2693</v>
      </c>
      <c r="E44">
        <v>2</v>
      </c>
      <c r="I44" t="s">
        <v>2356</v>
      </c>
      <c r="J44" t="s">
        <v>2189</v>
      </c>
    </row>
    <row r="45" spans="1:10" x14ac:dyDescent="0.3">
      <c r="A45">
        <v>14.7</v>
      </c>
      <c r="B45" t="s">
        <v>2114</v>
      </c>
      <c r="E45">
        <v>2</v>
      </c>
      <c r="I45" t="s">
        <v>2356</v>
      </c>
      <c r="J45" t="s">
        <v>2189</v>
      </c>
    </row>
    <row r="46" spans="1:10" x14ac:dyDescent="0.3">
      <c r="A46">
        <v>13.1</v>
      </c>
      <c r="B46" t="s">
        <v>2114</v>
      </c>
      <c r="E46">
        <v>2</v>
      </c>
      <c r="I46" t="s">
        <v>2356</v>
      </c>
      <c r="J46" t="s">
        <v>2189</v>
      </c>
    </row>
    <row r="47" spans="1:10" x14ac:dyDescent="0.3">
      <c r="A47">
        <v>9</v>
      </c>
      <c r="B47" t="s">
        <v>2115</v>
      </c>
      <c r="E47">
        <v>2</v>
      </c>
      <c r="I47" t="s">
        <v>2356</v>
      </c>
      <c r="J47" t="s">
        <v>2189</v>
      </c>
    </row>
    <row r="48" spans="1:10" x14ac:dyDescent="0.3">
      <c r="A48">
        <v>7</v>
      </c>
      <c r="B48" t="s">
        <v>2693</v>
      </c>
      <c r="E48">
        <v>2</v>
      </c>
      <c r="I48" t="s">
        <v>2356</v>
      </c>
      <c r="J48" t="s">
        <v>2189</v>
      </c>
    </row>
    <row r="49" spans="1:10" x14ac:dyDescent="0.3">
      <c r="A49">
        <v>6</v>
      </c>
      <c r="B49" t="s">
        <v>2114</v>
      </c>
      <c r="E49">
        <v>2</v>
      </c>
      <c r="I49" t="s">
        <v>2356</v>
      </c>
      <c r="J49" t="s">
        <v>2189</v>
      </c>
    </row>
    <row r="50" spans="1:10" x14ac:dyDescent="0.3">
      <c r="A50">
        <v>5</v>
      </c>
      <c r="B50" t="s">
        <v>2693</v>
      </c>
      <c r="E50">
        <v>2</v>
      </c>
      <c r="I50" t="s">
        <v>2356</v>
      </c>
      <c r="J50" t="s">
        <v>2189</v>
      </c>
    </row>
    <row r="51" spans="1:10" x14ac:dyDescent="0.3">
      <c r="A51">
        <v>4</v>
      </c>
      <c r="B51" t="s">
        <v>2114</v>
      </c>
      <c r="E51">
        <v>2</v>
      </c>
      <c r="I51" t="s">
        <v>2356</v>
      </c>
      <c r="J51" t="s">
        <v>2189</v>
      </c>
    </row>
    <row r="52" spans="1:10" x14ac:dyDescent="0.3">
      <c r="A52">
        <v>39</v>
      </c>
      <c r="B52" t="s">
        <v>415</v>
      </c>
      <c r="E52">
        <v>2</v>
      </c>
      <c r="I52" t="s">
        <v>2356</v>
      </c>
      <c r="J52" t="s">
        <v>2189</v>
      </c>
    </row>
    <row r="53" spans="1:10" x14ac:dyDescent="0.3">
      <c r="A53">
        <v>25.9</v>
      </c>
      <c r="B53" t="s">
        <v>2281</v>
      </c>
      <c r="E53">
        <v>2</v>
      </c>
      <c r="I53" t="s">
        <v>2356</v>
      </c>
      <c r="J53" t="s">
        <v>2189</v>
      </c>
    </row>
    <row r="54" spans="1:10" x14ac:dyDescent="0.3">
      <c r="A54">
        <v>24</v>
      </c>
      <c r="B54" t="s">
        <v>415</v>
      </c>
      <c r="E54">
        <v>2</v>
      </c>
      <c r="I54" t="s">
        <v>2356</v>
      </c>
      <c r="J54" t="s">
        <v>2189</v>
      </c>
    </row>
    <row r="55" spans="1:10" x14ac:dyDescent="0.3">
      <c r="A55">
        <v>3.5</v>
      </c>
      <c r="B55" t="s">
        <v>483</v>
      </c>
      <c r="E55">
        <v>2</v>
      </c>
      <c r="I55" t="s">
        <v>2356</v>
      </c>
      <c r="J55" t="s">
        <v>2189</v>
      </c>
    </row>
    <row r="56" spans="1:10" x14ac:dyDescent="0.3">
      <c r="A56">
        <v>3.2</v>
      </c>
      <c r="B56" t="s">
        <v>483</v>
      </c>
      <c r="E56">
        <v>2</v>
      </c>
      <c r="I56" t="s">
        <v>2356</v>
      </c>
      <c r="J56" t="s">
        <v>2189</v>
      </c>
    </row>
    <row r="57" spans="1:10" x14ac:dyDescent="0.3">
      <c r="A57">
        <v>30.3</v>
      </c>
      <c r="B57" t="s">
        <v>1436</v>
      </c>
      <c r="E57">
        <v>2</v>
      </c>
      <c r="I57" t="s">
        <v>2356</v>
      </c>
      <c r="J57" t="s">
        <v>592</v>
      </c>
    </row>
    <row r="58" spans="1:10" x14ac:dyDescent="0.3">
      <c r="A58">
        <v>27</v>
      </c>
      <c r="B58" t="s">
        <v>1436</v>
      </c>
      <c r="E58">
        <v>2</v>
      </c>
      <c r="I58" t="s">
        <v>2356</v>
      </c>
      <c r="J58" t="s">
        <v>592</v>
      </c>
    </row>
    <row r="59" spans="1:10" x14ac:dyDescent="0.3">
      <c r="A59">
        <v>26</v>
      </c>
      <c r="B59" t="s">
        <v>2195</v>
      </c>
      <c r="E59">
        <v>2</v>
      </c>
      <c r="I59" t="s">
        <v>2356</v>
      </c>
      <c r="J59" t="s">
        <v>592</v>
      </c>
    </row>
    <row r="60" spans="1:10" x14ac:dyDescent="0.3">
      <c r="A60">
        <v>46.7</v>
      </c>
      <c r="B60" t="s">
        <v>809</v>
      </c>
      <c r="E60">
        <v>2</v>
      </c>
      <c r="I60" t="s">
        <v>2356</v>
      </c>
      <c r="J60" t="s">
        <v>592</v>
      </c>
    </row>
    <row r="61" spans="1:10" x14ac:dyDescent="0.3">
      <c r="A61">
        <v>24</v>
      </c>
      <c r="B61" t="s">
        <v>2693</v>
      </c>
      <c r="E61">
        <v>3</v>
      </c>
      <c r="I61" t="s">
        <v>2356</v>
      </c>
      <c r="J61" t="s">
        <v>2189</v>
      </c>
    </row>
    <row r="62" spans="1:10" x14ac:dyDescent="0.3">
      <c r="A62">
        <v>23</v>
      </c>
      <c r="B62" t="s">
        <v>2114</v>
      </c>
      <c r="E62">
        <v>3</v>
      </c>
      <c r="I62" t="s">
        <v>2356</v>
      </c>
      <c r="J62" t="s">
        <v>2189</v>
      </c>
    </row>
    <row r="63" spans="1:10" x14ac:dyDescent="0.3">
      <c r="A63">
        <v>21</v>
      </c>
      <c r="B63" t="s">
        <v>2693</v>
      </c>
      <c r="E63">
        <v>3</v>
      </c>
      <c r="I63" t="s">
        <v>2356</v>
      </c>
      <c r="J63" t="s">
        <v>2189</v>
      </c>
    </row>
    <row r="64" spans="1:10" x14ac:dyDescent="0.3">
      <c r="A64">
        <v>20</v>
      </c>
      <c r="B64" t="s">
        <v>2693</v>
      </c>
      <c r="E64">
        <v>3</v>
      </c>
      <c r="I64" t="s">
        <v>2356</v>
      </c>
      <c r="J64" t="s">
        <v>2189</v>
      </c>
    </row>
    <row r="65" spans="1:12" x14ac:dyDescent="0.3">
      <c r="A65">
        <v>10.4</v>
      </c>
      <c r="B65" t="s">
        <v>2114</v>
      </c>
      <c r="E65">
        <v>3</v>
      </c>
      <c r="I65" t="s">
        <v>2356</v>
      </c>
      <c r="J65" t="s">
        <v>2189</v>
      </c>
    </row>
    <row r="66" spans="1:12" x14ac:dyDescent="0.3">
      <c r="A66">
        <v>9.4</v>
      </c>
      <c r="B66" t="s">
        <v>2114</v>
      </c>
      <c r="E66">
        <v>3</v>
      </c>
      <c r="I66" t="s">
        <v>2356</v>
      </c>
      <c r="J66" t="s">
        <v>2189</v>
      </c>
    </row>
    <row r="67" spans="1:12" x14ac:dyDescent="0.3">
      <c r="A67">
        <v>6</v>
      </c>
      <c r="B67" t="s">
        <v>2693</v>
      </c>
      <c r="E67">
        <v>3</v>
      </c>
      <c r="I67" t="s">
        <v>2356</v>
      </c>
      <c r="J67" t="s">
        <v>2189</v>
      </c>
    </row>
    <row r="68" spans="1:12" x14ac:dyDescent="0.3">
      <c r="A68">
        <v>5</v>
      </c>
      <c r="B68" t="s">
        <v>2693</v>
      </c>
      <c r="E68">
        <v>3</v>
      </c>
      <c r="I68" t="s">
        <v>2356</v>
      </c>
      <c r="J68" t="s">
        <v>2189</v>
      </c>
    </row>
    <row r="69" spans="1:12" x14ac:dyDescent="0.3">
      <c r="A69">
        <v>41.2</v>
      </c>
      <c r="B69" t="s">
        <v>483</v>
      </c>
      <c r="E69">
        <v>3</v>
      </c>
      <c r="I69" t="s">
        <v>2356</v>
      </c>
      <c r="J69" t="s">
        <v>2189</v>
      </c>
    </row>
    <row r="70" spans="1:12" x14ac:dyDescent="0.3">
      <c r="A70">
        <v>26</v>
      </c>
      <c r="B70" t="s">
        <v>483</v>
      </c>
      <c r="E70">
        <v>3</v>
      </c>
      <c r="I70" t="s">
        <v>2356</v>
      </c>
      <c r="J70" t="s">
        <v>2189</v>
      </c>
    </row>
    <row r="71" spans="1:12" x14ac:dyDescent="0.3">
      <c r="A71">
        <v>25</v>
      </c>
      <c r="B71" t="s">
        <v>415</v>
      </c>
      <c r="E71">
        <v>3</v>
      </c>
      <c r="I71" t="s">
        <v>2356</v>
      </c>
      <c r="J71" t="s">
        <v>2189</v>
      </c>
    </row>
    <row r="72" spans="1:12" x14ac:dyDescent="0.3">
      <c r="A72">
        <v>29</v>
      </c>
      <c r="B72" t="s">
        <v>1436</v>
      </c>
      <c r="E72">
        <v>3</v>
      </c>
      <c r="I72" t="s">
        <v>2356</v>
      </c>
      <c r="J72" t="s">
        <v>592</v>
      </c>
    </row>
    <row r="73" spans="1:12" x14ac:dyDescent="0.3">
      <c r="A73">
        <v>28</v>
      </c>
      <c r="B73" t="s">
        <v>1436</v>
      </c>
      <c r="E73">
        <v>3</v>
      </c>
      <c r="I73" t="s">
        <v>2356</v>
      </c>
      <c r="J73" t="s">
        <v>592</v>
      </c>
      <c r="K73">
        <f>SUM(E29:E73)</f>
        <v>88</v>
      </c>
      <c r="L73" t="s">
        <v>1989</v>
      </c>
    </row>
    <row r="74" spans="1:12" x14ac:dyDescent="0.3">
      <c r="A74">
        <v>30.6</v>
      </c>
      <c r="B74" t="s">
        <v>2657</v>
      </c>
      <c r="E74">
        <v>3</v>
      </c>
      <c r="I74" t="s">
        <v>2356</v>
      </c>
      <c r="J74" t="s">
        <v>592</v>
      </c>
    </row>
    <row r="75" spans="1:12" x14ac:dyDescent="0.3">
      <c r="A75">
        <v>10.4</v>
      </c>
      <c r="B75" t="s">
        <v>1360</v>
      </c>
      <c r="E75">
        <v>3</v>
      </c>
      <c r="I75" t="s">
        <v>2356</v>
      </c>
      <c r="J75" t="s">
        <v>592</v>
      </c>
    </row>
    <row r="76" spans="1:12" x14ac:dyDescent="0.3">
      <c r="A76">
        <v>9.4</v>
      </c>
      <c r="B76" t="s">
        <v>809</v>
      </c>
      <c r="E76">
        <v>3</v>
      </c>
      <c r="I76" t="s">
        <v>2356</v>
      </c>
      <c r="J76" t="s">
        <v>592</v>
      </c>
    </row>
    <row r="77" spans="1:12" x14ac:dyDescent="0.3">
      <c r="A77">
        <v>41</v>
      </c>
      <c r="B77" t="s">
        <v>1910</v>
      </c>
      <c r="E77">
        <v>4</v>
      </c>
      <c r="I77" t="s">
        <v>2356</v>
      </c>
      <c r="J77" t="s">
        <v>2189</v>
      </c>
    </row>
    <row r="78" spans="1:12" x14ac:dyDescent="0.3">
      <c r="A78">
        <v>40</v>
      </c>
      <c r="B78" t="s">
        <v>415</v>
      </c>
      <c r="E78">
        <v>4</v>
      </c>
      <c r="I78" t="s">
        <v>2356</v>
      </c>
      <c r="J78" t="s">
        <v>2189</v>
      </c>
    </row>
    <row r="79" spans="1:12" x14ac:dyDescent="0.3">
      <c r="A79">
        <v>40</v>
      </c>
      <c r="B79" t="s">
        <v>415</v>
      </c>
      <c r="E79">
        <v>4</v>
      </c>
      <c r="I79" t="s">
        <v>2356</v>
      </c>
      <c r="J79" t="s">
        <v>2189</v>
      </c>
    </row>
    <row r="80" spans="1:12" x14ac:dyDescent="0.3">
      <c r="A80">
        <v>7.3</v>
      </c>
      <c r="B80" t="s">
        <v>2657</v>
      </c>
      <c r="E80">
        <v>4</v>
      </c>
      <c r="I80" t="s">
        <v>2356</v>
      </c>
      <c r="J80" t="s">
        <v>592</v>
      </c>
    </row>
    <row r="81" spans="1:10" x14ac:dyDescent="0.3">
      <c r="A81">
        <v>39</v>
      </c>
      <c r="B81" t="s">
        <v>1834</v>
      </c>
      <c r="E81">
        <v>5</v>
      </c>
      <c r="I81" t="s">
        <v>2356</v>
      </c>
      <c r="J81" t="s">
        <v>2189</v>
      </c>
    </row>
    <row r="82" spans="1:10" x14ac:dyDescent="0.3">
      <c r="A82">
        <v>30</v>
      </c>
      <c r="B82" t="s">
        <v>1436</v>
      </c>
      <c r="E82">
        <v>5</v>
      </c>
      <c r="I82" t="s">
        <v>2356</v>
      </c>
      <c r="J82" t="s">
        <v>592</v>
      </c>
    </row>
    <row r="83" spans="1:10" x14ac:dyDescent="0.3">
      <c r="A83">
        <v>29</v>
      </c>
      <c r="B83" t="s">
        <v>2195</v>
      </c>
      <c r="E83">
        <v>5</v>
      </c>
      <c r="I83" t="s">
        <v>2356</v>
      </c>
      <c r="J83" t="s">
        <v>592</v>
      </c>
    </row>
    <row r="84" spans="1:10" x14ac:dyDescent="0.3">
      <c r="A84">
        <v>8.3000000000000007</v>
      </c>
      <c r="B84" t="s">
        <v>809</v>
      </c>
      <c r="E84">
        <v>5</v>
      </c>
      <c r="I84" t="s">
        <v>2356</v>
      </c>
      <c r="J84" t="s">
        <v>592</v>
      </c>
    </row>
    <row r="85" spans="1:10" x14ac:dyDescent="0.3">
      <c r="A85">
        <v>28</v>
      </c>
      <c r="B85" t="s">
        <v>1436</v>
      </c>
      <c r="E85">
        <v>6</v>
      </c>
      <c r="I85" t="s">
        <v>2356</v>
      </c>
      <c r="J85" t="s">
        <v>592</v>
      </c>
    </row>
    <row r="86" spans="1:10" x14ac:dyDescent="0.3">
      <c r="A86">
        <v>27</v>
      </c>
      <c r="B86" t="s">
        <v>2195</v>
      </c>
      <c r="E86">
        <v>6</v>
      </c>
      <c r="I86" t="s">
        <v>2356</v>
      </c>
      <c r="J86" t="s">
        <v>592</v>
      </c>
    </row>
    <row r="87" spans="1:10" x14ac:dyDescent="0.3">
      <c r="A87">
        <v>49.7</v>
      </c>
      <c r="B87" t="s">
        <v>416</v>
      </c>
      <c r="C87">
        <v>3.1</v>
      </c>
      <c r="D87">
        <v>76</v>
      </c>
      <c r="G87" t="s">
        <v>1503</v>
      </c>
      <c r="I87" t="s">
        <v>2356</v>
      </c>
      <c r="J87" t="s">
        <v>2358</v>
      </c>
    </row>
    <row r="88" spans="1:10" x14ac:dyDescent="0.3">
      <c r="A88">
        <v>49.6</v>
      </c>
      <c r="B88" t="s">
        <v>1448</v>
      </c>
      <c r="C88">
        <v>0.2</v>
      </c>
      <c r="I88" t="s">
        <v>2356</v>
      </c>
      <c r="J88" t="s">
        <v>2358</v>
      </c>
    </row>
    <row r="89" spans="1:10" x14ac:dyDescent="0.3">
      <c r="A89">
        <v>34.299999999999997</v>
      </c>
      <c r="B89" t="s">
        <v>1448</v>
      </c>
      <c r="C89">
        <v>4.5</v>
      </c>
      <c r="D89">
        <v>56</v>
      </c>
      <c r="G89" t="s">
        <v>2184</v>
      </c>
      <c r="I89" t="s">
        <v>2356</v>
      </c>
      <c r="J89" t="s">
        <v>2358</v>
      </c>
    </row>
    <row r="90" spans="1:10" x14ac:dyDescent="0.3">
      <c r="A90">
        <v>30.6</v>
      </c>
      <c r="B90" t="s">
        <v>991</v>
      </c>
      <c r="C90">
        <v>7</v>
      </c>
      <c r="D90">
        <v>94</v>
      </c>
      <c r="G90" t="s">
        <v>1503</v>
      </c>
      <c r="I90" t="s">
        <v>2356</v>
      </c>
      <c r="J90" t="s">
        <v>2358</v>
      </c>
    </row>
    <row r="91" spans="1:10" x14ac:dyDescent="0.3">
      <c r="A91">
        <v>46.4</v>
      </c>
      <c r="B91" t="s">
        <v>1948</v>
      </c>
      <c r="C91">
        <v>2</v>
      </c>
      <c r="D91">
        <v>112</v>
      </c>
      <c r="G91" t="s">
        <v>417</v>
      </c>
      <c r="H91" t="s">
        <v>944</v>
      </c>
      <c r="I91" t="s">
        <v>2356</v>
      </c>
      <c r="J91" t="s">
        <v>2358</v>
      </c>
    </row>
    <row r="92" spans="1:10" x14ac:dyDescent="0.3">
      <c r="A92">
        <v>41.7</v>
      </c>
      <c r="B92" t="s">
        <v>1948</v>
      </c>
      <c r="C92">
        <v>4</v>
      </c>
      <c r="D92">
        <v>170</v>
      </c>
      <c r="G92" t="s">
        <v>1503</v>
      </c>
      <c r="I92" t="s">
        <v>2356</v>
      </c>
      <c r="J92" t="s">
        <v>2358</v>
      </c>
    </row>
    <row r="93" spans="1:10" x14ac:dyDescent="0.3">
      <c r="A93">
        <v>28.1</v>
      </c>
      <c r="B93" t="s">
        <v>1948</v>
      </c>
      <c r="C93">
        <v>3.1</v>
      </c>
      <c r="D93">
        <v>135</v>
      </c>
      <c r="H93" t="s">
        <v>2023</v>
      </c>
      <c r="I93" t="s">
        <v>2356</v>
      </c>
      <c r="J93" t="s">
        <v>2358</v>
      </c>
    </row>
    <row r="94" spans="1:10" x14ac:dyDescent="0.3">
      <c r="A94">
        <v>28.1</v>
      </c>
      <c r="B94" t="s">
        <v>1948</v>
      </c>
      <c r="H94" t="s">
        <v>2198</v>
      </c>
      <c r="I94" t="s">
        <v>2356</v>
      </c>
      <c r="J94" t="s">
        <v>2358</v>
      </c>
    </row>
    <row r="95" spans="1:10" x14ac:dyDescent="0.3">
      <c r="A95">
        <v>28.1</v>
      </c>
      <c r="B95" t="s">
        <v>1948</v>
      </c>
      <c r="H95" t="s">
        <v>2692</v>
      </c>
      <c r="I95" t="s">
        <v>2356</v>
      </c>
      <c r="J95" t="s">
        <v>2358</v>
      </c>
    </row>
    <row r="96" spans="1:10" x14ac:dyDescent="0.3">
      <c r="A96">
        <v>49.5</v>
      </c>
      <c r="B96" t="s">
        <v>1951</v>
      </c>
      <c r="C96">
        <v>4.3</v>
      </c>
      <c r="D96">
        <v>109</v>
      </c>
      <c r="G96" t="s">
        <v>1503</v>
      </c>
      <c r="I96" t="s">
        <v>2356</v>
      </c>
      <c r="J96" t="s">
        <v>2358</v>
      </c>
    </row>
    <row r="97" spans="1:10" x14ac:dyDescent="0.3">
      <c r="A97">
        <v>47.6</v>
      </c>
      <c r="B97" t="s">
        <v>1951</v>
      </c>
      <c r="C97">
        <v>5.5</v>
      </c>
      <c r="D97">
        <v>134</v>
      </c>
      <c r="I97" t="s">
        <v>2356</v>
      </c>
      <c r="J97" t="s">
        <v>2358</v>
      </c>
    </row>
    <row r="98" spans="1:10" x14ac:dyDescent="0.3">
      <c r="A98">
        <v>37.9</v>
      </c>
      <c r="B98" t="s">
        <v>54</v>
      </c>
      <c r="C98">
        <v>4.0999999999999996</v>
      </c>
      <c r="D98" t="s">
        <v>2182</v>
      </c>
      <c r="I98" t="s">
        <v>2356</v>
      </c>
      <c r="J98" t="s">
        <v>2358</v>
      </c>
    </row>
    <row r="99" spans="1:10" x14ac:dyDescent="0.3">
      <c r="A99">
        <v>36.9</v>
      </c>
      <c r="B99" t="s">
        <v>54</v>
      </c>
      <c r="C99">
        <v>0.3</v>
      </c>
      <c r="I99" t="s">
        <v>2356</v>
      </c>
      <c r="J99" t="s">
        <v>2358</v>
      </c>
    </row>
    <row r="100" spans="1:10" x14ac:dyDescent="0.3">
      <c r="A100">
        <v>35.1</v>
      </c>
      <c r="B100" t="s">
        <v>54</v>
      </c>
      <c r="C100">
        <v>2.1</v>
      </c>
      <c r="D100">
        <v>24</v>
      </c>
      <c r="G100" t="s">
        <v>2354</v>
      </c>
      <c r="I100" t="s">
        <v>2356</v>
      </c>
      <c r="J100" t="s">
        <v>2358</v>
      </c>
    </row>
    <row r="101" spans="1:10" x14ac:dyDescent="0.3">
      <c r="A101">
        <v>32</v>
      </c>
      <c r="B101" t="s">
        <v>54</v>
      </c>
      <c r="C101">
        <v>2</v>
      </c>
      <c r="D101">
        <v>36</v>
      </c>
      <c r="G101" t="s">
        <v>1503</v>
      </c>
      <c r="I101" t="s">
        <v>2356</v>
      </c>
      <c r="J101" t="s">
        <v>2358</v>
      </c>
    </row>
    <row r="102" spans="1:10" x14ac:dyDescent="0.3">
      <c r="A102">
        <v>24.4</v>
      </c>
      <c r="B102" t="s">
        <v>54</v>
      </c>
      <c r="C102">
        <v>1.5</v>
      </c>
      <c r="G102" t="s">
        <v>1503</v>
      </c>
      <c r="I102" t="s">
        <v>2356</v>
      </c>
      <c r="J102" t="s">
        <v>2358</v>
      </c>
    </row>
    <row r="103" spans="1:10" x14ac:dyDescent="0.3">
      <c r="A103">
        <v>21</v>
      </c>
      <c r="B103" t="s">
        <v>1951</v>
      </c>
      <c r="C103">
        <v>0.3</v>
      </c>
      <c r="I103" t="s">
        <v>2356</v>
      </c>
      <c r="J103" t="s">
        <v>2358</v>
      </c>
    </row>
    <row r="104" spans="1:10" x14ac:dyDescent="0.3">
      <c r="A104">
        <v>20.399999999999999</v>
      </c>
      <c r="B104" t="s">
        <v>1951</v>
      </c>
      <c r="C104">
        <v>8</v>
      </c>
      <c r="D104">
        <v>153</v>
      </c>
      <c r="F104" t="s">
        <v>1503</v>
      </c>
      <c r="I104" t="s">
        <v>2356</v>
      </c>
      <c r="J104" t="s">
        <v>2358</v>
      </c>
    </row>
    <row r="105" spans="1:10" x14ac:dyDescent="0.3">
      <c r="A105">
        <v>18.7</v>
      </c>
      <c r="B105" t="s">
        <v>2118</v>
      </c>
      <c r="C105">
        <v>0.4</v>
      </c>
      <c r="I105" t="s">
        <v>2356</v>
      </c>
      <c r="J105" t="s">
        <v>2358</v>
      </c>
    </row>
    <row r="106" spans="1:10" x14ac:dyDescent="0.3">
      <c r="A106">
        <v>16.7</v>
      </c>
      <c r="B106" t="s">
        <v>1951</v>
      </c>
      <c r="C106">
        <v>0.5</v>
      </c>
      <c r="G106" t="s">
        <v>1503</v>
      </c>
      <c r="I106" t="s">
        <v>2356</v>
      </c>
      <c r="J106" t="s">
        <v>2358</v>
      </c>
    </row>
    <row r="107" spans="1:10" x14ac:dyDescent="0.3">
      <c r="A107">
        <v>14.8</v>
      </c>
      <c r="B107" t="s">
        <v>1951</v>
      </c>
      <c r="C107">
        <v>6.2</v>
      </c>
      <c r="D107">
        <v>124</v>
      </c>
      <c r="G107" t="s">
        <v>2283</v>
      </c>
      <c r="I107" t="s">
        <v>2356</v>
      </c>
      <c r="J107" t="s">
        <v>2358</v>
      </c>
    </row>
    <row r="108" spans="1:10" x14ac:dyDescent="0.3">
      <c r="A108">
        <v>10.5</v>
      </c>
      <c r="B108" t="s">
        <v>1951</v>
      </c>
      <c r="D108">
        <v>80</v>
      </c>
      <c r="G108" t="s">
        <v>417</v>
      </c>
      <c r="H108" t="s">
        <v>2609</v>
      </c>
      <c r="I108" t="s">
        <v>2356</v>
      </c>
      <c r="J108" t="s">
        <v>2358</v>
      </c>
    </row>
    <row r="109" spans="1:10" x14ac:dyDescent="0.3">
      <c r="A109">
        <v>2.1</v>
      </c>
      <c r="B109" t="s">
        <v>54</v>
      </c>
      <c r="C109">
        <v>1.5</v>
      </c>
      <c r="I109" t="s">
        <v>2356</v>
      </c>
      <c r="J109" t="s">
        <v>2358</v>
      </c>
    </row>
    <row r="110" spans="1:10" x14ac:dyDescent="0.3">
      <c r="A110">
        <v>7.3</v>
      </c>
      <c r="B110" t="s">
        <v>2693</v>
      </c>
      <c r="C110">
        <v>7</v>
      </c>
      <c r="D110">
        <v>91</v>
      </c>
      <c r="G110" t="s">
        <v>1503</v>
      </c>
      <c r="I110" t="s">
        <v>2356</v>
      </c>
      <c r="J110" t="s">
        <v>2189</v>
      </c>
    </row>
    <row r="111" spans="1:10" x14ac:dyDescent="0.3">
      <c r="A111">
        <v>49.7</v>
      </c>
      <c r="B111" t="s">
        <v>415</v>
      </c>
      <c r="C111">
        <v>0.2</v>
      </c>
      <c r="I111" t="s">
        <v>2356</v>
      </c>
      <c r="J111" t="s">
        <v>2189</v>
      </c>
    </row>
    <row r="112" spans="1:10" x14ac:dyDescent="0.3">
      <c r="A112">
        <v>39.4</v>
      </c>
      <c r="B112" t="s">
        <v>1834</v>
      </c>
      <c r="C112">
        <v>4</v>
      </c>
      <c r="D112">
        <v>39</v>
      </c>
      <c r="I112" t="s">
        <v>2356</v>
      </c>
      <c r="J112" t="s">
        <v>2189</v>
      </c>
    </row>
    <row r="113" spans="1:10" x14ac:dyDescent="0.3">
      <c r="A113">
        <v>38.799999999999997</v>
      </c>
      <c r="B113" t="s">
        <v>483</v>
      </c>
      <c r="C113">
        <v>0.1</v>
      </c>
      <c r="I113" t="s">
        <v>2356</v>
      </c>
      <c r="J113" t="s">
        <v>2189</v>
      </c>
    </row>
    <row r="114" spans="1:10" x14ac:dyDescent="0.3">
      <c r="A114">
        <v>36.200000000000003</v>
      </c>
      <c r="B114" t="s">
        <v>483</v>
      </c>
      <c r="C114">
        <v>0.6</v>
      </c>
      <c r="G114" t="s">
        <v>1503</v>
      </c>
      <c r="I114" t="s">
        <v>2356</v>
      </c>
      <c r="J114" t="s">
        <v>2189</v>
      </c>
    </row>
    <row r="115" spans="1:10" x14ac:dyDescent="0.3">
      <c r="A115">
        <v>35.700000000000003</v>
      </c>
      <c r="B115" t="s">
        <v>415</v>
      </c>
      <c r="C115">
        <v>0.6</v>
      </c>
      <c r="I115" t="s">
        <v>2356</v>
      </c>
      <c r="J115" t="s">
        <v>2189</v>
      </c>
    </row>
    <row r="116" spans="1:10" x14ac:dyDescent="0.3">
      <c r="A116">
        <v>27.6</v>
      </c>
      <c r="B116" t="s">
        <v>415</v>
      </c>
      <c r="C116">
        <v>0.15</v>
      </c>
      <c r="I116" t="s">
        <v>2356</v>
      </c>
      <c r="J116" t="s">
        <v>2189</v>
      </c>
    </row>
    <row r="117" spans="1:10" x14ac:dyDescent="0.3">
      <c r="A117">
        <v>25.5</v>
      </c>
      <c r="B117" t="s">
        <v>483</v>
      </c>
      <c r="C117">
        <v>2.2999999999999998</v>
      </c>
      <c r="D117" t="s">
        <v>2112</v>
      </c>
      <c r="G117" t="s">
        <v>2113</v>
      </c>
      <c r="I117" t="s">
        <v>2356</v>
      </c>
      <c r="J117" t="s">
        <v>2189</v>
      </c>
    </row>
    <row r="118" spans="1:10" x14ac:dyDescent="0.3">
      <c r="A118">
        <v>25.5</v>
      </c>
      <c r="B118" t="s">
        <v>483</v>
      </c>
      <c r="C118">
        <v>4</v>
      </c>
      <c r="D118">
        <v>72</v>
      </c>
      <c r="G118" t="s">
        <v>1503</v>
      </c>
      <c r="I118" t="s">
        <v>2356</v>
      </c>
      <c r="J118" t="s">
        <v>2189</v>
      </c>
    </row>
    <row r="119" spans="1:10" x14ac:dyDescent="0.3">
      <c r="A119">
        <v>23</v>
      </c>
      <c r="B119" t="s">
        <v>415</v>
      </c>
      <c r="C119">
        <v>0.7</v>
      </c>
      <c r="I119" t="s">
        <v>2356</v>
      </c>
      <c r="J119" t="s">
        <v>2189</v>
      </c>
    </row>
    <row r="120" spans="1:10" x14ac:dyDescent="0.3">
      <c r="A120">
        <v>22.8</v>
      </c>
      <c r="B120" t="s">
        <v>483</v>
      </c>
      <c r="C120">
        <v>0.4</v>
      </c>
      <c r="I120" t="s">
        <v>2356</v>
      </c>
      <c r="J120" t="s">
        <v>2189</v>
      </c>
    </row>
    <row r="121" spans="1:10" x14ac:dyDescent="0.3">
      <c r="A121">
        <v>22</v>
      </c>
      <c r="B121" t="s">
        <v>483</v>
      </c>
      <c r="C121">
        <v>0.2</v>
      </c>
      <c r="I121" t="s">
        <v>2356</v>
      </c>
      <c r="J121" t="s">
        <v>2189</v>
      </c>
    </row>
    <row r="122" spans="1:10" x14ac:dyDescent="0.3">
      <c r="A122">
        <v>21.6</v>
      </c>
      <c r="B122" t="s">
        <v>483</v>
      </c>
      <c r="C122">
        <v>0.3</v>
      </c>
      <c r="I122" t="s">
        <v>2356</v>
      </c>
      <c r="J122" t="s">
        <v>2189</v>
      </c>
    </row>
    <row r="123" spans="1:10" x14ac:dyDescent="0.3">
      <c r="A123">
        <v>21.3</v>
      </c>
      <c r="B123" t="s">
        <v>483</v>
      </c>
      <c r="C123">
        <v>0.3</v>
      </c>
      <c r="I123" t="s">
        <v>2356</v>
      </c>
      <c r="J123" t="s">
        <v>2189</v>
      </c>
    </row>
    <row r="124" spans="1:10" x14ac:dyDescent="0.3">
      <c r="A124">
        <v>21</v>
      </c>
      <c r="B124" t="s">
        <v>483</v>
      </c>
      <c r="C124">
        <v>0.1</v>
      </c>
      <c r="I124" t="s">
        <v>2356</v>
      </c>
      <c r="J124" t="s">
        <v>2189</v>
      </c>
    </row>
    <row r="125" spans="1:10" x14ac:dyDescent="0.3">
      <c r="A125">
        <v>20</v>
      </c>
      <c r="B125" t="s">
        <v>1910</v>
      </c>
      <c r="C125">
        <v>0.2</v>
      </c>
      <c r="I125" t="s">
        <v>2356</v>
      </c>
      <c r="J125" t="s">
        <v>2189</v>
      </c>
    </row>
    <row r="126" spans="1:10" x14ac:dyDescent="0.3">
      <c r="A126">
        <v>2.6</v>
      </c>
      <c r="B126" t="s">
        <v>415</v>
      </c>
      <c r="C126">
        <v>0.15</v>
      </c>
      <c r="I126" t="s">
        <v>2356</v>
      </c>
      <c r="J126" t="s">
        <v>2189</v>
      </c>
    </row>
    <row r="127" spans="1:10" x14ac:dyDescent="0.3">
      <c r="A127">
        <v>2.6</v>
      </c>
      <c r="B127" t="s">
        <v>415</v>
      </c>
      <c r="C127">
        <v>0.15</v>
      </c>
      <c r="I127" t="s">
        <v>2356</v>
      </c>
      <c r="J127" t="s">
        <v>2189</v>
      </c>
    </row>
    <row r="128" spans="1:10" x14ac:dyDescent="0.3">
      <c r="A128">
        <v>2.6</v>
      </c>
      <c r="B128" t="s">
        <v>415</v>
      </c>
      <c r="C128">
        <v>0.15</v>
      </c>
      <c r="I128" t="s">
        <v>2356</v>
      </c>
      <c r="J128" t="s">
        <v>2189</v>
      </c>
    </row>
    <row r="129" spans="1:10" x14ac:dyDescent="0.3">
      <c r="A129">
        <v>37</v>
      </c>
      <c r="B129" t="s">
        <v>2006</v>
      </c>
      <c r="C129">
        <v>4</v>
      </c>
      <c r="D129">
        <v>23</v>
      </c>
      <c r="G129" t="s">
        <v>1503</v>
      </c>
      <c r="I129" t="s">
        <v>2361</v>
      </c>
      <c r="J129" t="s">
        <v>592</v>
      </c>
    </row>
    <row r="130" spans="1:10" x14ac:dyDescent="0.3">
      <c r="A130">
        <v>33.6</v>
      </c>
      <c r="B130" t="s">
        <v>2006</v>
      </c>
      <c r="C130">
        <v>0.2</v>
      </c>
      <c r="I130" t="s">
        <v>2361</v>
      </c>
      <c r="J130" t="s">
        <v>592</v>
      </c>
    </row>
    <row r="131" spans="1:10" x14ac:dyDescent="0.3">
      <c r="A131">
        <v>33.299999999999997</v>
      </c>
      <c r="B131" t="s">
        <v>2006</v>
      </c>
      <c r="C131">
        <v>2.6</v>
      </c>
      <c r="D131">
        <v>19</v>
      </c>
      <c r="I131" t="s">
        <v>2361</v>
      </c>
      <c r="J131" t="s">
        <v>592</v>
      </c>
    </row>
    <row r="132" spans="1:10" x14ac:dyDescent="0.3">
      <c r="A132">
        <v>33.200000000000003</v>
      </c>
      <c r="B132" t="s">
        <v>2185</v>
      </c>
      <c r="C132">
        <v>1.5</v>
      </c>
      <c r="D132">
        <v>8</v>
      </c>
      <c r="I132" t="s">
        <v>2361</v>
      </c>
      <c r="J132" t="s">
        <v>592</v>
      </c>
    </row>
    <row r="133" spans="1:10" x14ac:dyDescent="0.3">
      <c r="A133">
        <v>7.1</v>
      </c>
      <c r="B133" t="s">
        <v>692</v>
      </c>
      <c r="C133">
        <v>1.2</v>
      </c>
      <c r="G133" t="s">
        <v>1503</v>
      </c>
      <c r="I133" t="s">
        <v>2361</v>
      </c>
      <c r="J133" t="s">
        <v>592</v>
      </c>
    </row>
    <row r="134" spans="1:10" x14ac:dyDescent="0.3">
      <c r="A134">
        <v>29.6</v>
      </c>
      <c r="B134" t="s">
        <v>2195</v>
      </c>
      <c r="C134">
        <v>0.35</v>
      </c>
      <c r="I134" t="s">
        <v>2356</v>
      </c>
      <c r="J134" t="s">
        <v>592</v>
      </c>
    </row>
    <row r="135" spans="1:10" x14ac:dyDescent="0.3">
      <c r="A135">
        <v>27.2</v>
      </c>
      <c r="B135" t="s">
        <v>1436</v>
      </c>
      <c r="C135">
        <v>1</v>
      </c>
      <c r="I135" t="s">
        <v>2356</v>
      </c>
      <c r="J135" t="s">
        <v>592</v>
      </c>
    </row>
    <row r="136" spans="1:10" x14ac:dyDescent="0.3">
      <c r="A136">
        <v>25.9</v>
      </c>
      <c r="B136" t="s">
        <v>2195</v>
      </c>
      <c r="C136">
        <v>1.6</v>
      </c>
      <c r="D136">
        <v>8</v>
      </c>
      <c r="G136" t="s">
        <v>417</v>
      </c>
      <c r="I136" t="s">
        <v>2356</v>
      </c>
      <c r="J136" t="s">
        <v>592</v>
      </c>
    </row>
    <row r="137" spans="1:10" x14ac:dyDescent="0.3">
      <c r="A137">
        <v>24.6</v>
      </c>
      <c r="B137" t="s">
        <v>2195</v>
      </c>
      <c r="C137">
        <v>3.6</v>
      </c>
      <c r="D137">
        <v>30</v>
      </c>
      <c r="G137" t="s">
        <v>1503</v>
      </c>
      <c r="I137" t="s">
        <v>2356</v>
      </c>
      <c r="J137" t="s">
        <v>592</v>
      </c>
    </row>
    <row r="138" spans="1:10" x14ac:dyDescent="0.3">
      <c r="A138">
        <v>6</v>
      </c>
      <c r="B138" t="s">
        <v>2122</v>
      </c>
      <c r="H138" t="s">
        <v>1788</v>
      </c>
      <c r="I138" t="s">
        <v>2356</v>
      </c>
      <c r="J138" t="s">
        <v>592</v>
      </c>
    </row>
    <row r="139" spans="1:10" x14ac:dyDescent="0.3">
      <c r="A139">
        <v>16</v>
      </c>
      <c r="B139" t="s">
        <v>809</v>
      </c>
      <c r="C139">
        <v>9</v>
      </c>
      <c r="D139">
        <v>65</v>
      </c>
      <c r="H139" t="s">
        <v>1278</v>
      </c>
      <c r="I139" t="s">
        <v>2356</v>
      </c>
      <c r="J139" t="s">
        <v>592</v>
      </c>
    </row>
    <row r="140" spans="1:10" x14ac:dyDescent="0.3">
      <c r="A140">
        <v>11.1</v>
      </c>
      <c r="B140" t="s">
        <v>809</v>
      </c>
      <c r="C140">
        <v>3.9</v>
      </c>
      <c r="D140">
        <v>30</v>
      </c>
      <c r="G140" t="s">
        <v>417</v>
      </c>
      <c r="I140" t="s">
        <v>2356</v>
      </c>
      <c r="J140" t="s">
        <v>592</v>
      </c>
    </row>
    <row r="141" spans="1:10" x14ac:dyDescent="0.3">
      <c r="A141">
        <v>10.6</v>
      </c>
      <c r="B141" t="s">
        <v>809</v>
      </c>
      <c r="C141">
        <v>4.5</v>
      </c>
      <c r="D141">
        <v>91</v>
      </c>
      <c r="I141" t="s">
        <v>2356</v>
      </c>
      <c r="J141" t="s">
        <v>592</v>
      </c>
    </row>
    <row r="142" spans="1:10" x14ac:dyDescent="0.3">
      <c r="A142">
        <v>35.1</v>
      </c>
      <c r="B142" t="s">
        <v>2181</v>
      </c>
      <c r="C142">
        <v>7</v>
      </c>
      <c r="D142">
        <v>154</v>
      </c>
      <c r="G142" t="s">
        <v>2183</v>
      </c>
      <c r="I142" t="s">
        <v>2356</v>
      </c>
      <c r="J142" t="s">
        <v>592</v>
      </c>
    </row>
    <row r="143" spans="1:10" x14ac:dyDescent="0.3">
      <c r="A143">
        <v>46.6</v>
      </c>
      <c r="B143" t="s">
        <v>1503</v>
      </c>
      <c r="E143">
        <v>1</v>
      </c>
      <c r="I143" t="s">
        <v>2363</v>
      </c>
      <c r="J143" t="s">
        <v>592</v>
      </c>
    </row>
    <row r="144" spans="1:10" x14ac:dyDescent="0.3">
      <c r="A144">
        <v>29.8</v>
      </c>
      <c r="B144" t="s">
        <v>1503</v>
      </c>
      <c r="E144">
        <v>1</v>
      </c>
      <c r="I144" t="s">
        <v>2363</v>
      </c>
      <c r="J144" t="s">
        <v>592</v>
      </c>
    </row>
    <row r="145" spans="1:12" x14ac:dyDescent="0.3">
      <c r="A145">
        <v>26</v>
      </c>
      <c r="B145" t="s">
        <v>417</v>
      </c>
      <c r="E145">
        <v>1</v>
      </c>
      <c r="I145" t="s">
        <v>2363</v>
      </c>
      <c r="J145" t="s">
        <v>592</v>
      </c>
    </row>
    <row r="146" spans="1:12" x14ac:dyDescent="0.3">
      <c r="A146">
        <v>25</v>
      </c>
      <c r="B146" t="s">
        <v>1503</v>
      </c>
      <c r="E146">
        <v>1</v>
      </c>
      <c r="I146" t="s">
        <v>2363</v>
      </c>
      <c r="J146" t="s">
        <v>592</v>
      </c>
    </row>
    <row r="147" spans="1:12" x14ac:dyDescent="0.3">
      <c r="A147">
        <v>20.7</v>
      </c>
      <c r="B147" t="s">
        <v>1503</v>
      </c>
      <c r="E147">
        <v>1</v>
      </c>
      <c r="I147" t="s">
        <v>2363</v>
      </c>
      <c r="J147" t="s">
        <v>592</v>
      </c>
    </row>
    <row r="148" spans="1:12" x14ac:dyDescent="0.3">
      <c r="A148">
        <v>14.7</v>
      </c>
      <c r="B148" t="s">
        <v>1503</v>
      </c>
      <c r="E148">
        <v>1</v>
      </c>
      <c r="I148" t="s">
        <v>2363</v>
      </c>
      <c r="J148" t="s">
        <v>592</v>
      </c>
    </row>
    <row r="149" spans="1:12" x14ac:dyDescent="0.3">
      <c r="A149">
        <v>12.6</v>
      </c>
      <c r="B149" t="s">
        <v>417</v>
      </c>
      <c r="E149">
        <v>1</v>
      </c>
      <c r="I149" t="s">
        <v>2363</v>
      </c>
      <c r="J149" t="s">
        <v>592</v>
      </c>
    </row>
    <row r="150" spans="1:12" x14ac:dyDescent="0.3">
      <c r="A150">
        <v>2.1</v>
      </c>
      <c r="B150" t="s">
        <v>417</v>
      </c>
      <c r="E150">
        <v>1</v>
      </c>
      <c r="I150" t="s">
        <v>2363</v>
      </c>
      <c r="J150" t="s">
        <v>592</v>
      </c>
    </row>
    <row r="151" spans="1:12" x14ac:dyDescent="0.3">
      <c r="A151">
        <v>37.299999999999997</v>
      </c>
      <c r="B151" t="s">
        <v>1503</v>
      </c>
      <c r="E151">
        <v>2</v>
      </c>
      <c r="I151" t="s">
        <v>2363</v>
      </c>
      <c r="J151" t="s">
        <v>592</v>
      </c>
      <c r="K151">
        <f>SUM(E94:E151)</f>
        <v>10</v>
      </c>
      <c r="L151" t="s">
        <v>1126</v>
      </c>
    </row>
    <row r="152" spans="1:12" x14ac:dyDescent="0.3">
      <c r="A152">
        <v>27</v>
      </c>
      <c r="B152" t="s">
        <v>417</v>
      </c>
      <c r="E152">
        <v>2</v>
      </c>
      <c r="I152" t="s">
        <v>2363</v>
      </c>
      <c r="J152" t="s">
        <v>592</v>
      </c>
      <c r="K152">
        <v>232</v>
      </c>
      <c r="L152" t="s">
        <v>1303</v>
      </c>
    </row>
    <row r="153" spans="1:12" x14ac:dyDescent="0.3">
      <c r="A153">
        <v>27</v>
      </c>
      <c r="B153" t="s">
        <v>417</v>
      </c>
      <c r="E153">
        <v>2</v>
      </c>
      <c r="I153" t="s">
        <v>2363</v>
      </c>
      <c r="J153" t="s">
        <v>592</v>
      </c>
    </row>
    <row r="154" spans="1:12" x14ac:dyDescent="0.3">
      <c r="A154">
        <v>26</v>
      </c>
      <c r="B154" t="s">
        <v>417</v>
      </c>
      <c r="E154">
        <v>2</v>
      </c>
      <c r="I154" t="s">
        <v>2363</v>
      </c>
      <c r="J154" t="s">
        <v>592</v>
      </c>
    </row>
    <row r="155" spans="1:12" x14ac:dyDescent="0.3">
      <c r="A155">
        <v>31.3</v>
      </c>
      <c r="B155" t="s">
        <v>1503</v>
      </c>
      <c r="E155">
        <v>3</v>
      </c>
      <c r="I155" t="s">
        <v>2363</v>
      </c>
      <c r="J155" t="s">
        <v>592</v>
      </c>
    </row>
    <row r="156" spans="1:12" x14ac:dyDescent="0.3">
      <c r="A156">
        <v>20</v>
      </c>
      <c r="B156" t="s">
        <v>1503</v>
      </c>
      <c r="E156">
        <v>3</v>
      </c>
      <c r="I156" t="s">
        <v>2363</v>
      </c>
      <c r="J156" t="s">
        <v>592</v>
      </c>
    </row>
    <row r="157" spans="1:12" x14ac:dyDescent="0.3">
      <c r="A157">
        <v>20</v>
      </c>
      <c r="B157" t="s">
        <v>2283</v>
      </c>
      <c r="E157">
        <v>3</v>
      </c>
      <c r="I157" t="s">
        <v>2363</v>
      </c>
      <c r="J157" t="s">
        <v>592</v>
      </c>
    </row>
    <row r="158" spans="1:12" x14ac:dyDescent="0.3">
      <c r="A158">
        <v>19</v>
      </c>
      <c r="B158" t="s">
        <v>1503</v>
      </c>
      <c r="E158">
        <v>3</v>
      </c>
      <c r="I158" t="s">
        <v>2363</v>
      </c>
      <c r="J158" t="s">
        <v>592</v>
      </c>
    </row>
    <row r="159" spans="1:12" x14ac:dyDescent="0.3">
      <c r="A159">
        <v>7</v>
      </c>
      <c r="B159" t="s">
        <v>417</v>
      </c>
      <c r="E159">
        <v>3</v>
      </c>
      <c r="I159" t="s">
        <v>2363</v>
      </c>
      <c r="J159" t="s">
        <v>592</v>
      </c>
    </row>
    <row r="160" spans="1:12" x14ac:dyDescent="0.3">
      <c r="A160">
        <v>6</v>
      </c>
      <c r="B160" t="s">
        <v>417</v>
      </c>
      <c r="E160">
        <v>3</v>
      </c>
      <c r="I160" t="s">
        <v>2363</v>
      </c>
      <c r="J160" t="s">
        <v>592</v>
      </c>
    </row>
    <row r="161" spans="1:10" x14ac:dyDescent="0.3">
      <c r="A161">
        <v>42.1</v>
      </c>
      <c r="B161" t="s">
        <v>417</v>
      </c>
      <c r="E161">
        <v>4</v>
      </c>
      <c r="I161" t="s">
        <v>2363</v>
      </c>
      <c r="J161" t="s">
        <v>592</v>
      </c>
    </row>
    <row r="162" spans="1:10" x14ac:dyDescent="0.3">
      <c r="A162">
        <v>38</v>
      </c>
      <c r="B162" t="s">
        <v>417</v>
      </c>
      <c r="E162">
        <v>4</v>
      </c>
      <c r="I162" t="s">
        <v>2363</v>
      </c>
      <c r="J162" t="s">
        <v>592</v>
      </c>
    </row>
    <row r="163" spans="1:10" x14ac:dyDescent="0.3">
      <c r="A163">
        <v>21</v>
      </c>
      <c r="B163" t="s">
        <v>417</v>
      </c>
      <c r="E163">
        <v>4</v>
      </c>
      <c r="I163" t="s">
        <v>2363</v>
      </c>
      <c r="J163" t="s">
        <v>592</v>
      </c>
    </row>
    <row r="164" spans="1:10" x14ac:dyDescent="0.3">
      <c r="A164">
        <v>17</v>
      </c>
      <c r="B164" t="s">
        <v>417</v>
      </c>
      <c r="E164">
        <v>4</v>
      </c>
      <c r="I164" t="s">
        <v>2363</v>
      </c>
      <c r="J164" t="s">
        <v>592</v>
      </c>
    </row>
    <row r="165" spans="1:10" x14ac:dyDescent="0.3">
      <c r="A165">
        <v>9</v>
      </c>
      <c r="B165" t="s">
        <v>1503</v>
      </c>
      <c r="E165">
        <v>4</v>
      </c>
      <c r="I165" t="s">
        <v>2363</v>
      </c>
      <c r="J165" t="s">
        <v>592</v>
      </c>
    </row>
    <row r="166" spans="1:10" x14ac:dyDescent="0.3">
      <c r="A166">
        <v>39</v>
      </c>
      <c r="B166" t="s">
        <v>417</v>
      </c>
      <c r="E166">
        <v>5</v>
      </c>
      <c r="I166" t="s">
        <v>2363</v>
      </c>
      <c r="J166" t="s">
        <v>592</v>
      </c>
    </row>
    <row r="167" spans="1:10" x14ac:dyDescent="0.3">
      <c r="A167">
        <v>18</v>
      </c>
      <c r="B167" t="s">
        <v>417</v>
      </c>
      <c r="E167">
        <v>5</v>
      </c>
      <c r="I167" t="s">
        <v>2363</v>
      </c>
      <c r="J167" t="s">
        <v>592</v>
      </c>
    </row>
    <row r="168" spans="1:10" x14ac:dyDescent="0.3">
      <c r="A168">
        <v>8.3000000000000007</v>
      </c>
      <c r="B168" t="s">
        <v>1787</v>
      </c>
      <c r="E168">
        <v>6</v>
      </c>
      <c r="I168" t="s">
        <v>2363</v>
      </c>
      <c r="J168" t="s">
        <v>592</v>
      </c>
    </row>
    <row r="169" spans="1:10" x14ac:dyDescent="0.3">
      <c r="A169">
        <v>7.3</v>
      </c>
      <c r="B169" t="s">
        <v>1503</v>
      </c>
      <c r="E169">
        <v>6</v>
      </c>
      <c r="I169" t="s">
        <v>2363</v>
      </c>
      <c r="J169" t="s">
        <v>592</v>
      </c>
    </row>
    <row r="170" spans="1:10" x14ac:dyDescent="0.3">
      <c r="A170">
        <v>6</v>
      </c>
      <c r="B170" t="s">
        <v>417</v>
      </c>
      <c r="E170">
        <v>7</v>
      </c>
      <c r="I170" t="s">
        <v>2363</v>
      </c>
      <c r="J170" t="s">
        <v>592</v>
      </c>
    </row>
    <row r="171" spans="1:10" x14ac:dyDescent="0.3">
      <c r="A171">
        <v>5</v>
      </c>
      <c r="B171" t="s">
        <v>1503</v>
      </c>
      <c r="E171">
        <v>7</v>
      </c>
      <c r="I171" t="s">
        <v>2363</v>
      </c>
      <c r="J171" t="s">
        <v>592</v>
      </c>
    </row>
    <row r="172" spans="1:10" x14ac:dyDescent="0.3">
      <c r="A172">
        <v>42</v>
      </c>
      <c r="B172" t="s">
        <v>1503</v>
      </c>
      <c r="E172">
        <v>8</v>
      </c>
      <c r="I172" t="s">
        <v>2363</v>
      </c>
      <c r="J172" t="s">
        <v>592</v>
      </c>
    </row>
    <row r="173" spans="1:10" x14ac:dyDescent="0.3">
      <c r="A173">
        <v>41</v>
      </c>
      <c r="B173" t="s">
        <v>1503</v>
      </c>
      <c r="E173">
        <v>8</v>
      </c>
      <c r="I173" t="s">
        <v>2363</v>
      </c>
      <c r="J173" t="s">
        <v>592</v>
      </c>
    </row>
    <row r="174" spans="1:10" x14ac:dyDescent="0.3">
      <c r="A174">
        <v>40</v>
      </c>
      <c r="B174" t="s">
        <v>1503</v>
      </c>
      <c r="E174">
        <v>9</v>
      </c>
      <c r="I174" t="s">
        <v>2363</v>
      </c>
      <c r="J174" t="s">
        <v>592</v>
      </c>
    </row>
    <row r="175" spans="1:10" x14ac:dyDescent="0.3">
      <c r="A175">
        <v>41</v>
      </c>
      <c r="B175" t="s">
        <v>1503</v>
      </c>
      <c r="E175">
        <v>10</v>
      </c>
      <c r="I175" t="s">
        <v>2363</v>
      </c>
      <c r="J175" t="s">
        <v>592</v>
      </c>
    </row>
    <row r="176" spans="1:10" x14ac:dyDescent="0.3">
      <c r="A176">
        <v>40</v>
      </c>
      <c r="B176" t="s">
        <v>417</v>
      </c>
      <c r="E176">
        <v>10</v>
      </c>
      <c r="I176" t="s">
        <v>2363</v>
      </c>
      <c r="J176" t="s">
        <v>592</v>
      </c>
    </row>
    <row r="177" spans="1:10" x14ac:dyDescent="0.3">
      <c r="A177">
        <v>39</v>
      </c>
      <c r="B177" t="s">
        <v>417</v>
      </c>
      <c r="E177">
        <v>10</v>
      </c>
      <c r="I177" t="s">
        <v>2363</v>
      </c>
      <c r="J177" t="s">
        <v>592</v>
      </c>
    </row>
    <row r="178" spans="1:10" x14ac:dyDescent="0.3">
      <c r="A178">
        <v>4</v>
      </c>
      <c r="B178" t="s">
        <v>1503</v>
      </c>
      <c r="E178">
        <v>12</v>
      </c>
      <c r="I178" t="s">
        <v>2363</v>
      </c>
      <c r="J178" t="s">
        <v>592</v>
      </c>
    </row>
    <row r="179" spans="1:10" x14ac:dyDescent="0.3">
      <c r="A179">
        <v>5</v>
      </c>
      <c r="B179" t="s">
        <v>1275</v>
      </c>
      <c r="E179">
        <v>13</v>
      </c>
      <c r="I179" t="s">
        <v>2363</v>
      </c>
      <c r="J179" t="s">
        <v>592</v>
      </c>
    </row>
    <row r="180" spans="1:10" x14ac:dyDescent="0.3">
      <c r="A180">
        <v>23.2</v>
      </c>
      <c r="B180" t="s">
        <v>1991</v>
      </c>
      <c r="I180" t="s">
        <v>2193</v>
      </c>
      <c r="J180" t="s">
        <v>2189</v>
      </c>
    </row>
    <row r="181" spans="1:10" x14ac:dyDescent="0.3">
      <c r="A181">
        <v>49</v>
      </c>
      <c r="B181" t="s">
        <v>417</v>
      </c>
      <c r="H181" t="s">
        <v>763</v>
      </c>
      <c r="I181" t="s">
        <v>2363</v>
      </c>
      <c r="J181" t="s">
        <v>592</v>
      </c>
    </row>
    <row r="182" spans="1:10" x14ac:dyDescent="0.3">
      <c r="A182">
        <v>48</v>
      </c>
      <c r="B182" t="s">
        <v>1503</v>
      </c>
      <c r="H182" t="s">
        <v>2191</v>
      </c>
      <c r="I182" t="s">
        <v>2363</v>
      </c>
      <c r="J182" t="s">
        <v>592</v>
      </c>
    </row>
    <row r="183" spans="1:10" x14ac:dyDescent="0.3">
      <c r="A183">
        <v>46.6</v>
      </c>
      <c r="B183" t="s">
        <v>417</v>
      </c>
      <c r="H183" t="s">
        <v>764</v>
      </c>
      <c r="I183" t="s">
        <v>2363</v>
      </c>
      <c r="J183" t="s">
        <v>592</v>
      </c>
    </row>
    <row r="184" spans="1:10" x14ac:dyDescent="0.3">
      <c r="A184">
        <v>46</v>
      </c>
      <c r="B184" t="s">
        <v>417</v>
      </c>
      <c r="H184" t="s">
        <v>945</v>
      </c>
      <c r="I184" t="s">
        <v>2363</v>
      </c>
      <c r="J184" t="s">
        <v>592</v>
      </c>
    </row>
    <row r="185" spans="1:10" x14ac:dyDescent="0.3">
      <c r="A185">
        <v>43</v>
      </c>
      <c r="B185" t="s">
        <v>417</v>
      </c>
      <c r="H185" t="s">
        <v>1909</v>
      </c>
      <c r="I185" t="s">
        <v>2363</v>
      </c>
      <c r="J185" t="s">
        <v>592</v>
      </c>
    </row>
    <row r="186" spans="1:10" x14ac:dyDescent="0.3">
      <c r="A186">
        <v>42</v>
      </c>
      <c r="B186" t="s">
        <v>1503</v>
      </c>
      <c r="H186" t="s">
        <v>1909</v>
      </c>
      <c r="I186" t="s">
        <v>2363</v>
      </c>
      <c r="J186" t="s">
        <v>592</v>
      </c>
    </row>
    <row r="187" spans="1:10" x14ac:dyDescent="0.3">
      <c r="A187">
        <v>41.4</v>
      </c>
      <c r="B187" t="s">
        <v>417</v>
      </c>
      <c r="C187">
        <v>0.2</v>
      </c>
      <c r="I187" t="s">
        <v>2363</v>
      </c>
      <c r="J187" t="s">
        <v>592</v>
      </c>
    </row>
    <row r="188" spans="1:10" x14ac:dyDescent="0.3">
      <c r="A188">
        <v>40.6</v>
      </c>
      <c r="B188" t="s">
        <v>417</v>
      </c>
      <c r="C188">
        <v>0.25</v>
      </c>
      <c r="I188" t="s">
        <v>2363</v>
      </c>
      <c r="J188" t="s">
        <v>592</v>
      </c>
    </row>
    <row r="189" spans="1:10" x14ac:dyDescent="0.3">
      <c r="A189">
        <v>40.6</v>
      </c>
      <c r="B189" t="s">
        <v>1503</v>
      </c>
      <c r="H189" t="s">
        <v>1852</v>
      </c>
      <c r="I189" t="s">
        <v>2363</v>
      </c>
      <c r="J189" t="s">
        <v>592</v>
      </c>
    </row>
    <row r="190" spans="1:10" x14ac:dyDescent="0.3">
      <c r="A190">
        <v>36.5</v>
      </c>
      <c r="B190" t="s">
        <v>417</v>
      </c>
      <c r="C190">
        <v>0.15</v>
      </c>
      <c r="I190" t="s">
        <v>2363</v>
      </c>
      <c r="J190" t="s">
        <v>592</v>
      </c>
    </row>
    <row r="191" spans="1:10" x14ac:dyDescent="0.3">
      <c r="A191">
        <v>33</v>
      </c>
      <c r="B191" t="s">
        <v>1503</v>
      </c>
      <c r="H191" t="s">
        <v>2186</v>
      </c>
      <c r="I191" t="s">
        <v>2363</v>
      </c>
      <c r="J191" t="s">
        <v>592</v>
      </c>
    </row>
    <row r="192" spans="1:10" x14ac:dyDescent="0.3">
      <c r="A192">
        <v>31.1</v>
      </c>
      <c r="B192" t="s">
        <v>417</v>
      </c>
      <c r="H192" t="s">
        <v>2194</v>
      </c>
      <c r="I192" t="s">
        <v>2363</v>
      </c>
      <c r="J192" t="s">
        <v>592</v>
      </c>
    </row>
    <row r="193" spans="1:10" x14ac:dyDescent="0.3">
      <c r="A193">
        <v>26.5</v>
      </c>
      <c r="B193" t="s">
        <v>2694</v>
      </c>
      <c r="H193" t="s">
        <v>2102</v>
      </c>
      <c r="I193" t="s">
        <v>2363</v>
      </c>
      <c r="J193" t="s">
        <v>592</v>
      </c>
    </row>
    <row r="194" spans="1:10" x14ac:dyDescent="0.3">
      <c r="A194">
        <v>23</v>
      </c>
      <c r="B194" t="s">
        <v>1942</v>
      </c>
      <c r="H194" t="s">
        <v>2443</v>
      </c>
      <c r="I194" t="s">
        <v>2363</v>
      </c>
      <c r="J194" t="s">
        <v>592</v>
      </c>
    </row>
    <row r="195" spans="1:10" x14ac:dyDescent="0.3">
      <c r="A195">
        <v>22</v>
      </c>
      <c r="B195" t="s">
        <v>1942</v>
      </c>
      <c r="H195" t="s">
        <v>2443</v>
      </c>
      <c r="I195" t="s">
        <v>2363</v>
      </c>
      <c r="J195" t="s">
        <v>592</v>
      </c>
    </row>
    <row r="196" spans="1:10" x14ac:dyDescent="0.3">
      <c r="A196">
        <v>21.3</v>
      </c>
      <c r="B196" t="s">
        <v>1503</v>
      </c>
      <c r="H196" t="s">
        <v>2186</v>
      </c>
      <c r="I196" t="s">
        <v>2363</v>
      </c>
      <c r="J196" t="s">
        <v>592</v>
      </c>
    </row>
    <row r="197" spans="1:10" x14ac:dyDescent="0.3">
      <c r="A197">
        <v>20</v>
      </c>
      <c r="B197" t="s">
        <v>1503</v>
      </c>
      <c r="H197" t="s">
        <v>2186</v>
      </c>
      <c r="I197" t="s">
        <v>2363</v>
      </c>
      <c r="J197" t="s">
        <v>592</v>
      </c>
    </row>
    <row r="198" spans="1:10" x14ac:dyDescent="0.3">
      <c r="A198">
        <v>20</v>
      </c>
      <c r="B198" t="s">
        <v>1503</v>
      </c>
      <c r="H198" t="s">
        <v>2282</v>
      </c>
      <c r="I198" t="s">
        <v>2363</v>
      </c>
      <c r="J198" t="s">
        <v>592</v>
      </c>
    </row>
    <row r="199" spans="1:10" x14ac:dyDescent="0.3">
      <c r="A199">
        <v>19</v>
      </c>
      <c r="B199" t="s">
        <v>417</v>
      </c>
      <c r="H199" t="s">
        <v>2282</v>
      </c>
      <c r="I199" t="s">
        <v>2363</v>
      </c>
      <c r="J199" t="s">
        <v>592</v>
      </c>
    </row>
    <row r="200" spans="1:10" x14ac:dyDescent="0.3">
      <c r="A200">
        <v>18.899999999999999</v>
      </c>
      <c r="B200" t="s">
        <v>417</v>
      </c>
      <c r="C200">
        <v>0.4</v>
      </c>
      <c r="I200" t="s">
        <v>2363</v>
      </c>
      <c r="J200" t="s">
        <v>592</v>
      </c>
    </row>
    <row r="201" spans="1:10" x14ac:dyDescent="0.3">
      <c r="A201">
        <v>16</v>
      </c>
      <c r="B201" t="s">
        <v>1503</v>
      </c>
      <c r="H201" t="s">
        <v>1281</v>
      </c>
      <c r="I201" t="s">
        <v>2363</v>
      </c>
      <c r="J201" t="s">
        <v>592</v>
      </c>
    </row>
    <row r="202" spans="1:10" x14ac:dyDescent="0.3">
      <c r="A202">
        <v>15</v>
      </c>
      <c r="B202" t="s">
        <v>1503</v>
      </c>
      <c r="H202" t="s">
        <v>1281</v>
      </c>
      <c r="I202" t="s">
        <v>2363</v>
      </c>
      <c r="J202" t="s">
        <v>592</v>
      </c>
    </row>
    <row r="203" spans="1:10" x14ac:dyDescent="0.3">
      <c r="A203">
        <v>13.4</v>
      </c>
      <c r="B203" t="s">
        <v>1503</v>
      </c>
      <c r="C203">
        <v>0.25</v>
      </c>
      <c r="I203" t="s">
        <v>2363</v>
      </c>
      <c r="J203" t="s">
        <v>592</v>
      </c>
    </row>
    <row r="204" spans="1:10" x14ac:dyDescent="0.3">
      <c r="A204">
        <v>13.1</v>
      </c>
      <c r="B204" t="s">
        <v>417</v>
      </c>
      <c r="H204" t="s">
        <v>2120</v>
      </c>
      <c r="I204" t="s">
        <v>2363</v>
      </c>
      <c r="J204" t="s">
        <v>592</v>
      </c>
    </row>
    <row r="205" spans="1:10" x14ac:dyDescent="0.3">
      <c r="A205">
        <v>7</v>
      </c>
      <c r="B205" t="s">
        <v>417</v>
      </c>
      <c r="H205" t="s">
        <v>2102</v>
      </c>
      <c r="I205" t="s">
        <v>2363</v>
      </c>
      <c r="J205" t="s">
        <v>592</v>
      </c>
    </row>
    <row r="206" spans="1:10" x14ac:dyDescent="0.3">
      <c r="A206">
        <v>6</v>
      </c>
      <c r="B206" t="s">
        <v>1785</v>
      </c>
      <c r="H206" t="s">
        <v>2121</v>
      </c>
      <c r="I206" t="s">
        <v>2363</v>
      </c>
      <c r="J206" t="s">
        <v>592</v>
      </c>
    </row>
    <row r="207" spans="1:10" x14ac:dyDescent="0.3">
      <c r="A207">
        <v>5</v>
      </c>
      <c r="B207" t="s">
        <v>417</v>
      </c>
      <c r="H207" t="s">
        <v>945</v>
      </c>
      <c r="I207" t="s">
        <v>2363</v>
      </c>
      <c r="J207" t="s">
        <v>592</v>
      </c>
    </row>
    <row r="208" spans="1:10" x14ac:dyDescent="0.3">
      <c r="A208">
        <v>2.2999999999999998</v>
      </c>
      <c r="B208" t="s">
        <v>1503</v>
      </c>
      <c r="H208" t="s">
        <v>945</v>
      </c>
      <c r="I208" t="s">
        <v>2363</v>
      </c>
      <c r="J208" t="s">
        <v>592</v>
      </c>
    </row>
    <row r="209" spans="4:10" x14ac:dyDescent="0.3">
      <c r="E209">
        <f>SUM(E3:E207)</f>
        <v>325</v>
      </c>
    </row>
    <row r="210" spans="4:10" x14ac:dyDescent="0.3">
      <c r="D210" t="s">
        <v>133</v>
      </c>
      <c r="E210">
        <f>E209-(SUM(E146:E155))</f>
        <v>309</v>
      </c>
    </row>
    <row r="211" spans="4:10" x14ac:dyDescent="0.3">
      <c r="I211" s="3" t="s">
        <v>2479</v>
      </c>
      <c r="J211">
        <f>208-142</f>
        <v>66</v>
      </c>
    </row>
  </sheetData>
  <sortState ref="A3:J208">
    <sortCondition ref="I4:I208"/>
    <sortCondition ref="E4:E208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opLeftCell="A2" workbookViewId="0">
      <pane ySplit="780" topLeftCell="A138" activePane="bottomLeft"/>
      <selection activeCell="A3" sqref="A3"/>
      <selection pane="bottomLeft" activeCell="I175" sqref="I175"/>
    </sheetView>
  </sheetViews>
  <sheetFormatPr defaultColWidth="10.921875" defaultRowHeight="13.5" x14ac:dyDescent="0.3"/>
  <sheetData>
    <row r="1" spans="1:12" x14ac:dyDescent="0.3">
      <c r="A1" t="s">
        <v>587</v>
      </c>
      <c r="B1" t="s">
        <v>924</v>
      </c>
      <c r="C1" s="1">
        <v>39116</v>
      </c>
    </row>
    <row r="2" spans="1:12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872</v>
      </c>
      <c r="H2" t="s">
        <v>96</v>
      </c>
      <c r="I2" t="s">
        <v>267</v>
      </c>
      <c r="J2" t="s">
        <v>253</v>
      </c>
    </row>
    <row r="3" spans="1:12" x14ac:dyDescent="0.3">
      <c r="A3">
        <v>4.5</v>
      </c>
      <c r="B3" t="s">
        <v>468</v>
      </c>
      <c r="I3" t="s">
        <v>2003</v>
      </c>
      <c r="J3" t="s">
        <v>2003</v>
      </c>
    </row>
    <row r="4" spans="1:12" x14ac:dyDescent="0.3">
      <c r="A4">
        <v>43.3</v>
      </c>
      <c r="B4" t="s">
        <v>1274</v>
      </c>
      <c r="C4">
        <v>0.3</v>
      </c>
      <c r="I4" t="s">
        <v>2360</v>
      </c>
      <c r="J4" t="s">
        <v>592</v>
      </c>
    </row>
    <row r="5" spans="1:12" x14ac:dyDescent="0.3">
      <c r="A5">
        <v>42.7</v>
      </c>
      <c r="B5" t="s">
        <v>702</v>
      </c>
      <c r="C5">
        <v>0.1</v>
      </c>
      <c r="I5" t="s">
        <v>2360</v>
      </c>
      <c r="J5" t="s">
        <v>592</v>
      </c>
    </row>
    <row r="6" spans="1:12" x14ac:dyDescent="0.3">
      <c r="A6">
        <v>42.1</v>
      </c>
      <c r="B6" t="s">
        <v>702</v>
      </c>
      <c r="C6">
        <v>0.35</v>
      </c>
      <c r="I6" t="s">
        <v>2360</v>
      </c>
      <c r="J6" t="s">
        <v>592</v>
      </c>
    </row>
    <row r="7" spans="1:12" x14ac:dyDescent="0.3">
      <c r="A7">
        <v>39.6</v>
      </c>
      <c r="B7" t="s">
        <v>702</v>
      </c>
      <c r="C7">
        <v>0.5</v>
      </c>
      <c r="I7" t="s">
        <v>2360</v>
      </c>
      <c r="J7" t="s">
        <v>592</v>
      </c>
    </row>
    <row r="8" spans="1:12" x14ac:dyDescent="0.3">
      <c r="A8">
        <v>3.1</v>
      </c>
      <c r="B8" t="s">
        <v>702</v>
      </c>
      <c r="C8">
        <v>0.5</v>
      </c>
      <c r="I8" t="s">
        <v>2360</v>
      </c>
      <c r="J8" t="s">
        <v>592</v>
      </c>
    </row>
    <row r="9" spans="1:12" x14ac:dyDescent="0.3">
      <c r="A9">
        <v>44.9</v>
      </c>
      <c r="B9" t="s">
        <v>1699</v>
      </c>
      <c r="C9">
        <v>0.2</v>
      </c>
      <c r="I9" t="s">
        <v>2360</v>
      </c>
      <c r="J9" t="s">
        <v>592</v>
      </c>
      <c r="K9">
        <f>SUM(E4:E9)</f>
        <v>0</v>
      </c>
      <c r="L9" t="s">
        <v>1661</v>
      </c>
    </row>
    <row r="10" spans="1:12" x14ac:dyDescent="0.3">
      <c r="A10">
        <v>44.9</v>
      </c>
      <c r="B10" t="s">
        <v>1699</v>
      </c>
      <c r="C10">
        <v>0.2</v>
      </c>
      <c r="I10" t="s">
        <v>2360</v>
      </c>
      <c r="J10" t="s">
        <v>592</v>
      </c>
    </row>
    <row r="11" spans="1:12" x14ac:dyDescent="0.3">
      <c r="A11">
        <v>44.9</v>
      </c>
      <c r="B11" t="s">
        <v>1699</v>
      </c>
      <c r="C11">
        <v>0.2</v>
      </c>
      <c r="I11" t="s">
        <v>2360</v>
      </c>
      <c r="J11" t="s">
        <v>592</v>
      </c>
    </row>
    <row r="12" spans="1:12" x14ac:dyDescent="0.3">
      <c r="A12">
        <v>44.1</v>
      </c>
      <c r="B12" t="s">
        <v>1699</v>
      </c>
      <c r="C12">
        <v>0.1</v>
      </c>
      <c r="I12" t="s">
        <v>2360</v>
      </c>
      <c r="J12" t="s">
        <v>592</v>
      </c>
    </row>
    <row r="13" spans="1:12" x14ac:dyDescent="0.3">
      <c r="A13">
        <v>42.1</v>
      </c>
      <c r="B13" t="s">
        <v>1699</v>
      </c>
      <c r="C13">
        <v>0.25</v>
      </c>
      <c r="I13" t="s">
        <v>2360</v>
      </c>
      <c r="J13" t="s">
        <v>592</v>
      </c>
    </row>
    <row r="14" spans="1:12" x14ac:dyDescent="0.3">
      <c r="A14">
        <v>41.7</v>
      </c>
      <c r="B14" t="s">
        <v>1699</v>
      </c>
      <c r="C14">
        <v>0.5</v>
      </c>
      <c r="I14" t="s">
        <v>2360</v>
      </c>
      <c r="J14" t="s">
        <v>592</v>
      </c>
    </row>
    <row r="15" spans="1:12" x14ac:dyDescent="0.3">
      <c r="A15">
        <v>41.5</v>
      </c>
      <c r="B15" t="s">
        <v>1699</v>
      </c>
      <c r="C15">
        <v>0.3</v>
      </c>
      <c r="I15" t="s">
        <v>2360</v>
      </c>
      <c r="J15" t="s">
        <v>592</v>
      </c>
    </row>
    <row r="16" spans="1:12" x14ac:dyDescent="0.3">
      <c r="A16">
        <v>19.5</v>
      </c>
      <c r="B16" t="s">
        <v>1699</v>
      </c>
      <c r="C16">
        <v>0.4</v>
      </c>
      <c r="I16" t="s">
        <v>2360</v>
      </c>
      <c r="J16" t="s">
        <v>592</v>
      </c>
    </row>
    <row r="17" spans="1:10" x14ac:dyDescent="0.3">
      <c r="A17">
        <v>12.3</v>
      </c>
      <c r="B17" t="s">
        <v>54</v>
      </c>
      <c r="E17">
        <v>1</v>
      </c>
      <c r="I17" t="s">
        <v>2356</v>
      </c>
      <c r="J17" t="s">
        <v>2358</v>
      </c>
    </row>
    <row r="18" spans="1:10" x14ac:dyDescent="0.3">
      <c r="A18">
        <v>11.2</v>
      </c>
      <c r="B18" t="s">
        <v>54</v>
      </c>
      <c r="E18">
        <v>1</v>
      </c>
      <c r="I18" t="s">
        <v>2356</v>
      </c>
      <c r="J18" t="s">
        <v>2358</v>
      </c>
    </row>
    <row r="19" spans="1:10" x14ac:dyDescent="0.3">
      <c r="A19">
        <v>10.5</v>
      </c>
      <c r="B19" t="s">
        <v>54</v>
      </c>
      <c r="E19">
        <v>1</v>
      </c>
      <c r="I19" t="s">
        <v>2356</v>
      </c>
      <c r="J19" t="s">
        <v>2358</v>
      </c>
    </row>
    <row r="20" spans="1:10" x14ac:dyDescent="0.3">
      <c r="A20">
        <v>8.9</v>
      </c>
      <c r="B20" t="s">
        <v>1951</v>
      </c>
      <c r="E20">
        <v>1</v>
      </c>
      <c r="I20" t="s">
        <v>2356</v>
      </c>
      <c r="J20" t="s">
        <v>2358</v>
      </c>
    </row>
    <row r="21" spans="1:10" x14ac:dyDescent="0.3">
      <c r="A21">
        <v>2.7</v>
      </c>
      <c r="B21" t="s">
        <v>1951</v>
      </c>
      <c r="E21">
        <v>1</v>
      </c>
      <c r="I21" t="s">
        <v>2356</v>
      </c>
      <c r="J21" t="s">
        <v>2358</v>
      </c>
    </row>
    <row r="22" spans="1:10" x14ac:dyDescent="0.3">
      <c r="A22">
        <v>2.4</v>
      </c>
      <c r="B22" t="s">
        <v>54</v>
      </c>
      <c r="E22">
        <v>1</v>
      </c>
      <c r="I22" t="s">
        <v>2356</v>
      </c>
      <c r="J22" t="s">
        <v>2358</v>
      </c>
    </row>
    <row r="23" spans="1:10" x14ac:dyDescent="0.3">
      <c r="A23">
        <v>48.5</v>
      </c>
      <c r="B23" t="s">
        <v>2693</v>
      </c>
      <c r="E23">
        <v>1</v>
      </c>
      <c r="I23" t="s">
        <v>2001</v>
      </c>
      <c r="J23" t="s">
        <v>2189</v>
      </c>
    </row>
    <row r="24" spans="1:10" x14ac:dyDescent="0.3">
      <c r="A24">
        <v>46.7</v>
      </c>
      <c r="B24" t="s">
        <v>2114</v>
      </c>
      <c r="E24">
        <v>1</v>
      </c>
      <c r="I24" t="s">
        <v>2001</v>
      </c>
      <c r="J24" t="s">
        <v>2189</v>
      </c>
    </row>
    <row r="25" spans="1:10" x14ac:dyDescent="0.3">
      <c r="A25">
        <v>37.299999999999997</v>
      </c>
      <c r="B25" t="s">
        <v>2114</v>
      </c>
      <c r="E25">
        <v>1</v>
      </c>
      <c r="I25" t="s">
        <v>2001</v>
      </c>
      <c r="J25" t="s">
        <v>2189</v>
      </c>
    </row>
    <row r="26" spans="1:10" x14ac:dyDescent="0.3">
      <c r="A26">
        <v>36.6</v>
      </c>
      <c r="B26" t="s">
        <v>2693</v>
      </c>
      <c r="E26">
        <v>1</v>
      </c>
      <c r="I26" t="s">
        <v>2001</v>
      </c>
      <c r="J26" t="s">
        <v>2189</v>
      </c>
    </row>
    <row r="27" spans="1:10" x14ac:dyDescent="0.3">
      <c r="A27">
        <v>36.200000000000003</v>
      </c>
      <c r="B27" t="s">
        <v>2114</v>
      </c>
      <c r="E27">
        <v>1</v>
      </c>
      <c r="I27" t="s">
        <v>2001</v>
      </c>
      <c r="J27" t="s">
        <v>2189</v>
      </c>
    </row>
    <row r="28" spans="1:10" x14ac:dyDescent="0.3">
      <c r="A28">
        <v>35.200000000000003</v>
      </c>
      <c r="B28" t="s">
        <v>2693</v>
      </c>
      <c r="E28">
        <v>1</v>
      </c>
      <c r="I28" t="s">
        <v>2001</v>
      </c>
      <c r="J28" t="s">
        <v>2189</v>
      </c>
    </row>
    <row r="29" spans="1:10" x14ac:dyDescent="0.3">
      <c r="A29">
        <v>34.5</v>
      </c>
      <c r="B29" t="s">
        <v>2693</v>
      </c>
      <c r="E29">
        <v>1</v>
      </c>
      <c r="I29" t="s">
        <v>2001</v>
      </c>
      <c r="J29" t="s">
        <v>2189</v>
      </c>
    </row>
    <row r="30" spans="1:10" x14ac:dyDescent="0.3">
      <c r="A30">
        <v>19.600000000000001</v>
      </c>
      <c r="B30" t="s">
        <v>2693</v>
      </c>
      <c r="E30">
        <v>1</v>
      </c>
      <c r="I30" t="s">
        <v>2001</v>
      </c>
      <c r="J30" t="s">
        <v>2189</v>
      </c>
    </row>
    <row r="31" spans="1:10" x14ac:dyDescent="0.3">
      <c r="A31">
        <v>12.3</v>
      </c>
      <c r="B31" t="s">
        <v>2693</v>
      </c>
      <c r="E31">
        <v>1</v>
      </c>
      <c r="I31" t="s">
        <v>2001</v>
      </c>
      <c r="J31" t="s">
        <v>2189</v>
      </c>
    </row>
    <row r="32" spans="1:10" x14ac:dyDescent="0.3">
      <c r="A32">
        <v>12.1</v>
      </c>
      <c r="B32" t="s">
        <v>2693</v>
      </c>
      <c r="E32">
        <v>1</v>
      </c>
      <c r="I32" t="s">
        <v>2001</v>
      </c>
      <c r="J32" t="s">
        <v>2189</v>
      </c>
    </row>
    <row r="33" spans="1:10" x14ac:dyDescent="0.3">
      <c r="A33">
        <v>3.8</v>
      </c>
      <c r="B33" t="s">
        <v>2115</v>
      </c>
      <c r="E33">
        <v>1</v>
      </c>
      <c r="I33" t="s">
        <v>2001</v>
      </c>
      <c r="J33" t="s">
        <v>2189</v>
      </c>
    </row>
    <row r="34" spans="1:10" x14ac:dyDescent="0.3">
      <c r="A34">
        <v>0</v>
      </c>
      <c r="B34" t="s">
        <v>2114</v>
      </c>
      <c r="E34">
        <v>1</v>
      </c>
      <c r="I34" t="s">
        <v>2001</v>
      </c>
      <c r="J34" t="s">
        <v>2189</v>
      </c>
    </row>
    <row r="35" spans="1:10" x14ac:dyDescent="0.3">
      <c r="A35">
        <v>20.8</v>
      </c>
      <c r="B35" t="s">
        <v>415</v>
      </c>
      <c r="E35">
        <v>1</v>
      </c>
      <c r="I35" t="s">
        <v>2356</v>
      </c>
      <c r="J35" t="s">
        <v>2189</v>
      </c>
    </row>
    <row r="36" spans="1:10" x14ac:dyDescent="0.3">
      <c r="A36">
        <v>19.600000000000001</v>
      </c>
      <c r="B36" t="s">
        <v>415</v>
      </c>
      <c r="E36">
        <v>1</v>
      </c>
      <c r="I36" t="s">
        <v>2356</v>
      </c>
      <c r="J36" t="s">
        <v>2189</v>
      </c>
    </row>
    <row r="37" spans="1:10" x14ac:dyDescent="0.3">
      <c r="A37">
        <v>18.7</v>
      </c>
      <c r="B37" t="s">
        <v>483</v>
      </c>
      <c r="E37">
        <v>1</v>
      </c>
      <c r="I37" t="s">
        <v>2356</v>
      </c>
      <c r="J37" t="s">
        <v>2189</v>
      </c>
    </row>
    <row r="38" spans="1:10" x14ac:dyDescent="0.3">
      <c r="A38">
        <v>11.1</v>
      </c>
      <c r="B38" t="s">
        <v>415</v>
      </c>
      <c r="E38">
        <v>1</v>
      </c>
      <c r="I38" t="s">
        <v>2356</v>
      </c>
      <c r="J38" t="s">
        <v>2189</v>
      </c>
    </row>
    <row r="39" spans="1:10" x14ac:dyDescent="0.3">
      <c r="A39">
        <v>35.6</v>
      </c>
      <c r="B39" t="s">
        <v>1533</v>
      </c>
      <c r="E39">
        <v>1</v>
      </c>
      <c r="I39" t="s">
        <v>2356</v>
      </c>
      <c r="J39" t="s">
        <v>592</v>
      </c>
    </row>
    <row r="40" spans="1:10" x14ac:dyDescent="0.3">
      <c r="A40">
        <v>34.700000000000003</v>
      </c>
      <c r="B40" t="s">
        <v>809</v>
      </c>
      <c r="E40">
        <v>1</v>
      </c>
      <c r="I40" t="s">
        <v>2356</v>
      </c>
      <c r="J40" t="s">
        <v>592</v>
      </c>
    </row>
    <row r="41" spans="1:10" x14ac:dyDescent="0.3">
      <c r="A41">
        <v>33.200000000000003</v>
      </c>
      <c r="B41" t="s">
        <v>2657</v>
      </c>
      <c r="E41">
        <v>1</v>
      </c>
      <c r="I41" t="s">
        <v>2356</v>
      </c>
      <c r="J41" t="s">
        <v>592</v>
      </c>
    </row>
    <row r="42" spans="1:10" x14ac:dyDescent="0.3">
      <c r="A42">
        <v>31.8</v>
      </c>
      <c r="B42" t="s">
        <v>2657</v>
      </c>
      <c r="E42">
        <v>1</v>
      </c>
      <c r="I42" t="s">
        <v>2356</v>
      </c>
      <c r="J42" t="s">
        <v>592</v>
      </c>
    </row>
    <row r="43" spans="1:10" x14ac:dyDescent="0.3">
      <c r="A43">
        <v>31.7</v>
      </c>
      <c r="B43" t="s">
        <v>2657</v>
      </c>
      <c r="E43">
        <v>1</v>
      </c>
      <c r="I43" t="s">
        <v>2356</v>
      </c>
      <c r="J43" t="s">
        <v>592</v>
      </c>
    </row>
    <row r="44" spans="1:10" x14ac:dyDescent="0.3">
      <c r="A44">
        <v>31.3</v>
      </c>
      <c r="B44" t="s">
        <v>2657</v>
      </c>
      <c r="E44">
        <v>1</v>
      </c>
      <c r="I44" t="s">
        <v>2356</v>
      </c>
      <c r="J44" t="s">
        <v>592</v>
      </c>
    </row>
    <row r="45" spans="1:10" x14ac:dyDescent="0.3">
      <c r="A45">
        <v>43</v>
      </c>
      <c r="B45" t="s">
        <v>2693</v>
      </c>
      <c r="E45">
        <v>2</v>
      </c>
      <c r="I45" t="s">
        <v>2001</v>
      </c>
      <c r="J45" t="s">
        <v>2189</v>
      </c>
    </row>
    <row r="46" spans="1:10" x14ac:dyDescent="0.3">
      <c r="A46">
        <v>42</v>
      </c>
      <c r="B46" t="s">
        <v>2114</v>
      </c>
      <c r="E46">
        <v>2</v>
      </c>
      <c r="I46" t="s">
        <v>2001</v>
      </c>
      <c r="J46" t="s">
        <v>2189</v>
      </c>
    </row>
    <row r="47" spans="1:10" x14ac:dyDescent="0.3">
      <c r="A47">
        <v>33.9</v>
      </c>
      <c r="B47" t="s">
        <v>2693</v>
      </c>
      <c r="E47">
        <v>2</v>
      </c>
      <c r="I47" t="s">
        <v>2001</v>
      </c>
      <c r="J47" t="s">
        <v>2189</v>
      </c>
    </row>
    <row r="48" spans="1:10" x14ac:dyDescent="0.3">
      <c r="A48">
        <v>8</v>
      </c>
      <c r="B48" t="s">
        <v>2693</v>
      </c>
      <c r="E48">
        <v>2</v>
      </c>
      <c r="I48" t="s">
        <v>2001</v>
      </c>
      <c r="J48" t="s">
        <v>2189</v>
      </c>
    </row>
    <row r="49" spans="1:10" x14ac:dyDescent="0.3">
      <c r="A49">
        <v>7</v>
      </c>
      <c r="B49" t="s">
        <v>2114</v>
      </c>
      <c r="E49">
        <v>2</v>
      </c>
      <c r="I49" t="s">
        <v>2001</v>
      </c>
      <c r="J49" t="s">
        <v>2189</v>
      </c>
    </row>
    <row r="50" spans="1:10" x14ac:dyDescent="0.3">
      <c r="A50">
        <v>1</v>
      </c>
      <c r="B50" t="s">
        <v>2114</v>
      </c>
      <c r="E50">
        <v>2</v>
      </c>
      <c r="I50" t="s">
        <v>2001</v>
      </c>
      <c r="J50" t="s">
        <v>2189</v>
      </c>
    </row>
    <row r="51" spans="1:10" x14ac:dyDescent="0.3">
      <c r="A51">
        <v>35.9</v>
      </c>
      <c r="B51" t="s">
        <v>809</v>
      </c>
      <c r="E51">
        <v>2</v>
      </c>
      <c r="I51" t="s">
        <v>2356</v>
      </c>
      <c r="J51" t="s">
        <v>592</v>
      </c>
    </row>
    <row r="52" spans="1:10" x14ac:dyDescent="0.3">
      <c r="A52">
        <v>44.5</v>
      </c>
      <c r="B52" t="s">
        <v>2114</v>
      </c>
      <c r="E52">
        <v>3</v>
      </c>
      <c r="I52" t="s">
        <v>2001</v>
      </c>
      <c r="J52" t="s">
        <v>2189</v>
      </c>
    </row>
    <row r="53" spans="1:10" x14ac:dyDescent="0.3">
      <c r="A53">
        <v>14</v>
      </c>
      <c r="B53" t="s">
        <v>2693</v>
      </c>
      <c r="E53">
        <v>3</v>
      </c>
      <c r="I53" t="s">
        <v>2001</v>
      </c>
      <c r="J53" t="s">
        <v>2189</v>
      </c>
    </row>
    <row r="54" spans="1:10" x14ac:dyDescent="0.3">
      <c r="A54">
        <v>13</v>
      </c>
      <c r="B54" t="s">
        <v>2693</v>
      </c>
      <c r="E54">
        <v>3</v>
      </c>
      <c r="I54" t="s">
        <v>2001</v>
      </c>
      <c r="J54" t="s">
        <v>2189</v>
      </c>
    </row>
    <row r="55" spans="1:10" x14ac:dyDescent="0.3">
      <c r="A55">
        <v>12</v>
      </c>
      <c r="B55" t="s">
        <v>2114</v>
      </c>
      <c r="E55">
        <v>3</v>
      </c>
      <c r="I55" t="s">
        <v>2001</v>
      </c>
      <c r="J55" t="s">
        <v>2189</v>
      </c>
    </row>
    <row r="56" spans="1:10" x14ac:dyDescent="0.3">
      <c r="A56">
        <v>11</v>
      </c>
      <c r="B56" t="s">
        <v>2114</v>
      </c>
      <c r="E56">
        <v>3</v>
      </c>
      <c r="I56" t="s">
        <v>2001</v>
      </c>
      <c r="J56" t="s">
        <v>2189</v>
      </c>
    </row>
    <row r="57" spans="1:10" x14ac:dyDescent="0.3">
      <c r="A57">
        <v>33.6</v>
      </c>
      <c r="B57" t="s">
        <v>2657</v>
      </c>
      <c r="E57">
        <v>3</v>
      </c>
      <c r="I57" t="s">
        <v>2356</v>
      </c>
      <c r="J57" t="s">
        <v>592</v>
      </c>
    </row>
    <row r="58" spans="1:10" x14ac:dyDescent="0.3">
      <c r="A58">
        <v>45.5</v>
      </c>
      <c r="B58" t="s">
        <v>2693</v>
      </c>
      <c r="E58">
        <v>4</v>
      </c>
      <c r="I58" t="s">
        <v>2001</v>
      </c>
      <c r="J58" t="s">
        <v>2189</v>
      </c>
    </row>
    <row r="59" spans="1:10" x14ac:dyDescent="0.3">
      <c r="A59">
        <v>44.5</v>
      </c>
      <c r="B59" t="s">
        <v>2693</v>
      </c>
      <c r="E59">
        <v>4</v>
      </c>
      <c r="I59" t="s">
        <v>2001</v>
      </c>
      <c r="J59" t="s">
        <v>2189</v>
      </c>
    </row>
    <row r="60" spans="1:10" x14ac:dyDescent="0.3">
      <c r="A60">
        <v>18</v>
      </c>
      <c r="B60" t="s">
        <v>2693</v>
      </c>
      <c r="E60">
        <v>4</v>
      </c>
      <c r="I60" t="s">
        <v>2001</v>
      </c>
      <c r="J60" t="s">
        <v>2189</v>
      </c>
    </row>
    <row r="61" spans="1:10" x14ac:dyDescent="0.3">
      <c r="A61">
        <v>18</v>
      </c>
      <c r="B61" t="s">
        <v>2693</v>
      </c>
      <c r="E61">
        <v>4</v>
      </c>
      <c r="I61" t="s">
        <v>2001</v>
      </c>
      <c r="J61" t="s">
        <v>2189</v>
      </c>
    </row>
    <row r="62" spans="1:10" x14ac:dyDescent="0.3">
      <c r="A62">
        <v>17</v>
      </c>
      <c r="B62" t="s">
        <v>2693</v>
      </c>
      <c r="E62">
        <v>4</v>
      </c>
      <c r="I62" t="s">
        <v>2001</v>
      </c>
      <c r="J62" t="s">
        <v>2189</v>
      </c>
    </row>
    <row r="63" spans="1:10" x14ac:dyDescent="0.3">
      <c r="A63">
        <v>16</v>
      </c>
      <c r="B63" t="s">
        <v>2693</v>
      </c>
      <c r="E63">
        <v>4</v>
      </c>
      <c r="I63" t="s">
        <v>2001</v>
      </c>
      <c r="J63" t="s">
        <v>2189</v>
      </c>
    </row>
    <row r="64" spans="1:10" x14ac:dyDescent="0.3">
      <c r="A64">
        <v>15</v>
      </c>
      <c r="B64" t="s">
        <v>2693</v>
      </c>
      <c r="E64">
        <v>4</v>
      </c>
      <c r="I64" t="s">
        <v>2001</v>
      </c>
      <c r="J64" t="s">
        <v>2189</v>
      </c>
    </row>
    <row r="65" spans="1:12" x14ac:dyDescent="0.3">
      <c r="A65">
        <v>43.5</v>
      </c>
      <c r="B65" t="s">
        <v>2693</v>
      </c>
      <c r="E65">
        <v>5</v>
      </c>
      <c r="I65" t="s">
        <v>2001</v>
      </c>
      <c r="J65" t="s">
        <v>2189</v>
      </c>
    </row>
    <row r="66" spans="1:12" x14ac:dyDescent="0.3">
      <c r="A66">
        <v>19</v>
      </c>
      <c r="B66" t="s">
        <v>2693</v>
      </c>
      <c r="E66">
        <v>5</v>
      </c>
      <c r="I66" t="s">
        <v>2001</v>
      </c>
      <c r="J66" t="s">
        <v>2189</v>
      </c>
    </row>
    <row r="67" spans="1:12" x14ac:dyDescent="0.3">
      <c r="A67">
        <v>10</v>
      </c>
      <c r="B67" t="s">
        <v>1021</v>
      </c>
      <c r="E67">
        <v>5</v>
      </c>
      <c r="I67" t="s">
        <v>2001</v>
      </c>
      <c r="J67" t="s">
        <v>2189</v>
      </c>
    </row>
    <row r="68" spans="1:12" x14ac:dyDescent="0.3">
      <c r="A68">
        <v>9</v>
      </c>
      <c r="B68" t="s">
        <v>671</v>
      </c>
      <c r="E68">
        <v>5</v>
      </c>
      <c r="I68" t="s">
        <v>2001</v>
      </c>
      <c r="J68" t="s">
        <v>2189</v>
      </c>
    </row>
    <row r="69" spans="1:12" x14ac:dyDescent="0.3">
      <c r="A69">
        <v>46.5</v>
      </c>
      <c r="B69" t="s">
        <v>2693</v>
      </c>
      <c r="E69">
        <v>7</v>
      </c>
      <c r="I69" t="s">
        <v>2001</v>
      </c>
      <c r="J69" t="s">
        <v>2189</v>
      </c>
    </row>
    <row r="70" spans="1:12" x14ac:dyDescent="0.3">
      <c r="A70">
        <v>45.5</v>
      </c>
      <c r="B70" t="s">
        <v>2693</v>
      </c>
      <c r="E70">
        <v>7</v>
      </c>
      <c r="I70" t="s">
        <v>2001</v>
      </c>
      <c r="J70" t="s">
        <v>2189</v>
      </c>
    </row>
    <row r="71" spans="1:12" x14ac:dyDescent="0.3">
      <c r="A71">
        <v>48.3</v>
      </c>
      <c r="B71" t="s">
        <v>2118</v>
      </c>
      <c r="C71">
        <v>0.1</v>
      </c>
      <c r="I71" t="s">
        <v>2356</v>
      </c>
      <c r="J71" t="s">
        <v>2358</v>
      </c>
    </row>
    <row r="72" spans="1:12" x14ac:dyDescent="0.3">
      <c r="A72">
        <v>45.5</v>
      </c>
      <c r="B72" t="s">
        <v>1951</v>
      </c>
      <c r="C72">
        <v>6.8</v>
      </c>
      <c r="D72" t="s">
        <v>926</v>
      </c>
      <c r="G72" t="s">
        <v>927</v>
      </c>
      <c r="I72" t="s">
        <v>2356</v>
      </c>
      <c r="J72" t="s">
        <v>2358</v>
      </c>
    </row>
    <row r="73" spans="1:12" x14ac:dyDescent="0.3">
      <c r="A73">
        <v>45.1</v>
      </c>
      <c r="B73" t="s">
        <v>54</v>
      </c>
      <c r="C73">
        <v>0.4</v>
      </c>
      <c r="I73" t="s">
        <v>2356</v>
      </c>
      <c r="J73" t="s">
        <v>2358</v>
      </c>
    </row>
    <row r="74" spans="1:12" x14ac:dyDescent="0.3">
      <c r="A74">
        <v>43.6</v>
      </c>
      <c r="B74" t="s">
        <v>1951</v>
      </c>
      <c r="C74">
        <v>1.1000000000000001</v>
      </c>
      <c r="I74" t="s">
        <v>2356</v>
      </c>
      <c r="J74" t="s">
        <v>2358</v>
      </c>
    </row>
    <row r="75" spans="1:12" x14ac:dyDescent="0.3">
      <c r="A75">
        <v>38.9</v>
      </c>
      <c r="B75" t="s">
        <v>54</v>
      </c>
      <c r="C75">
        <v>4.3</v>
      </c>
      <c r="D75">
        <v>38</v>
      </c>
      <c r="I75" t="s">
        <v>2356</v>
      </c>
      <c r="J75" t="s">
        <v>2358</v>
      </c>
      <c r="K75">
        <f>SUM(E32:E75)</f>
        <v>107</v>
      </c>
      <c r="L75" t="s">
        <v>1478</v>
      </c>
    </row>
    <row r="76" spans="1:12" x14ac:dyDescent="0.3">
      <c r="A76">
        <v>38.6</v>
      </c>
      <c r="B76" t="s">
        <v>54</v>
      </c>
      <c r="C76">
        <v>0.7</v>
      </c>
      <c r="I76" t="s">
        <v>2356</v>
      </c>
      <c r="J76" t="s">
        <v>2358</v>
      </c>
    </row>
    <row r="77" spans="1:12" x14ac:dyDescent="0.3">
      <c r="A77">
        <v>38.200000000000003</v>
      </c>
      <c r="B77" t="s">
        <v>1951</v>
      </c>
      <c r="C77">
        <v>0.6</v>
      </c>
      <c r="I77" t="s">
        <v>2356</v>
      </c>
      <c r="J77" t="s">
        <v>2358</v>
      </c>
    </row>
    <row r="78" spans="1:12" x14ac:dyDescent="0.3">
      <c r="A78">
        <v>37.700000000000003</v>
      </c>
      <c r="B78" t="s">
        <v>1951</v>
      </c>
      <c r="C78">
        <v>0.4</v>
      </c>
      <c r="I78" t="s">
        <v>2356</v>
      </c>
      <c r="J78" t="s">
        <v>2358</v>
      </c>
    </row>
    <row r="79" spans="1:12" x14ac:dyDescent="0.3">
      <c r="A79">
        <v>37</v>
      </c>
      <c r="B79" t="s">
        <v>1951</v>
      </c>
      <c r="C79">
        <v>1.9</v>
      </c>
      <c r="D79">
        <v>16</v>
      </c>
      <c r="F79" t="s">
        <v>1503</v>
      </c>
      <c r="I79" t="s">
        <v>2356</v>
      </c>
      <c r="J79" t="s">
        <v>2358</v>
      </c>
    </row>
    <row r="80" spans="1:12" x14ac:dyDescent="0.3">
      <c r="A80">
        <v>36.9</v>
      </c>
      <c r="B80" t="s">
        <v>54</v>
      </c>
      <c r="C80">
        <v>2.2000000000000002</v>
      </c>
      <c r="D80">
        <v>17</v>
      </c>
      <c r="I80" t="s">
        <v>2356</v>
      </c>
      <c r="J80" t="s">
        <v>2358</v>
      </c>
    </row>
    <row r="81" spans="1:10" x14ac:dyDescent="0.3">
      <c r="A81">
        <v>36.200000000000003</v>
      </c>
      <c r="B81" t="s">
        <v>54</v>
      </c>
      <c r="C81">
        <v>0.2</v>
      </c>
      <c r="I81" t="s">
        <v>2356</v>
      </c>
      <c r="J81" t="s">
        <v>2358</v>
      </c>
    </row>
    <row r="82" spans="1:10" x14ac:dyDescent="0.3">
      <c r="A82">
        <v>35.200000000000003</v>
      </c>
      <c r="B82" t="s">
        <v>234</v>
      </c>
      <c r="C82">
        <v>4.0999999999999996</v>
      </c>
      <c r="D82" t="s">
        <v>235</v>
      </c>
      <c r="F82" t="s">
        <v>236</v>
      </c>
      <c r="I82" t="s">
        <v>2356</v>
      </c>
      <c r="J82" t="s">
        <v>2358</v>
      </c>
    </row>
    <row r="83" spans="1:10" x14ac:dyDescent="0.3">
      <c r="A83">
        <v>32.700000000000003</v>
      </c>
      <c r="B83" t="s">
        <v>54</v>
      </c>
      <c r="C83">
        <v>1.5</v>
      </c>
      <c r="D83">
        <v>9</v>
      </c>
      <c r="I83" t="s">
        <v>2356</v>
      </c>
      <c r="J83" t="s">
        <v>2358</v>
      </c>
    </row>
    <row r="84" spans="1:10" x14ac:dyDescent="0.3">
      <c r="A84">
        <v>30.9</v>
      </c>
      <c r="B84" t="s">
        <v>54</v>
      </c>
      <c r="C84">
        <v>4.2</v>
      </c>
      <c r="D84">
        <v>71</v>
      </c>
      <c r="I84" t="s">
        <v>2356</v>
      </c>
      <c r="J84" t="s">
        <v>2358</v>
      </c>
    </row>
    <row r="85" spans="1:10" x14ac:dyDescent="0.3">
      <c r="A85">
        <v>30.2</v>
      </c>
      <c r="B85" t="s">
        <v>54</v>
      </c>
      <c r="C85">
        <v>0.4</v>
      </c>
      <c r="I85" t="s">
        <v>2356</v>
      </c>
      <c r="J85" t="s">
        <v>2358</v>
      </c>
    </row>
    <row r="86" spans="1:10" x14ac:dyDescent="0.3">
      <c r="A86">
        <v>23.9</v>
      </c>
      <c r="B86" t="s">
        <v>54</v>
      </c>
      <c r="C86">
        <v>0.8</v>
      </c>
      <c r="I86" t="s">
        <v>2356</v>
      </c>
      <c r="J86" t="s">
        <v>2358</v>
      </c>
    </row>
    <row r="87" spans="1:10" x14ac:dyDescent="0.3">
      <c r="A87">
        <v>22.8</v>
      </c>
      <c r="B87" t="s">
        <v>54</v>
      </c>
      <c r="C87">
        <v>0.1</v>
      </c>
      <c r="I87" t="s">
        <v>2356</v>
      </c>
      <c r="J87" t="s">
        <v>2358</v>
      </c>
    </row>
    <row r="88" spans="1:10" x14ac:dyDescent="0.3">
      <c r="A88">
        <v>22.4</v>
      </c>
      <c r="B88" t="s">
        <v>1951</v>
      </c>
      <c r="C88">
        <v>0.4</v>
      </c>
      <c r="I88" t="s">
        <v>2356</v>
      </c>
      <c r="J88" t="s">
        <v>2358</v>
      </c>
    </row>
    <row r="89" spans="1:10" x14ac:dyDescent="0.3">
      <c r="A89">
        <v>21.5</v>
      </c>
      <c r="B89" t="s">
        <v>1951</v>
      </c>
      <c r="C89">
        <v>5.5</v>
      </c>
      <c r="D89">
        <v>130</v>
      </c>
      <c r="I89" t="s">
        <v>2356</v>
      </c>
      <c r="J89" t="s">
        <v>2358</v>
      </c>
    </row>
    <row r="90" spans="1:10" x14ac:dyDescent="0.3">
      <c r="A90">
        <v>12.7</v>
      </c>
      <c r="B90" t="s">
        <v>1951</v>
      </c>
      <c r="C90">
        <v>7</v>
      </c>
      <c r="D90" t="s">
        <v>836</v>
      </c>
      <c r="I90" t="s">
        <v>2356</v>
      </c>
      <c r="J90" t="s">
        <v>2358</v>
      </c>
    </row>
    <row r="91" spans="1:10" x14ac:dyDescent="0.3">
      <c r="A91">
        <v>8.6</v>
      </c>
      <c r="B91" t="s">
        <v>54</v>
      </c>
      <c r="C91">
        <v>10</v>
      </c>
      <c r="D91" t="s">
        <v>843</v>
      </c>
      <c r="I91" t="s">
        <v>2356</v>
      </c>
      <c r="J91" t="s">
        <v>2358</v>
      </c>
    </row>
    <row r="92" spans="1:10" x14ac:dyDescent="0.3">
      <c r="A92">
        <v>2</v>
      </c>
      <c r="B92" t="s">
        <v>1951</v>
      </c>
      <c r="C92">
        <v>7</v>
      </c>
      <c r="D92" t="s">
        <v>1952</v>
      </c>
      <c r="G92" t="s">
        <v>1953</v>
      </c>
      <c r="I92" t="s">
        <v>2356</v>
      </c>
      <c r="J92" t="s">
        <v>2358</v>
      </c>
    </row>
    <row r="93" spans="1:10" x14ac:dyDescent="0.3">
      <c r="A93">
        <v>26.5</v>
      </c>
      <c r="B93" t="s">
        <v>1385</v>
      </c>
      <c r="C93">
        <v>2.2000000000000002</v>
      </c>
      <c r="D93">
        <v>25</v>
      </c>
      <c r="I93" t="s">
        <v>2001</v>
      </c>
      <c r="J93" t="s">
        <v>2189</v>
      </c>
    </row>
    <row r="94" spans="1:10" x14ac:dyDescent="0.3">
      <c r="A94">
        <v>42.6</v>
      </c>
      <c r="B94" t="s">
        <v>2693</v>
      </c>
      <c r="C94">
        <v>4.5</v>
      </c>
      <c r="D94">
        <v>35</v>
      </c>
      <c r="G94" t="s">
        <v>929</v>
      </c>
      <c r="H94" t="s">
        <v>749</v>
      </c>
      <c r="I94" t="s">
        <v>2001</v>
      </c>
      <c r="J94" t="s">
        <v>2189</v>
      </c>
    </row>
    <row r="95" spans="1:10" x14ac:dyDescent="0.3">
      <c r="A95">
        <v>39.5</v>
      </c>
      <c r="B95" t="s">
        <v>483</v>
      </c>
      <c r="C95">
        <v>0.2</v>
      </c>
      <c r="I95" t="s">
        <v>2356</v>
      </c>
      <c r="J95" t="s">
        <v>2189</v>
      </c>
    </row>
    <row r="96" spans="1:10" x14ac:dyDescent="0.3">
      <c r="A96">
        <v>34.1</v>
      </c>
      <c r="B96" t="s">
        <v>415</v>
      </c>
      <c r="C96">
        <v>0.1</v>
      </c>
      <c r="I96" t="s">
        <v>2356</v>
      </c>
      <c r="J96" t="s">
        <v>2189</v>
      </c>
    </row>
    <row r="97" spans="1:10" x14ac:dyDescent="0.3">
      <c r="A97">
        <v>33.6</v>
      </c>
      <c r="B97" t="s">
        <v>1834</v>
      </c>
      <c r="C97">
        <v>1.2</v>
      </c>
      <c r="I97" t="s">
        <v>2356</v>
      </c>
      <c r="J97" t="s">
        <v>2189</v>
      </c>
    </row>
    <row r="98" spans="1:10" x14ac:dyDescent="0.3">
      <c r="A98">
        <v>29.6</v>
      </c>
      <c r="B98" t="s">
        <v>483</v>
      </c>
      <c r="C98">
        <v>1.3</v>
      </c>
      <c r="I98" t="s">
        <v>2356</v>
      </c>
      <c r="J98" t="s">
        <v>2189</v>
      </c>
    </row>
    <row r="99" spans="1:10" x14ac:dyDescent="0.3">
      <c r="A99">
        <v>28.8</v>
      </c>
      <c r="B99" t="s">
        <v>483</v>
      </c>
      <c r="C99">
        <v>0.15</v>
      </c>
      <c r="H99" t="s">
        <v>834</v>
      </c>
      <c r="I99" t="s">
        <v>2356</v>
      </c>
      <c r="J99" t="s">
        <v>2189</v>
      </c>
    </row>
    <row r="100" spans="1:10" x14ac:dyDescent="0.3">
      <c r="A100">
        <v>27.6</v>
      </c>
      <c r="B100" t="s">
        <v>2040</v>
      </c>
      <c r="C100">
        <v>0.4</v>
      </c>
      <c r="H100" t="s">
        <v>834</v>
      </c>
      <c r="I100" t="s">
        <v>2356</v>
      </c>
      <c r="J100" t="s">
        <v>2189</v>
      </c>
    </row>
    <row r="101" spans="1:10" x14ac:dyDescent="0.3">
      <c r="A101">
        <v>21.9</v>
      </c>
      <c r="B101" t="s">
        <v>415</v>
      </c>
      <c r="C101">
        <v>0.15</v>
      </c>
      <c r="I101" t="s">
        <v>2356</v>
      </c>
      <c r="J101" t="s">
        <v>2189</v>
      </c>
    </row>
    <row r="102" spans="1:10" x14ac:dyDescent="0.3">
      <c r="A102">
        <v>20</v>
      </c>
      <c r="B102" t="s">
        <v>483</v>
      </c>
      <c r="C102">
        <v>0.1</v>
      </c>
      <c r="I102" t="s">
        <v>2356</v>
      </c>
      <c r="J102" t="s">
        <v>2189</v>
      </c>
    </row>
    <row r="103" spans="1:10" x14ac:dyDescent="0.3">
      <c r="A103">
        <v>20</v>
      </c>
      <c r="B103" t="s">
        <v>415</v>
      </c>
      <c r="C103">
        <v>0.15</v>
      </c>
      <c r="I103" t="s">
        <v>2356</v>
      </c>
      <c r="J103" t="s">
        <v>2189</v>
      </c>
    </row>
    <row r="104" spans="1:10" x14ac:dyDescent="0.3">
      <c r="A104">
        <v>19.600000000000001</v>
      </c>
      <c r="B104" t="s">
        <v>415</v>
      </c>
      <c r="C104">
        <v>0.15</v>
      </c>
      <c r="I104" t="s">
        <v>2356</v>
      </c>
      <c r="J104" t="s">
        <v>2189</v>
      </c>
    </row>
    <row r="105" spans="1:10" x14ac:dyDescent="0.3">
      <c r="A105">
        <v>11.9</v>
      </c>
      <c r="B105" t="s">
        <v>415</v>
      </c>
      <c r="C105">
        <v>0.3</v>
      </c>
      <c r="I105" t="s">
        <v>2356</v>
      </c>
      <c r="J105" t="s">
        <v>2189</v>
      </c>
    </row>
    <row r="106" spans="1:10" x14ac:dyDescent="0.3">
      <c r="A106">
        <v>11.3</v>
      </c>
      <c r="B106" t="s">
        <v>415</v>
      </c>
      <c r="C106">
        <v>2.1</v>
      </c>
      <c r="D106" t="s">
        <v>1019</v>
      </c>
      <c r="I106" t="s">
        <v>2356</v>
      </c>
      <c r="J106" t="s">
        <v>2189</v>
      </c>
    </row>
    <row r="107" spans="1:10" x14ac:dyDescent="0.3">
      <c r="A107">
        <v>5.0999999999999996</v>
      </c>
      <c r="B107" t="s">
        <v>1910</v>
      </c>
      <c r="C107">
        <v>0.4</v>
      </c>
      <c r="I107" t="s">
        <v>2356</v>
      </c>
      <c r="J107" t="s">
        <v>2189</v>
      </c>
    </row>
    <row r="108" spans="1:10" x14ac:dyDescent="0.3">
      <c r="A108">
        <v>4.7</v>
      </c>
      <c r="B108" t="s">
        <v>483</v>
      </c>
      <c r="C108">
        <v>0.3</v>
      </c>
      <c r="I108" t="s">
        <v>2356</v>
      </c>
      <c r="J108" t="s">
        <v>2189</v>
      </c>
    </row>
    <row r="109" spans="1:10" x14ac:dyDescent="0.3">
      <c r="A109">
        <v>26</v>
      </c>
      <c r="B109" t="s">
        <v>1387</v>
      </c>
      <c r="H109" t="s">
        <v>1557</v>
      </c>
      <c r="I109" t="s">
        <v>2356</v>
      </c>
      <c r="J109" t="s">
        <v>592</v>
      </c>
    </row>
    <row r="110" spans="1:10" x14ac:dyDescent="0.3">
      <c r="A110">
        <v>25</v>
      </c>
      <c r="B110" t="s">
        <v>1387</v>
      </c>
      <c r="H110" t="s">
        <v>1557</v>
      </c>
      <c r="I110" t="s">
        <v>2356</v>
      </c>
      <c r="J110" t="s">
        <v>592</v>
      </c>
    </row>
    <row r="111" spans="1:10" x14ac:dyDescent="0.3">
      <c r="A111">
        <v>3.1</v>
      </c>
      <c r="B111" t="s">
        <v>1348</v>
      </c>
      <c r="H111" t="s">
        <v>2124</v>
      </c>
      <c r="I111" t="s">
        <v>2356</v>
      </c>
      <c r="J111" t="s">
        <v>592</v>
      </c>
    </row>
    <row r="112" spans="1:10" x14ac:dyDescent="0.3">
      <c r="A112">
        <v>37.4</v>
      </c>
      <c r="B112" t="s">
        <v>809</v>
      </c>
      <c r="C112">
        <v>0.6</v>
      </c>
      <c r="I112" t="s">
        <v>2356</v>
      </c>
      <c r="J112" t="s">
        <v>592</v>
      </c>
    </row>
    <row r="113" spans="1:12" x14ac:dyDescent="0.3">
      <c r="A113">
        <v>34.1</v>
      </c>
      <c r="B113" t="s">
        <v>809</v>
      </c>
      <c r="C113">
        <v>0.1</v>
      </c>
      <c r="I113" t="s">
        <v>2356</v>
      </c>
      <c r="J113" t="s">
        <v>592</v>
      </c>
    </row>
    <row r="114" spans="1:12" x14ac:dyDescent="0.3">
      <c r="A114">
        <v>24.4</v>
      </c>
      <c r="B114" t="s">
        <v>1358</v>
      </c>
      <c r="C114">
        <v>3</v>
      </c>
      <c r="D114">
        <v>34</v>
      </c>
      <c r="G114" t="s">
        <v>2075</v>
      </c>
      <c r="I114" t="s">
        <v>2356</v>
      </c>
      <c r="J114" t="s">
        <v>592</v>
      </c>
    </row>
    <row r="115" spans="1:12" x14ac:dyDescent="0.3">
      <c r="A115">
        <v>36.200000000000003</v>
      </c>
      <c r="B115" t="s">
        <v>1356</v>
      </c>
      <c r="C115">
        <v>8</v>
      </c>
      <c r="D115" t="s">
        <v>233</v>
      </c>
      <c r="I115" t="s">
        <v>2372</v>
      </c>
      <c r="J115" t="s">
        <v>592</v>
      </c>
    </row>
    <row r="116" spans="1:12" x14ac:dyDescent="0.3">
      <c r="A116">
        <v>37.1</v>
      </c>
      <c r="B116" t="s">
        <v>942</v>
      </c>
      <c r="E116">
        <v>1</v>
      </c>
      <c r="I116" t="s">
        <v>2201</v>
      </c>
      <c r="J116" t="s">
        <v>2201</v>
      </c>
    </row>
    <row r="117" spans="1:12" x14ac:dyDescent="0.3">
      <c r="A117">
        <v>45.5</v>
      </c>
      <c r="B117" t="s">
        <v>928</v>
      </c>
      <c r="E117">
        <v>2</v>
      </c>
      <c r="I117" t="s">
        <v>2366</v>
      </c>
      <c r="J117" t="s">
        <v>2366</v>
      </c>
    </row>
    <row r="118" spans="1:12" x14ac:dyDescent="0.3">
      <c r="A118">
        <v>43</v>
      </c>
      <c r="B118" t="s">
        <v>747</v>
      </c>
      <c r="E118">
        <v>2</v>
      </c>
      <c r="I118" t="s">
        <v>2201</v>
      </c>
      <c r="J118" t="s">
        <v>2201</v>
      </c>
    </row>
    <row r="119" spans="1:12" x14ac:dyDescent="0.3">
      <c r="A119">
        <v>42</v>
      </c>
      <c r="B119" t="s">
        <v>748</v>
      </c>
      <c r="E119">
        <v>2</v>
      </c>
      <c r="I119" t="s">
        <v>2201</v>
      </c>
      <c r="J119" t="s">
        <v>2201</v>
      </c>
    </row>
    <row r="120" spans="1:12" x14ac:dyDescent="0.3">
      <c r="A120">
        <v>41</v>
      </c>
      <c r="B120" t="s">
        <v>747</v>
      </c>
      <c r="E120">
        <v>2</v>
      </c>
      <c r="I120" t="s">
        <v>2201</v>
      </c>
      <c r="J120" t="s">
        <v>2201</v>
      </c>
    </row>
    <row r="121" spans="1:12" x14ac:dyDescent="0.3">
      <c r="A121">
        <v>40</v>
      </c>
      <c r="B121" t="s">
        <v>747</v>
      </c>
      <c r="E121">
        <v>2</v>
      </c>
      <c r="I121" t="s">
        <v>2201</v>
      </c>
      <c r="J121" t="s">
        <v>2201</v>
      </c>
    </row>
    <row r="122" spans="1:12" x14ac:dyDescent="0.3">
      <c r="A122">
        <v>38.700000000000003</v>
      </c>
      <c r="B122" t="s">
        <v>747</v>
      </c>
      <c r="E122">
        <v>2</v>
      </c>
      <c r="I122" t="s">
        <v>2201</v>
      </c>
      <c r="J122" t="s">
        <v>2201</v>
      </c>
      <c r="K122">
        <f>SUM(E95:E122)</f>
        <v>13</v>
      </c>
      <c r="L122" t="s">
        <v>2031</v>
      </c>
    </row>
    <row r="123" spans="1:12" x14ac:dyDescent="0.3">
      <c r="A123">
        <v>38.4</v>
      </c>
      <c r="B123" t="s">
        <v>747</v>
      </c>
      <c r="E123">
        <v>2</v>
      </c>
      <c r="I123" t="s">
        <v>2201</v>
      </c>
      <c r="J123" t="s">
        <v>2201</v>
      </c>
      <c r="K123">
        <f>K122+K9</f>
        <v>13</v>
      </c>
      <c r="L123" t="s">
        <v>839</v>
      </c>
    </row>
    <row r="124" spans="1:12" x14ac:dyDescent="0.3">
      <c r="A124">
        <v>44.5</v>
      </c>
      <c r="B124" t="s">
        <v>1109</v>
      </c>
      <c r="E124">
        <v>3</v>
      </c>
      <c r="I124" t="s">
        <v>2367</v>
      </c>
      <c r="J124" t="s">
        <v>2366</v>
      </c>
    </row>
    <row r="125" spans="1:12" x14ac:dyDescent="0.3">
      <c r="A125">
        <v>3.8</v>
      </c>
      <c r="B125" t="s">
        <v>844</v>
      </c>
      <c r="E125">
        <v>1</v>
      </c>
      <c r="I125" t="s">
        <v>2363</v>
      </c>
      <c r="J125" t="s">
        <v>2189</v>
      </c>
    </row>
    <row r="126" spans="1:12" x14ac:dyDescent="0.3">
      <c r="A126">
        <v>3.4</v>
      </c>
      <c r="B126" t="s">
        <v>1020</v>
      </c>
      <c r="E126">
        <v>1</v>
      </c>
      <c r="I126" t="s">
        <v>2363</v>
      </c>
      <c r="J126" t="s">
        <v>2189</v>
      </c>
    </row>
    <row r="127" spans="1:12" x14ac:dyDescent="0.3">
      <c r="A127">
        <v>0.4</v>
      </c>
      <c r="B127" t="s">
        <v>1020</v>
      </c>
      <c r="E127">
        <v>1</v>
      </c>
      <c r="I127" t="s">
        <v>2363</v>
      </c>
      <c r="J127" t="s">
        <v>2189</v>
      </c>
    </row>
    <row r="128" spans="1:12" x14ac:dyDescent="0.3">
      <c r="A128">
        <v>13.4</v>
      </c>
      <c r="B128" t="s">
        <v>2368</v>
      </c>
      <c r="E128">
        <v>1</v>
      </c>
      <c r="I128" t="s">
        <v>2363</v>
      </c>
      <c r="J128" t="s">
        <v>2189</v>
      </c>
    </row>
    <row r="129" spans="1:10" x14ac:dyDescent="0.3">
      <c r="A129">
        <v>46.7</v>
      </c>
      <c r="B129" t="s">
        <v>417</v>
      </c>
      <c r="E129">
        <v>1</v>
      </c>
      <c r="I129" t="s">
        <v>2363</v>
      </c>
      <c r="J129" t="s">
        <v>592</v>
      </c>
    </row>
    <row r="130" spans="1:10" x14ac:dyDescent="0.3">
      <c r="A130">
        <v>45.6</v>
      </c>
      <c r="B130" t="s">
        <v>1503</v>
      </c>
      <c r="E130">
        <v>1</v>
      </c>
      <c r="I130" t="s">
        <v>2363</v>
      </c>
      <c r="J130" t="s">
        <v>592</v>
      </c>
    </row>
    <row r="131" spans="1:10" x14ac:dyDescent="0.3">
      <c r="A131">
        <v>37.1</v>
      </c>
      <c r="B131" t="s">
        <v>417</v>
      </c>
      <c r="E131">
        <v>1</v>
      </c>
      <c r="I131" t="s">
        <v>2363</v>
      </c>
      <c r="J131" t="s">
        <v>592</v>
      </c>
    </row>
    <row r="132" spans="1:10" x14ac:dyDescent="0.3">
      <c r="A132">
        <v>34.6</v>
      </c>
      <c r="B132" t="s">
        <v>1503</v>
      </c>
      <c r="E132">
        <v>1</v>
      </c>
      <c r="I132" t="s">
        <v>2363</v>
      </c>
      <c r="J132" t="s">
        <v>592</v>
      </c>
    </row>
    <row r="133" spans="1:10" x14ac:dyDescent="0.3">
      <c r="A133">
        <v>31.7</v>
      </c>
      <c r="B133" t="s">
        <v>417</v>
      </c>
      <c r="E133">
        <v>1</v>
      </c>
      <c r="I133" t="s">
        <v>2363</v>
      </c>
      <c r="J133" t="s">
        <v>592</v>
      </c>
    </row>
    <row r="134" spans="1:10" x14ac:dyDescent="0.3">
      <c r="A134">
        <v>16.5</v>
      </c>
      <c r="B134" t="s">
        <v>1503</v>
      </c>
      <c r="E134">
        <v>1</v>
      </c>
      <c r="I134" t="s">
        <v>2363</v>
      </c>
      <c r="J134" t="s">
        <v>592</v>
      </c>
    </row>
    <row r="135" spans="1:10" x14ac:dyDescent="0.3">
      <c r="A135">
        <v>15.8</v>
      </c>
      <c r="B135" t="s">
        <v>417</v>
      </c>
      <c r="E135">
        <v>1</v>
      </c>
      <c r="I135" t="s">
        <v>2363</v>
      </c>
      <c r="J135" t="s">
        <v>592</v>
      </c>
    </row>
    <row r="136" spans="1:10" x14ac:dyDescent="0.3">
      <c r="A136">
        <v>6</v>
      </c>
      <c r="B136" t="s">
        <v>2283</v>
      </c>
      <c r="E136">
        <v>1</v>
      </c>
      <c r="I136" t="s">
        <v>2363</v>
      </c>
      <c r="J136" t="s">
        <v>592</v>
      </c>
    </row>
    <row r="137" spans="1:10" x14ac:dyDescent="0.3">
      <c r="A137">
        <v>3.4</v>
      </c>
      <c r="B137" t="s">
        <v>1503</v>
      </c>
      <c r="E137">
        <v>1</v>
      </c>
      <c r="I137" t="s">
        <v>2363</v>
      </c>
      <c r="J137" t="s">
        <v>592</v>
      </c>
    </row>
    <row r="138" spans="1:10" x14ac:dyDescent="0.3">
      <c r="A138">
        <v>44.5</v>
      </c>
      <c r="B138" t="s">
        <v>417</v>
      </c>
      <c r="E138">
        <v>2</v>
      </c>
      <c r="I138" t="s">
        <v>2363</v>
      </c>
      <c r="J138" t="s">
        <v>592</v>
      </c>
    </row>
    <row r="139" spans="1:10" x14ac:dyDescent="0.3">
      <c r="A139">
        <v>44.1</v>
      </c>
      <c r="B139" t="s">
        <v>1503</v>
      </c>
      <c r="E139">
        <v>2</v>
      </c>
      <c r="I139" t="s">
        <v>2363</v>
      </c>
      <c r="J139" t="s">
        <v>592</v>
      </c>
    </row>
    <row r="140" spans="1:10" x14ac:dyDescent="0.3">
      <c r="A140">
        <v>8</v>
      </c>
      <c r="B140" t="s">
        <v>1503</v>
      </c>
      <c r="E140">
        <v>2</v>
      </c>
      <c r="I140" t="s">
        <v>2363</v>
      </c>
      <c r="J140" t="s">
        <v>592</v>
      </c>
    </row>
    <row r="141" spans="1:10" x14ac:dyDescent="0.3">
      <c r="A141">
        <v>7</v>
      </c>
      <c r="B141" t="s">
        <v>1503</v>
      </c>
      <c r="E141">
        <v>2</v>
      </c>
      <c r="I141" t="s">
        <v>2363</v>
      </c>
      <c r="J141" t="s">
        <v>592</v>
      </c>
    </row>
    <row r="142" spans="1:10" x14ac:dyDescent="0.3">
      <c r="A142">
        <v>7</v>
      </c>
      <c r="B142" t="s">
        <v>417</v>
      </c>
      <c r="E142">
        <v>2</v>
      </c>
      <c r="I142" t="s">
        <v>2363</v>
      </c>
      <c r="J142" t="s">
        <v>592</v>
      </c>
    </row>
    <row r="143" spans="1:10" x14ac:dyDescent="0.3">
      <c r="A143">
        <v>4</v>
      </c>
      <c r="B143" t="s">
        <v>1503</v>
      </c>
      <c r="E143">
        <v>2</v>
      </c>
      <c r="I143" t="s">
        <v>2363</v>
      </c>
      <c r="J143" t="s">
        <v>592</v>
      </c>
    </row>
    <row r="144" spans="1:10" x14ac:dyDescent="0.3">
      <c r="A144">
        <v>45.5</v>
      </c>
      <c r="B144" t="s">
        <v>1503</v>
      </c>
      <c r="E144">
        <v>3</v>
      </c>
      <c r="I144" t="s">
        <v>2363</v>
      </c>
      <c r="J144" t="s">
        <v>592</v>
      </c>
    </row>
    <row r="145" spans="1:10" x14ac:dyDescent="0.3">
      <c r="A145">
        <v>2</v>
      </c>
      <c r="B145" t="s">
        <v>417</v>
      </c>
      <c r="E145">
        <v>3</v>
      </c>
      <c r="I145" t="s">
        <v>2363</v>
      </c>
      <c r="J145" t="s">
        <v>592</v>
      </c>
    </row>
    <row r="146" spans="1:10" x14ac:dyDescent="0.3">
      <c r="A146">
        <v>3</v>
      </c>
      <c r="B146" t="s">
        <v>1503</v>
      </c>
      <c r="E146">
        <v>4</v>
      </c>
      <c r="I146" t="s">
        <v>2363</v>
      </c>
      <c r="J146" t="s">
        <v>592</v>
      </c>
    </row>
    <row r="147" spans="1:10" x14ac:dyDescent="0.3">
      <c r="A147">
        <v>1</v>
      </c>
      <c r="B147" t="s">
        <v>1097</v>
      </c>
      <c r="E147">
        <v>5</v>
      </c>
      <c r="I147" t="s">
        <v>2363</v>
      </c>
      <c r="J147" t="s">
        <v>592</v>
      </c>
    </row>
    <row r="148" spans="1:10" x14ac:dyDescent="0.3">
      <c r="A148">
        <v>0</v>
      </c>
      <c r="B148" t="s">
        <v>1503</v>
      </c>
      <c r="E148">
        <v>5</v>
      </c>
      <c r="I148" t="s">
        <v>2363</v>
      </c>
      <c r="J148" t="s">
        <v>592</v>
      </c>
    </row>
    <row r="149" spans="1:10" x14ac:dyDescent="0.3">
      <c r="A149">
        <v>10.3</v>
      </c>
      <c r="B149" t="s">
        <v>1020</v>
      </c>
      <c r="I149" t="s">
        <v>2363</v>
      </c>
      <c r="J149" t="s">
        <v>2189</v>
      </c>
    </row>
    <row r="150" spans="1:10" x14ac:dyDescent="0.3">
      <c r="A150">
        <v>7</v>
      </c>
      <c r="B150" t="s">
        <v>844</v>
      </c>
      <c r="H150" t="s">
        <v>847</v>
      </c>
      <c r="I150" t="s">
        <v>2363</v>
      </c>
      <c r="J150" t="s">
        <v>2189</v>
      </c>
    </row>
    <row r="151" spans="1:10" x14ac:dyDescent="0.3">
      <c r="A151">
        <v>6</v>
      </c>
      <c r="B151" t="s">
        <v>846</v>
      </c>
      <c r="H151" t="s">
        <v>847</v>
      </c>
      <c r="I151" t="s">
        <v>2363</v>
      </c>
      <c r="J151" t="s">
        <v>2189</v>
      </c>
    </row>
    <row r="152" spans="1:10" x14ac:dyDescent="0.3">
      <c r="A152">
        <v>49.8</v>
      </c>
      <c r="B152" t="s">
        <v>417</v>
      </c>
      <c r="H152" t="s">
        <v>925</v>
      </c>
      <c r="I152" t="s">
        <v>2363</v>
      </c>
      <c r="J152" t="s">
        <v>592</v>
      </c>
    </row>
    <row r="153" spans="1:10" x14ac:dyDescent="0.3">
      <c r="A153">
        <v>48.7</v>
      </c>
      <c r="B153" t="s">
        <v>417</v>
      </c>
      <c r="C153">
        <v>0.4</v>
      </c>
      <c r="I153" t="s">
        <v>2363</v>
      </c>
      <c r="J153" t="s">
        <v>592</v>
      </c>
    </row>
    <row r="154" spans="1:10" x14ac:dyDescent="0.3">
      <c r="A154">
        <v>44.4</v>
      </c>
      <c r="B154" t="s">
        <v>1503</v>
      </c>
      <c r="H154" t="s">
        <v>1735</v>
      </c>
      <c r="I154" t="s">
        <v>2363</v>
      </c>
      <c r="J154" t="s">
        <v>592</v>
      </c>
    </row>
    <row r="155" spans="1:10" x14ac:dyDescent="0.3">
      <c r="A155">
        <v>42</v>
      </c>
      <c r="B155" t="s">
        <v>1503</v>
      </c>
      <c r="H155" t="s">
        <v>945</v>
      </c>
      <c r="I155" t="s">
        <v>2363</v>
      </c>
      <c r="J155" t="s">
        <v>592</v>
      </c>
    </row>
    <row r="156" spans="1:10" x14ac:dyDescent="0.3">
      <c r="A156">
        <v>38.9</v>
      </c>
      <c r="B156" t="s">
        <v>1503</v>
      </c>
      <c r="C156">
        <v>0.2</v>
      </c>
      <c r="I156" t="s">
        <v>2363</v>
      </c>
      <c r="J156" t="s">
        <v>592</v>
      </c>
    </row>
    <row r="157" spans="1:10" x14ac:dyDescent="0.3">
      <c r="A157">
        <v>38.200000000000003</v>
      </c>
      <c r="B157" t="s">
        <v>1503</v>
      </c>
      <c r="H157" t="s">
        <v>2186</v>
      </c>
      <c r="I157" t="s">
        <v>2363</v>
      </c>
      <c r="J157" t="s">
        <v>592</v>
      </c>
    </row>
    <row r="158" spans="1:10" x14ac:dyDescent="0.3">
      <c r="A158">
        <v>34.6</v>
      </c>
      <c r="B158" t="s">
        <v>1503</v>
      </c>
      <c r="C158">
        <v>0.8</v>
      </c>
      <c r="I158" t="s">
        <v>2363</v>
      </c>
      <c r="J158" t="s">
        <v>592</v>
      </c>
    </row>
    <row r="159" spans="1:10" x14ac:dyDescent="0.3">
      <c r="A159">
        <v>33.200000000000003</v>
      </c>
      <c r="B159" t="s">
        <v>1503</v>
      </c>
      <c r="H159" t="s">
        <v>945</v>
      </c>
      <c r="I159" t="s">
        <v>2363</v>
      </c>
      <c r="J159" t="s">
        <v>592</v>
      </c>
    </row>
    <row r="160" spans="1:10" x14ac:dyDescent="0.3">
      <c r="A160">
        <v>30.9</v>
      </c>
      <c r="B160" t="s">
        <v>1503</v>
      </c>
      <c r="H160" t="s">
        <v>2204</v>
      </c>
      <c r="I160" t="s">
        <v>2363</v>
      </c>
      <c r="J160" t="s">
        <v>592</v>
      </c>
    </row>
    <row r="161" spans="1:12" x14ac:dyDescent="0.3">
      <c r="A161">
        <v>29.6</v>
      </c>
      <c r="B161" t="s">
        <v>417</v>
      </c>
      <c r="H161" t="s">
        <v>2204</v>
      </c>
      <c r="I161" t="s">
        <v>2363</v>
      </c>
      <c r="J161" t="s">
        <v>592</v>
      </c>
    </row>
    <row r="162" spans="1:12" x14ac:dyDescent="0.3">
      <c r="A162">
        <v>29.5</v>
      </c>
      <c r="B162" t="s">
        <v>417</v>
      </c>
      <c r="C162">
        <v>0.2</v>
      </c>
      <c r="H162" t="s">
        <v>2205</v>
      </c>
      <c r="I162" t="s">
        <v>2363</v>
      </c>
      <c r="J162" t="s">
        <v>592</v>
      </c>
    </row>
    <row r="163" spans="1:12" x14ac:dyDescent="0.3">
      <c r="A163">
        <v>28.6</v>
      </c>
      <c r="B163" t="s">
        <v>1874</v>
      </c>
      <c r="C163">
        <v>0.8</v>
      </c>
      <c r="H163" t="s">
        <v>834</v>
      </c>
      <c r="I163" t="s">
        <v>2363</v>
      </c>
      <c r="J163" t="s">
        <v>592</v>
      </c>
    </row>
    <row r="164" spans="1:12" x14ac:dyDescent="0.3">
      <c r="A164">
        <v>26.9</v>
      </c>
      <c r="B164" t="s">
        <v>417</v>
      </c>
      <c r="C164">
        <v>0.4</v>
      </c>
      <c r="I164" t="s">
        <v>2363</v>
      </c>
      <c r="J164" t="s">
        <v>592</v>
      </c>
    </row>
    <row r="165" spans="1:12" x14ac:dyDescent="0.3">
      <c r="A165">
        <v>26.5</v>
      </c>
      <c r="B165" t="s">
        <v>1503</v>
      </c>
      <c r="C165">
        <v>1</v>
      </c>
      <c r="H165" t="s">
        <v>1386</v>
      </c>
      <c r="I165" t="s">
        <v>2363</v>
      </c>
      <c r="J165" t="s">
        <v>592</v>
      </c>
    </row>
    <row r="166" spans="1:12" x14ac:dyDescent="0.3">
      <c r="A166">
        <v>24.8</v>
      </c>
      <c r="B166" t="s">
        <v>1558</v>
      </c>
      <c r="H166" t="s">
        <v>1561</v>
      </c>
      <c r="I166" t="s">
        <v>2363</v>
      </c>
      <c r="J166" t="s">
        <v>592</v>
      </c>
    </row>
    <row r="167" spans="1:12" x14ac:dyDescent="0.3">
      <c r="A167">
        <v>23.5</v>
      </c>
      <c r="B167" t="s">
        <v>417</v>
      </c>
      <c r="C167">
        <v>0.5</v>
      </c>
      <c r="I167" t="s">
        <v>2363</v>
      </c>
      <c r="J167" t="s">
        <v>592</v>
      </c>
    </row>
    <row r="168" spans="1:12" x14ac:dyDescent="0.3">
      <c r="A168">
        <v>3</v>
      </c>
      <c r="B168" t="s">
        <v>2123</v>
      </c>
      <c r="H168" t="s">
        <v>2102</v>
      </c>
      <c r="I168" t="s">
        <v>2363</v>
      </c>
      <c r="J168" t="s">
        <v>592</v>
      </c>
    </row>
    <row r="169" spans="1:12" x14ac:dyDescent="0.3">
      <c r="A169">
        <v>2.4</v>
      </c>
      <c r="B169" t="s">
        <v>1503</v>
      </c>
      <c r="C169">
        <v>0.5</v>
      </c>
      <c r="I169" t="s">
        <v>2363</v>
      </c>
      <c r="J169" t="s">
        <v>592</v>
      </c>
    </row>
    <row r="170" spans="1:12" x14ac:dyDescent="0.3">
      <c r="A170">
        <v>2</v>
      </c>
      <c r="B170" t="s">
        <v>1503</v>
      </c>
      <c r="H170" t="s">
        <v>1561</v>
      </c>
      <c r="I170" t="s">
        <v>2363</v>
      </c>
      <c r="J170" t="s">
        <v>592</v>
      </c>
      <c r="K170">
        <f>SUM(E162:E170)</f>
        <v>0</v>
      </c>
      <c r="L170" t="s">
        <v>838</v>
      </c>
    </row>
    <row r="171" spans="1:12" x14ac:dyDescent="0.3">
      <c r="A171">
        <v>18.7</v>
      </c>
      <c r="B171" t="s">
        <v>835</v>
      </c>
    </row>
    <row r="172" spans="1:12" x14ac:dyDescent="0.3">
      <c r="E172">
        <f>SUM(E3:E171)</f>
        <v>185</v>
      </c>
    </row>
    <row r="173" spans="1:12" x14ac:dyDescent="0.3">
      <c r="D173" t="s">
        <v>133</v>
      </c>
      <c r="E173">
        <f>E172-(SUM(E123:E130))</f>
        <v>174</v>
      </c>
    </row>
    <row r="174" spans="1:12" x14ac:dyDescent="0.3">
      <c r="I174" s="3" t="s">
        <v>1106</v>
      </c>
      <c r="J174">
        <f>170-124</f>
        <v>46</v>
      </c>
    </row>
  </sheetData>
  <sortState ref="A3:J171">
    <sortCondition ref="I4:I171"/>
    <sortCondition ref="E4:E171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topLeftCell="A2" workbookViewId="0">
      <pane ySplit="780" topLeftCell="A156" activePane="bottomLeft"/>
      <selection activeCell="A2" sqref="A2:J176"/>
      <selection pane="bottomLeft" activeCell="I180" sqref="I180"/>
    </sheetView>
  </sheetViews>
  <sheetFormatPr defaultColWidth="10.921875" defaultRowHeight="13.5" x14ac:dyDescent="0.3"/>
  <sheetData>
    <row r="1" spans="1:10" x14ac:dyDescent="0.3">
      <c r="A1" t="s">
        <v>355</v>
      </c>
      <c r="B1" t="s">
        <v>1781</v>
      </c>
      <c r="C1" s="1">
        <v>38987</v>
      </c>
      <c r="D1" t="s">
        <v>48</v>
      </c>
    </row>
    <row r="2" spans="1:10" x14ac:dyDescent="0.3">
      <c r="A2" t="s">
        <v>598</v>
      </c>
      <c r="B2" t="s">
        <v>599</v>
      </c>
      <c r="C2" t="s">
        <v>773</v>
      </c>
      <c r="D2" t="s">
        <v>774</v>
      </c>
      <c r="E2" t="s">
        <v>1134</v>
      </c>
      <c r="F2" t="s">
        <v>1135</v>
      </c>
      <c r="G2" t="s">
        <v>1492</v>
      </c>
      <c r="H2" t="s">
        <v>1659</v>
      </c>
      <c r="I2" t="s">
        <v>1668</v>
      </c>
      <c r="J2" t="s">
        <v>1831</v>
      </c>
    </row>
    <row r="3" spans="1:10" x14ac:dyDescent="0.3">
      <c r="A3">
        <v>24.7</v>
      </c>
      <c r="B3" t="s">
        <v>1431</v>
      </c>
      <c r="H3" t="s">
        <v>1432</v>
      </c>
      <c r="I3" s="2" t="s">
        <v>2010</v>
      </c>
      <c r="J3" s="2" t="s">
        <v>2010</v>
      </c>
    </row>
    <row r="4" spans="1:10" x14ac:dyDescent="0.3">
      <c r="A4">
        <v>36.200000000000003</v>
      </c>
      <c r="B4" t="s">
        <v>329</v>
      </c>
      <c r="I4" s="2" t="s">
        <v>1832</v>
      </c>
      <c r="J4" s="2" t="s">
        <v>2187</v>
      </c>
    </row>
    <row r="5" spans="1:10" x14ac:dyDescent="0.3">
      <c r="A5">
        <v>28.2</v>
      </c>
      <c r="B5" t="s">
        <v>1118</v>
      </c>
      <c r="I5" t="s">
        <v>1832</v>
      </c>
      <c r="J5" t="s">
        <v>1486</v>
      </c>
    </row>
    <row r="6" spans="1:10" x14ac:dyDescent="0.3">
      <c r="A6">
        <v>29.8</v>
      </c>
      <c r="B6" t="s">
        <v>571</v>
      </c>
      <c r="E6">
        <v>1</v>
      </c>
      <c r="H6" t="s">
        <v>1262</v>
      </c>
      <c r="I6" t="s">
        <v>1601</v>
      </c>
      <c r="J6" t="s">
        <v>1422</v>
      </c>
    </row>
    <row r="7" spans="1:10" x14ac:dyDescent="0.3">
      <c r="A7">
        <v>29.7</v>
      </c>
      <c r="B7" t="s">
        <v>571</v>
      </c>
      <c r="E7">
        <v>1</v>
      </c>
      <c r="H7" t="s">
        <v>1262</v>
      </c>
      <c r="I7" t="s">
        <v>1601</v>
      </c>
      <c r="J7" t="s">
        <v>1422</v>
      </c>
    </row>
    <row r="8" spans="1:10" x14ac:dyDescent="0.3">
      <c r="A8">
        <v>11</v>
      </c>
      <c r="B8" t="s">
        <v>1860</v>
      </c>
      <c r="E8">
        <v>1</v>
      </c>
      <c r="I8" t="s">
        <v>1865</v>
      </c>
      <c r="J8" t="s">
        <v>1486</v>
      </c>
    </row>
    <row r="9" spans="1:10" x14ac:dyDescent="0.3">
      <c r="A9">
        <v>46.3</v>
      </c>
      <c r="B9" t="s">
        <v>1351</v>
      </c>
      <c r="I9" t="s">
        <v>1288</v>
      </c>
      <c r="J9" t="s">
        <v>1288</v>
      </c>
    </row>
    <row r="10" spans="1:10" x14ac:dyDescent="0.3">
      <c r="A10">
        <v>15.2</v>
      </c>
      <c r="B10" t="s">
        <v>21</v>
      </c>
      <c r="E10">
        <v>1</v>
      </c>
      <c r="I10" t="s">
        <v>2009</v>
      </c>
      <c r="J10" t="s">
        <v>1670</v>
      </c>
    </row>
    <row r="11" spans="1:10" x14ac:dyDescent="0.3">
      <c r="A11">
        <v>13</v>
      </c>
      <c r="B11" t="s">
        <v>1269</v>
      </c>
      <c r="E11">
        <v>1</v>
      </c>
      <c r="I11" t="s">
        <v>2009</v>
      </c>
      <c r="J11" t="s">
        <v>1670</v>
      </c>
    </row>
    <row r="12" spans="1:10" x14ac:dyDescent="0.3">
      <c r="A12">
        <v>13</v>
      </c>
      <c r="B12" t="s">
        <v>21</v>
      </c>
      <c r="E12">
        <v>1</v>
      </c>
      <c r="I12" t="s">
        <v>2009</v>
      </c>
      <c r="J12" t="s">
        <v>1670</v>
      </c>
    </row>
    <row r="13" spans="1:10" x14ac:dyDescent="0.3">
      <c r="A13">
        <v>11.4</v>
      </c>
      <c r="B13" t="s">
        <v>1269</v>
      </c>
      <c r="E13">
        <v>1</v>
      </c>
      <c r="I13" t="s">
        <v>2009</v>
      </c>
      <c r="J13" t="s">
        <v>1670</v>
      </c>
    </row>
    <row r="14" spans="1:10" x14ac:dyDescent="0.3">
      <c r="A14">
        <v>1</v>
      </c>
      <c r="B14" t="s">
        <v>1269</v>
      </c>
      <c r="E14">
        <v>1</v>
      </c>
      <c r="I14" t="s">
        <v>2009</v>
      </c>
      <c r="J14" t="s">
        <v>1670</v>
      </c>
    </row>
    <row r="15" spans="1:10" x14ac:dyDescent="0.3">
      <c r="A15">
        <v>1</v>
      </c>
      <c r="B15" t="s">
        <v>1269</v>
      </c>
      <c r="E15">
        <v>1</v>
      </c>
      <c r="I15" t="s">
        <v>2009</v>
      </c>
      <c r="J15" t="s">
        <v>1670</v>
      </c>
    </row>
    <row r="16" spans="1:10" x14ac:dyDescent="0.3">
      <c r="A16">
        <v>47.3</v>
      </c>
      <c r="B16" t="s">
        <v>369</v>
      </c>
      <c r="E16">
        <v>1</v>
      </c>
      <c r="I16" t="s">
        <v>2009</v>
      </c>
      <c r="J16" t="s">
        <v>1670</v>
      </c>
    </row>
    <row r="17" spans="1:12" x14ac:dyDescent="0.3">
      <c r="A17">
        <v>45.2</v>
      </c>
      <c r="B17" t="s">
        <v>921</v>
      </c>
      <c r="E17">
        <v>1</v>
      </c>
      <c r="I17" t="s">
        <v>2009</v>
      </c>
      <c r="J17" t="s">
        <v>1670</v>
      </c>
    </row>
    <row r="18" spans="1:12" x14ac:dyDescent="0.3">
      <c r="A18">
        <v>38.4</v>
      </c>
      <c r="B18" t="s">
        <v>921</v>
      </c>
      <c r="E18">
        <v>1</v>
      </c>
      <c r="I18" t="s">
        <v>2009</v>
      </c>
      <c r="J18" t="s">
        <v>1670</v>
      </c>
    </row>
    <row r="19" spans="1:12" x14ac:dyDescent="0.3">
      <c r="A19">
        <v>37.4</v>
      </c>
      <c r="B19" t="s">
        <v>369</v>
      </c>
      <c r="E19">
        <v>1</v>
      </c>
      <c r="I19" t="s">
        <v>2009</v>
      </c>
      <c r="J19" t="s">
        <v>1670</v>
      </c>
    </row>
    <row r="20" spans="1:12" x14ac:dyDescent="0.3">
      <c r="A20">
        <v>27.4</v>
      </c>
      <c r="B20" t="s">
        <v>1002</v>
      </c>
      <c r="E20">
        <v>1</v>
      </c>
      <c r="I20" t="s">
        <v>2009</v>
      </c>
      <c r="J20" t="s">
        <v>1670</v>
      </c>
    </row>
    <row r="21" spans="1:12" x14ac:dyDescent="0.3">
      <c r="A21">
        <v>9.9</v>
      </c>
      <c r="B21" t="s">
        <v>921</v>
      </c>
      <c r="E21">
        <v>1</v>
      </c>
      <c r="I21" t="s">
        <v>2009</v>
      </c>
      <c r="J21" t="s">
        <v>1670</v>
      </c>
      <c r="K21">
        <f>SUM(E7:E21)</f>
        <v>14</v>
      </c>
      <c r="L21" s="2" t="s">
        <v>1423</v>
      </c>
    </row>
    <row r="22" spans="1:12" x14ac:dyDescent="0.3">
      <c r="A22">
        <v>6.1</v>
      </c>
      <c r="B22" t="s">
        <v>268</v>
      </c>
      <c r="E22">
        <v>1</v>
      </c>
      <c r="I22" t="s">
        <v>2009</v>
      </c>
      <c r="J22" t="s">
        <v>1670</v>
      </c>
    </row>
    <row r="23" spans="1:12" x14ac:dyDescent="0.3">
      <c r="A23">
        <v>6.8</v>
      </c>
      <c r="B23" t="s">
        <v>918</v>
      </c>
      <c r="E23">
        <v>1</v>
      </c>
      <c r="I23" t="s">
        <v>2007</v>
      </c>
      <c r="J23" t="s">
        <v>1671</v>
      </c>
    </row>
    <row r="24" spans="1:12" x14ac:dyDescent="0.3">
      <c r="A24">
        <v>19.399999999999999</v>
      </c>
      <c r="B24" t="s">
        <v>26</v>
      </c>
      <c r="E24">
        <v>1</v>
      </c>
      <c r="H24" t="s">
        <v>1432</v>
      </c>
      <c r="I24" t="s">
        <v>1669</v>
      </c>
      <c r="J24" t="s">
        <v>2036</v>
      </c>
      <c r="K24">
        <v>1</v>
      </c>
    </row>
    <row r="25" spans="1:12" x14ac:dyDescent="0.3">
      <c r="A25">
        <v>11.3</v>
      </c>
      <c r="B25" t="s">
        <v>1436</v>
      </c>
      <c r="E25">
        <v>1</v>
      </c>
      <c r="I25" t="s">
        <v>1669</v>
      </c>
      <c r="J25" t="s">
        <v>2036</v>
      </c>
    </row>
    <row r="26" spans="1:12" x14ac:dyDescent="0.3">
      <c r="A26">
        <v>8</v>
      </c>
      <c r="B26" t="s">
        <v>108</v>
      </c>
      <c r="E26">
        <v>1</v>
      </c>
      <c r="I26" t="s">
        <v>1669</v>
      </c>
      <c r="J26" t="s">
        <v>2036</v>
      </c>
    </row>
    <row r="27" spans="1:12" x14ac:dyDescent="0.3">
      <c r="A27">
        <v>33.200000000000003</v>
      </c>
      <c r="B27" t="s">
        <v>1607</v>
      </c>
      <c r="E27">
        <v>1</v>
      </c>
      <c r="I27" t="s">
        <v>1866</v>
      </c>
      <c r="J27" t="s">
        <v>1486</v>
      </c>
    </row>
    <row r="28" spans="1:12" x14ac:dyDescent="0.3">
      <c r="A28">
        <v>49.6</v>
      </c>
      <c r="B28" t="s">
        <v>6</v>
      </c>
      <c r="E28">
        <v>1</v>
      </c>
      <c r="I28" t="s">
        <v>2009</v>
      </c>
      <c r="J28" t="s">
        <v>1486</v>
      </c>
    </row>
    <row r="29" spans="1:12" x14ac:dyDescent="0.3">
      <c r="A29">
        <v>18.8</v>
      </c>
      <c r="B29" t="s">
        <v>1218</v>
      </c>
      <c r="E29">
        <v>1</v>
      </c>
      <c r="H29" t="s">
        <v>1432</v>
      </c>
      <c r="I29" t="s">
        <v>2009</v>
      </c>
      <c r="J29" t="s">
        <v>1486</v>
      </c>
    </row>
    <row r="30" spans="1:12" x14ac:dyDescent="0.3">
      <c r="A30">
        <v>37.4</v>
      </c>
      <c r="B30" t="s">
        <v>507</v>
      </c>
      <c r="E30">
        <v>1</v>
      </c>
      <c r="I30" t="s">
        <v>2007</v>
      </c>
      <c r="J30" t="s">
        <v>1486</v>
      </c>
    </row>
    <row r="31" spans="1:12" x14ac:dyDescent="0.3">
      <c r="A31">
        <v>33.700000000000003</v>
      </c>
      <c r="B31" t="s">
        <v>21</v>
      </c>
      <c r="E31">
        <v>2</v>
      </c>
      <c r="I31" t="s">
        <v>2009</v>
      </c>
      <c r="J31" t="s">
        <v>1670</v>
      </c>
    </row>
    <row r="32" spans="1:12" x14ac:dyDescent="0.3">
      <c r="A32">
        <v>49</v>
      </c>
      <c r="B32" t="s">
        <v>192</v>
      </c>
      <c r="E32">
        <v>2</v>
      </c>
      <c r="I32" t="s">
        <v>2009</v>
      </c>
      <c r="J32" t="s">
        <v>1486</v>
      </c>
    </row>
    <row r="33" spans="1:10" x14ac:dyDescent="0.3">
      <c r="A33">
        <v>48</v>
      </c>
      <c r="B33" t="s">
        <v>193</v>
      </c>
      <c r="E33">
        <v>2</v>
      </c>
      <c r="I33" t="s">
        <v>2009</v>
      </c>
      <c r="J33" t="s">
        <v>1486</v>
      </c>
    </row>
    <row r="34" spans="1:10" x14ac:dyDescent="0.3">
      <c r="A34">
        <v>30</v>
      </c>
      <c r="B34" t="s">
        <v>193</v>
      </c>
      <c r="E34">
        <v>2</v>
      </c>
      <c r="I34" t="s">
        <v>2009</v>
      </c>
      <c r="J34" t="s">
        <v>1486</v>
      </c>
    </row>
    <row r="35" spans="1:10" x14ac:dyDescent="0.3">
      <c r="A35">
        <v>29</v>
      </c>
      <c r="B35" t="s">
        <v>192</v>
      </c>
      <c r="E35">
        <v>2</v>
      </c>
      <c r="I35" t="s">
        <v>2009</v>
      </c>
      <c r="J35" t="s">
        <v>1486</v>
      </c>
    </row>
    <row r="36" spans="1:10" x14ac:dyDescent="0.3">
      <c r="A36">
        <v>19.8</v>
      </c>
      <c r="B36" t="s">
        <v>182</v>
      </c>
      <c r="E36">
        <v>2</v>
      </c>
      <c r="H36" t="s">
        <v>1432</v>
      </c>
      <c r="I36" t="s">
        <v>2009</v>
      </c>
      <c r="J36" t="s">
        <v>1486</v>
      </c>
    </row>
    <row r="37" spans="1:10" x14ac:dyDescent="0.3">
      <c r="A37">
        <v>18.5</v>
      </c>
      <c r="B37" t="s">
        <v>6</v>
      </c>
      <c r="E37">
        <v>2</v>
      </c>
      <c r="H37" t="s">
        <v>1432</v>
      </c>
      <c r="I37" t="s">
        <v>2009</v>
      </c>
      <c r="J37" t="s">
        <v>1486</v>
      </c>
    </row>
    <row r="38" spans="1:10" x14ac:dyDescent="0.3">
      <c r="A38">
        <v>31</v>
      </c>
      <c r="B38" t="s">
        <v>192</v>
      </c>
      <c r="E38">
        <v>3</v>
      </c>
      <c r="I38" t="s">
        <v>2009</v>
      </c>
      <c r="J38" t="s">
        <v>1486</v>
      </c>
    </row>
    <row r="39" spans="1:10" x14ac:dyDescent="0.3">
      <c r="A39">
        <v>49.1</v>
      </c>
      <c r="B39" t="s">
        <v>6</v>
      </c>
      <c r="E39">
        <v>3</v>
      </c>
      <c r="I39" t="s">
        <v>2009</v>
      </c>
      <c r="J39" t="s">
        <v>1486</v>
      </c>
    </row>
    <row r="40" spans="1:10" x14ac:dyDescent="0.3">
      <c r="A40">
        <v>18</v>
      </c>
      <c r="B40" t="s">
        <v>182</v>
      </c>
      <c r="E40">
        <v>3</v>
      </c>
      <c r="H40" t="s">
        <v>1432</v>
      </c>
      <c r="I40" t="s">
        <v>2009</v>
      </c>
      <c r="J40" t="s">
        <v>1486</v>
      </c>
    </row>
    <row r="41" spans="1:10" x14ac:dyDescent="0.3">
      <c r="A41">
        <v>9.5</v>
      </c>
      <c r="B41" t="s">
        <v>921</v>
      </c>
      <c r="E41">
        <v>5</v>
      </c>
      <c r="I41" t="s">
        <v>2009</v>
      </c>
      <c r="J41" t="s">
        <v>1670</v>
      </c>
    </row>
    <row r="42" spans="1:10" x14ac:dyDescent="0.3">
      <c r="A42">
        <v>30.6</v>
      </c>
      <c r="B42" t="s">
        <v>1606</v>
      </c>
      <c r="E42">
        <v>6</v>
      </c>
      <c r="I42" t="s">
        <v>2009</v>
      </c>
      <c r="J42" t="s">
        <v>1486</v>
      </c>
    </row>
    <row r="43" spans="1:10" x14ac:dyDescent="0.3">
      <c r="A43">
        <v>29</v>
      </c>
      <c r="B43" t="s">
        <v>182</v>
      </c>
      <c r="E43">
        <v>10</v>
      </c>
      <c r="I43" t="s">
        <v>2009</v>
      </c>
      <c r="J43" t="s">
        <v>1486</v>
      </c>
    </row>
    <row r="44" spans="1:10" x14ac:dyDescent="0.3">
      <c r="A44">
        <v>28</v>
      </c>
      <c r="B44" t="s">
        <v>7</v>
      </c>
      <c r="E44">
        <v>10</v>
      </c>
      <c r="I44" t="s">
        <v>2009</v>
      </c>
      <c r="J44" t="s">
        <v>1486</v>
      </c>
    </row>
    <row r="45" spans="1:10" x14ac:dyDescent="0.3">
      <c r="A45">
        <v>27</v>
      </c>
      <c r="B45" t="s">
        <v>7</v>
      </c>
      <c r="E45">
        <v>10</v>
      </c>
      <c r="I45" t="s">
        <v>2009</v>
      </c>
      <c r="J45" t="s">
        <v>1486</v>
      </c>
    </row>
    <row r="46" spans="1:10" x14ac:dyDescent="0.3">
      <c r="A46">
        <v>26</v>
      </c>
      <c r="B46" t="s">
        <v>182</v>
      </c>
      <c r="E46">
        <v>10</v>
      </c>
      <c r="I46" t="s">
        <v>2009</v>
      </c>
      <c r="J46" t="s">
        <v>1486</v>
      </c>
    </row>
    <row r="47" spans="1:10" x14ac:dyDescent="0.3">
      <c r="A47">
        <v>25</v>
      </c>
      <c r="B47" t="s">
        <v>6</v>
      </c>
      <c r="E47">
        <v>10</v>
      </c>
      <c r="I47" t="s">
        <v>2009</v>
      </c>
      <c r="J47" t="s">
        <v>1486</v>
      </c>
    </row>
    <row r="48" spans="1:10" x14ac:dyDescent="0.3">
      <c r="A48">
        <v>24.5</v>
      </c>
      <c r="B48" t="s">
        <v>182</v>
      </c>
      <c r="E48">
        <v>10</v>
      </c>
      <c r="I48" t="s">
        <v>2009</v>
      </c>
      <c r="J48" t="s">
        <v>1486</v>
      </c>
    </row>
    <row r="49" spans="1:10" x14ac:dyDescent="0.3">
      <c r="A49">
        <v>33</v>
      </c>
      <c r="B49" t="s">
        <v>6</v>
      </c>
      <c r="E49">
        <v>11</v>
      </c>
      <c r="I49" t="s">
        <v>2009</v>
      </c>
      <c r="J49" t="s">
        <v>1486</v>
      </c>
    </row>
    <row r="50" spans="1:10" x14ac:dyDescent="0.3">
      <c r="A50">
        <v>32</v>
      </c>
      <c r="B50" t="s">
        <v>6</v>
      </c>
      <c r="E50">
        <v>11</v>
      </c>
      <c r="I50" t="s">
        <v>2009</v>
      </c>
      <c r="J50" t="s">
        <v>1486</v>
      </c>
    </row>
    <row r="51" spans="1:10" x14ac:dyDescent="0.3">
      <c r="A51">
        <v>31</v>
      </c>
      <c r="B51" t="s">
        <v>182</v>
      </c>
      <c r="E51">
        <v>11</v>
      </c>
      <c r="I51" t="s">
        <v>2009</v>
      </c>
      <c r="J51" t="s">
        <v>1486</v>
      </c>
    </row>
    <row r="52" spans="1:10" x14ac:dyDescent="0.3">
      <c r="A52">
        <v>30</v>
      </c>
      <c r="B52" t="s">
        <v>6</v>
      </c>
      <c r="E52">
        <v>11</v>
      </c>
      <c r="I52" t="s">
        <v>2009</v>
      </c>
      <c r="J52" t="s">
        <v>1486</v>
      </c>
    </row>
    <row r="53" spans="1:10" x14ac:dyDescent="0.3">
      <c r="A53">
        <v>5.3</v>
      </c>
      <c r="B53" t="s">
        <v>268</v>
      </c>
      <c r="C53">
        <v>8.5</v>
      </c>
      <c r="E53" t="s">
        <v>102</v>
      </c>
      <c r="H53" t="s">
        <v>101</v>
      </c>
      <c r="I53" t="s">
        <v>2009</v>
      </c>
      <c r="J53" t="s">
        <v>1670</v>
      </c>
    </row>
    <row r="54" spans="1:10" x14ac:dyDescent="0.3">
      <c r="A54">
        <v>43</v>
      </c>
      <c r="B54" t="s">
        <v>1269</v>
      </c>
      <c r="C54">
        <v>4.0999999999999996</v>
      </c>
      <c r="D54">
        <v>2.1</v>
      </c>
      <c r="I54" t="s">
        <v>2009</v>
      </c>
      <c r="J54" t="s">
        <v>1670</v>
      </c>
    </row>
    <row r="55" spans="1:10" x14ac:dyDescent="0.3">
      <c r="A55">
        <v>36.4</v>
      </c>
      <c r="B55" t="s">
        <v>21</v>
      </c>
      <c r="C55">
        <v>7</v>
      </c>
      <c r="D55">
        <v>13.5</v>
      </c>
      <c r="I55" t="s">
        <v>2009</v>
      </c>
      <c r="J55" t="s">
        <v>1670</v>
      </c>
    </row>
    <row r="56" spans="1:10" x14ac:dyDescent="0.3">
      <c r="A56">
        <v>25</v>
      </c>
      <c r="B56" t="s">
        <v>1269</v>
      </c>
      <c r="C56">
        <v>5.8</v>
      </c>
      <c r="D56">
        <v>21.1</v>
      </c>
      <c r="I56" t="s">
        <v>2009</v>
      </c>
      <c r="J56" t="s">
        <v>1670</v>
      </c>
    </row>
    <row r="57" spans="1:10" x14ac:dyDescent="0.3">
      <c r="A57">
        <v>21.3</v>
      </c>
      <c r="B57" t="s">
        <v>1269</v>
      </c>
      <c r="C57">
        <v>4.5</v>
      </c>
      <c r="D57">
        <v>12.4</v>
      </c>
      <c r="H57" t="s">
        <v>1432</v>
      </c>
      <c r="I57" t="s">
        <v>2009</v>
      </c>
      <c r="J57" t="s">
        <v>1670</v>
      </c>
    </row>
    <row r="58" spans="1:10" x14ac:dyDescent="0.3">
      <c r="A58">
        <v>18.600000000000001</v>
      </c>
      <c r="B58" t="s">
        <v>21</v>
      </c>
      <c r="C58">
        <v>5.6</v>
      </c>
      <c r="D58">
        <v>8.1</v>
      </c>
      <c r="H58" t="s">
        <v>1432</v>
      </c>
      <c r="I58" t="s">
        <v>2009</v>
      </c>
      <c r="J58" t="s">
        <v>1670</v>
      </c>
    </row>
    <row r="59" spans="1:10" x14ac:dyDescent="0.3">
      <c r="A59">
        <v>17.100000000000001</v>
      </c>
      <c r="B59" t="s">
        <v>21</v>
      </c>
      <c r="C59">
        <v>0.2</v>
      </c>
      <c r="H59" t="s">
        <v>1432</v>
      </c>
      <c r="I59" t="s">
        <v>2009</v>
      </c>
      <c r="J59" t="s">
        <v>1670</v>
      </c>
    </row>
    <row r="60" spans="1:10" x14ac:dyDescent="0.3">
      <c r="A60">
        <v>14.8</v>
      </c>
      <c r="B60" t="s">
        <v>1269</v>
      </c>
      <c r="C60">
        <v>3.8</v>
      </c>
      <c r="D60">
        <v>3.5</v>
      </c>
      <c r="I60" t="s">
        <v>2009</v>
      </c>
      <c r="J60" t="s">
        <v>1670</v>
      </c>
    </row>
    <row r="61" spans="1:10" x14ac:dyDescent="0.3">
      <c r="A61">
        <v>6.2</v>
      </c>
      <c r="B61" t="s">
        <v>21</v>
      </c>
      <c r="C61">
        <v>6.5</v>
      </c>
      <c r="D61">
        <v>3.8</v>
      </c>
      <c r="I61" t="s">
        <v>2009</v>
      </c>
      <c r="J61" t="s">
        <v>1670</v>
      </c>
    </row>
    <row r="62" spans="1:10" x14ac:dyDescent="0.3">
      <c r="A62">
        <v>4.5999999999999996</v>
      </c>
      <c r="B62" t="s">
        <v>758</v>
      </c>
      <c r="C62">
        <v>5.6</v>
      </c>
      <c r="D62">
        <v>5.7</v>
      </c>
      <c r="I62" t="s">
        <v>2009</v>
      </c>
      <c r="J62" t="s">
        <v>1670</v>
      </c>
    </row>
    <row r="63" spans="1:10" x14ac:dyDescent="0.3">
      <c r="A63">
        <v>49.9</v>
      </c>
      <c r="B63" t="s">
        <v>1002</v>
      </c>
      <c r="C63">
        <f>1.65+3.71</f>
        <v>5.3599999999999994</v>
      </c>
      <c r="D63">
        <v>4.4000000000000004</v>
      </c>
      <c r="I63" t="s">
        <v>2009</v>
      </c>
      <c r="J63" t="s">
        <v>1670</v>
      </c>
    </row>
    <row r="64" spans="1:10" x14ac:dyDescent="0.3">
      <c r="A64">
        <v>49</v>
      </c>
      <c r="B64" t="s">
        <v>921</v>
      </c>
      <c r="C64">
        <v>0.1</v>
      </c>
      <c r="I64" t="s">
        <v>2009</v>
      </c>
      <c r="J64" t="s">
        <v>1670</v>
      </c>
    </row>
    <row r="65" spans="1:12" x14ac:dyDescent="0.3">
      <c r="A65">
        <v>48.3</v>
      </c>
      <c r="B65" t="s">
        <v>921</v>
      </c>
      <c r="C65">
        <v>5.3</v>
      </c>
      <c r="D65">
        <v>10.5</v>
      </c>
      <c r="I65" t="s">
        <v>2009</v>
      </c>
      <c r="J65" t="s">
        <v>1670</v>
      </c>
    </row>
    <row r="66" spans="1:12" x14ac:dyDescent="0.3">
      <c r="A66">
        <v>47.8</v>
      </c>
      <c r="B66" t="s">
        <v>921</v>
      </c>
      <c r="C66">
        <v>4.0999999999999996</v>
      </c>
      <c r="D66">
        <v>6.5</v>
      </c>
      <c r="I66" t="s">
        <v>2009</v>
      </c>
      <c r="J66" t="s">
        <v>1670</v>
      </c>
    </row>
    <row r="67" spans="1:12" x14ac:dyDescent="0.3">
      <c r="A67">
        <v>45.1</v>
      </c>
      <c r="B67" t="s">
        <v>921</v>
      </c>
      <c r="C67">
        <v>0.2</v>
      </c>
      <c r="I67" t="s">
        <v>2009</v>
      </c>
      <c r="J67" t="s">
        <v>1670</v>
      </c>
    </row>
    <row r="68" spans="1:12" x14ac:dyDescent="0.3">
      <c r="A68">
        <v>44.5</v>
      </c>
      <c r="B68" t="s">
        <v>369</v>
      </c>
      <c r="C68">
        <v>0.7</v>
      </c>
      <c r="I68" t="s">
        <v>2009</v>
      </c>
      <c r="J68" t="s">
        <v>1670</v>
      </c>
    </row>
    <row r="69" spans="1:12" x14ac:dyDescent="0.3">
      <c r="A69">
        <v>43.7</v>
      </c>
      <c r="B69" t="s">
        <v>1002</v>
      </c>
      <c r="C69">
        <v>1.1000000000000001</v>
      </c>
      <c r="I69" t="s">
        <v>2009</v>
      </c>
      <c r="J69" t="s">
        <v>1670</v>
      </c>
    </row>
    <row r="70" spans="1:12" x14ac:dyDescent="0.3">
      <c r="A70">
        <v>43.6</v>
      </c>
      <c r="B70" t="s">
        <v>1002</v>
      </c>
      <c r="C70">
        <v>2</v>
      </c>
      <c r="D70">
        <v>1.1000000000000001</v>
      </c>
      <c r="I70" t="s">
        <v>2009</v>
      </c>
      <c r="J70" t="s">
        <v>1670</v>
      </c>
      <c r="K70">
        <f>SUM(E54:E70)</f>
        <v>0</v>
      </c>
      <c r="L70" s="2" t="s">
        <v>1259</v>
      </c>
    </row>
    <row r="71" spans="1:12" x14ac:dyDescent="0.3">
      <c r="A71">
        <v>43</v>
      </c>
      <c r="B71" t="s">
        <v>373</v>
      </c>
      <c r="C71">
        <v>0.15</v>
      </c>
      <c r="I71" t="s">
        <v>2009</v>
      </c>
      <c r="J71" t="s">
        <v>1670</v>
      </c>
    </row>
    <row r="72" spans="1:12" x14ac:dyDescent="0.3">
      <c r="A72">
        <v>43</v>
      </c>
      <c r="B72" t="s">
        <v>921</v>
      </c>
      <c r="C72">
        <v>1.3</v>
      </c>
      <c r="I72" t="s">
        <v>2009</v>
      </c>
      <c r="J72" t="s">
        <v>1670</v>
      </c>
    </row>
    <row r="73" spans="1:12" x14ac:dyDescent="0.3">
      <c r="A73">
        <v>41.3</v>
      </c>
      <c r="B73" t="s">
        <v>921</v>
      </c>
      <c r="C73">
        <v>5</v>
      </c>
      <c r="D73">
        <v>3.7</v>
      </c>
      <c r="I73" t="s">
        <v>2009</v>
      </c>
      <c r="J73" t="s">
        <v>1670</v>
      </c>
    </row>
    <row r="74" spans="1:12" x14ac:dyDescent="0.3">
      <c r="A74">
        <v>40.4</v>
      </c>
      <c r="B74" t="s">
        <v>1002</v>
      </c>
      <c r="C74">
        <v>2.1</v>
      </c>
      <c r="D74">
        <v>1.3</v>
      </c>
      <c r="I74" t="s">
        <v>2009</v>
      </c>
      <c r="J74" t="s">
        <v>1670</v>
      </c>
    </row>
    <row r="75" spans="1:12" x14ac:dyDescent="0.3">
      <c r="A75">
        <v>40</v>
      </c>
      <c r="B75" t="s">
        <v>1002</v>
      </c>
      <c r="C75">
        <v>1.1000000000000001</v>
      </c>
      <c r="I75" t="s">
        <v>2009</v>
      </c>
      <c r="J75" t="s">
        <v>1670</v>
      </c>
    </row>
    <row r="76" spans="1:12" x14ac:dyDescent="0.3">
      <c r="A76">
        <v>39.5</v>
      </c>
      <c r="B76" t="s">
        <v>1002</v>
      </c>
      <c r="C76">
        <v>6.3</v>
      </c>
      <c r="D76" t="s">
        <v>25</v>
      </c>
      <c r="I76" t="s">
        <v>2009</v>
      </c>
      <c r="J76" t="s">
        <v>1670</v>
      </c>
    </row>
    <row r="77" spans="1:12" x14ac:dyDescent="0.3">
      <c r="A77">
        <v>38.5</v>
      </c>
      <c r="B77" t="s">
        <v>921</v>
      </c>
      <c r="C77">
        <v>2.8</v>
      </c>
      <c r="D77">
        <v>2</v>
      </c>
      <c r="I77" t="s">
        <v>2009</v>
      </c>
      <c r="J77" t="s">
        <v>1670</v>
      </c>
    </row>
    <row r="78" spans="1:12" x14ac:dyDescent="0.3">
      <c r="A78">
        <v>37</v>
      </c>
      <c r="B78" t="s">
        <v>921</v>
      </c>
      <c r="C78">
        <v>0.6</v>
      </c>
      <c r="I78" t="s">
        <v>2009</v>
      </c>
      <c r="J78" t="s">
        <v>1670</v>
      </c>
    </row>
    <row r="79" spans="1:12" x14ac:dyDescent="0.3">
      <c r="A79">
        <v>26.4</v>
      </c>
      <c r="B79" t="s">
        <v>921</v>
      </c>
      <c r="C79">
        <v>0.45</v>
      </c>
      <c r="I79" t="s">
        <v>2009</v>
      </c>
      <c r="J79" t="s">
        <v>1670</v>
      </c>
    </row>
    <row r="80" spans="1:12" x14ac:dyDescent="0.3">
      <c r="A80">
        <v>9.9</v>
      </c>
      <c r="B80" t="s">
        <v>1002</v>
      </c>
      <c r="C80">
        <v>5.8</v>
      </c>
      <c r="D80">
        <v>7.9</v>
      </c>
      <c r="I80" t="s">
        <v>2009</v>
      </c>
      <c r="J80" t="s">
        <v>1670</v>
      </c>
    </row>
    <row r="81" spans="1:10" x14ac:dyDescent="0.3">
      <c r="A81">
        <v>4.9000000000000004</v>
      </c>
      <c r="B81" t="s">
        <v>369</v>
      </c>
      <c r="C81">
        <v>0.1</v>
      </c>
      <c r="I81" t="s">
        <v>2009</v>
      </c>
      <c r="J81" t="s">
        <v>1670</v>
      </c>
    </row>
    <row r="82" spans="1:10" x14ac:dyDescent="0.3">
      <c r="A82">
        <v>4.7</v>
      </c>
      <c r="B82" t="s">
        <v>1002</v>
      </c>
      <c r="C82">
        <v>0.2</v>
      </c>
      <c r="I82" t="s">
        <v>2009</v>
      </c>
      <c r="J82" t="s">
        <v>1670</v>
      </c>
    </row>
    <row r="83" spans="1:10" x14ac:dyDescent="0.3">
      <c r="A83">
        <v>4.3</v>
      </c>
      <c r="B83" t="s">
        <v>1002</v>
      </c>
      <c r="C83">
        <v>0.1</v>
      </c>
      <c r="I83" t="s">
        <v>2009</v>
      </c>
      <c r="J83" t="s">
        <v>1670</v>
      </c>
    </row>
    <row r="84" spans="1:10" x14ac:dyDescent="0.3">
      <c r="A84">
        <v>4.2</v>
      </c>
      <c r="B84" t="s">
        <v>921</v>
      </c>
      <c r="C84">
        <v>6.5</v>
      </c>
      <c r="I84" t="s">
        <v>2009</v>
      </c>
      <c r="J84" t="s">
        <v>1670</v>
      </c>
    </row>
    <row r="85" spans="1:10" x14ac:dyDescent="0.3">
      <c r="A85">
        <v>41.3</v>
      </c>
      <c r="B85" t="s">
        <v>199</v>
      </c>
      <c r="C85">
        <v>4.8</v>
      </c>
      <c r="D85">
        <v>4.5999999999999996</v>
      </c>
      <c r="I85" t="s">
        <v>2009</v>
      </c>
      <c r="J85" t="s">
        <v>1670</v>
      </c>
    </row>
    <row r="86" spans="1:10" x14ac:dyDescent="0.3">
      <c r="A86">
        <v>41.1</v>
      </c>
      <c r="B86" t="s">
        <v>199</v>
      </c>
      <c r="C86">
        <v>0.7</v>
      </c>
      <c r="I86" t="s">
        <v>2009</v>
      </c>
      <c r="J86" t="s">
        <v>1670</v>
      </c>
    </row>
    <row r="87" spans="1:10" x14ac:dyDescent="0.3">
      <c r="A87">
        <v>17.5</v>
      </c>
      <c r="B87" t="s">
        <v>917</v>
      </c>
      <c r="C87">
        <v>0.6</v>
      </c>
      <c r="H87" t="s">
        <v>1432</v>
      </c>
      <c r="I87" t="s">
        <v>2007</v>
      </c>
      <c r="J87" t="s">
        <v>1671</v>
      </c>
    </row>
    <row r="88" spans="1:10" x14ac:dyDescent="0.3">
      <c r="A88">
        <v>7.5</v>
      </c>
      <c r="B88" t="s">
        <v>918</v>
      </c>
      <c r="C88">
        <v>0.4</v>
      </c>
      <c r="I88" t="s">
        <v>2007</v>
      </c>
      <c r="J88" t="s">
        <v>1671</v>
      </c>
    </row>
    <row r="89" spans="1:10" x14ac:dyDescent="0.3">
      <c r="A89">
        <v>6.9</v>
      </c>
      <c r="B89" t="s">
        <v>917</v>
      </c>
      <c r="C89">
        <v>0.4</v>
      </c>
      <c r="I89" t="s">
        <v>2007</v>
      </c>
      <c r="J89" t="s">
        <v>1671</v>
      </c>
    </row>
    <row r="90" spans="1:10" x14ac:dyDescent="0.3">
      <c r="A90">
        <v>6.5</v>
      </c>
      <c r="B90" t="s">
        <v>917</v>
      </c>
      <c r="C90">
        <v>0.4</v>
      </c>
      <c r="I90" t="s">
        <v>2007</v>
      </c>
      <c r="J90" t="s">
        <v>1671</v>
      </c>
    </row>
    <row r="91" spans="1:10" x14ac:dyDescent="0.3">
      <c r="A91">
        <v>6.5</v>
      </c>
      <c r="B91" t="s">
        <v>249</v>
      </c>
      <c r="C91">
        <v>0.2</v>
      </c>
      <c r="I91" t="s">
        <v>2007</v>
      </c>
      <c r="J91" t="s">
        <v>1671</v>
      </c>
    </row>
    <row r="92" spans="1:10" x14ac:dyDescent="0.3">
      <c r="A92">
        <v>45.5</v>
      </c>
      <c r="B92" t="s">
        <v>371</v>
      </c>
      <c r="C92">
        <v>3.2</v>
      </c>
      <c r="D92">
        <v>15.1</v>
      </c>
      <c r="G92" t="s">
        <v>372</v>
      </c>
      <c r="I92" t="s">
        <v>2007</v>
      </c>
      <c r="J92" t="s">
        <v>1486</v>
      </c>
    </row>
    <row r="93" spans="1:10" x14ac:dyDescent="0.3">
      <c r="A93">
        <v>21.3</v>
      </c>
      <c r="B93" t="s">
        <v>1430</v>
      </c>
      <c r="C93">
        <v>4.9000000000000004</v>
      </c>
      <c r="D93">
        <v>11.5</v>
      </c>
      <c r="H93" t="s">
        <v>1432</v>
      </c>
      <c r="I93" t="s">
        <v>2007</v>
      </c>
      <c r="J93" t="s">
        <v>1486</v>
      </c>
    </row>
    <row r="94" spans="1:10" x14ac:dyDescent="0.3">
      <c r="A94">
        <v>14.2</v>
      </c>
      <c r="B94" t="s">
        <v>1433</v>
      </c>
      <c r="C94">
        <v>3.5</v>
      </c>
      <c r="D94">
        <v>7.6</v>
      </c>
      <c r="I94" t="s">
        <v>2007</v>
      </c>
      <c r="J94" t="s">
        <v>1486</v>
      </c>
    </row>
    <row r="95" spans="1:10" x14ac:dyDescent="0.3">
      <c r="A95">
        <v>38.200000000000003</v>
      </c>
      <c r="B95" t="s">
        <v>26</v>
      </c>
      <c r="C95">
        <v>0.35</v>
      </c>
      <c r="I95" t="s">
        <v>1669</v>
      </c>
      <c r="J95" t="s">
        <v>2036</v>
      </c>
    </row>
    <row r="96" spans="1:10" x14ac:dyDescent="0.3">
      <c r="A96">
        <v>15.3</v>
      </c>
      <c r="B96" t="s">
        <v>108</v>
      </c>
      <c r="I96" t="s">
        <v>1669</v>
      </c>
      <c r="J96" t="s">
        <v>2036</v>
      </c>
    </row>
    <row r="97" spans="1:10" x14ac:dyDescent="0.3">
      <c r="A97">
        <v>14.1</v>
      </c>
      <c r="B97" t="s">
        <v>1434</v>
      </c>
      <c r="C97">
        <v>0.55000000000000004</v>
      </c>
      <c r="I97" t="s">
        <v>1669</v>
      </c>
      <c r="J97" t="s">
        <v>2036</v>
      </c>
    </row>
    <row r="98" spans="1:10" x14ac:dyDescent="0.3">
      <c r="A98">
        <v>3.3</v>
      </c>
      <c r="B98" t="s">
        <v>1597</v>
      </c>
      <c r="C98">
        <v>7.5</v>
      </c>
      <c r="D98">
        <v>14.6</v>
      </c>
      <c r="I98" t="s">
        <v>1866</v>
      </c>
      <c r="J98" t="s">
        <v>1486</v>
      </c>
    </row>
    <row r="99" spans="1:10" x14ac:dyDescent="0.3">
      <c r="A99">
        <v>2.1</v>
      </c>
      <c r="B99" t="s">
        <v>1597</v>
      </c>
      <c r="C99">
        <v>8.1</v>
      </c>
      <c r="D99">
        <v>17.5</v>
      </c>
      <c r="I99" t="s">
        <v>1866</v>
      </c>
      <c r="J99" t="s">
        <v>1486</v>
      </c>
    </row>
    <row r="100" spans="1:10" x14ac:dyDescent="0.3">
      <c r="A100">
        <v>29</v>
      </c>
      <c r="B100" t="s">
        <v>193</v>
      </c>
      <c r="C100">
        <v>0.2</v>
      </c>
      <c r="I100" t="s">
        <v>2009</v>
      </c>
      <c r="J100" t="s">
        <v>1486</v>
      </c>
    </row>
    <row r="101" spans="1:10" x14ac:dyDescent="0.3">
      <c r="A101">
        <v>26.7</v>
      </c>
      <c r="B101" t="s">
        <v>193</v>
      </c>
      <c r="C101">
        <v>0.4</v>
      </c>
      <c r="I101" t="s">
        <v>2009</v>
      </c>
      <c r="J101" t="s">
        <v>1486</v>
      </c>
    </row>
    <row r="102" spans="1:10" x14ac:dyDescent="0.3">
      <c r="A102">
        <v>26.4</v>
      </c>
      <c r="B102" t="s">
        <v>192</v>
      </c>
      <c r="C102">
        <v>0.3</v>
      </c>
      <c r="I102" t="s">
        <v>2009</v>
      </c>
      <c r="J102" t="s">
        <v>1486</v>
      </c>
    </row>
    <row r="103" spans="1:10" x14ac:dyDescent="0.3">
      <c r="A103">
        <v>25.6</v>
      </c>
      <c r="B103" t="s">
        <v>192</v>
      </c>
      <c r="C103">
        <v>0.15</v>
      </c>
      <c r="I103" t="s">
        <v>2009</v>
      </c>
      <c r="J103" t="s">
        <v>1486</v>
      </c>
    </row>
    <row r="104" spans="1:10" x14ac:dyDescent="0.3">
      <c r="A104">
        <v>6.6</v>
      </c>
      <c r="B104" t="s">
        <v>192</v>
      </c>
      <c r="C104">
        <v>3.3</v>
      </c>
      <c r="D104">
        <v>3</v>
      </c>
      <c r="H104" t="s">
        <v>395</v>
      </c>
      <c r="I104" t="s">
        <v>2009</v>
      </c>
      <c r="J104" t="s">
        <v>1486</v>
      </c>
    </row>
    <row r="105" spans="1:10" x14ac:dyDescent="0.3">
      <c r="A105">
        <v>33.799999999999997</v>
      </c>
      <c r="B105" t="s">
        <v>6</v>
      </c>
      <c r="C105">
        <v>0.4</v>
      </c>
      <c r="I105" t="s">
        <v>2009</v>
      </c>
      <c r="J105" t="s">
        <v>1486</v>
      </c>
    </row>
    <row r="106" spans="1:10" x14ac:dyDescent="0.3">
      <c r="A106">
        <v>33.799999999999997</v>
      </c>
      <c r="B106" t="s">
        <v>6</v>
      </c>
      <c r="C106">
        <v>0.35</v>
      </c>
      <c r="I106" t="s">
        <v>2009</v>
      </c>
      <c r="J106" t="s">
        <v>1486</v>
      </c>
    </row>
    <row r="107" spans="1:10" x14ac:dyDescent="0.3">
      <c r="A107">
        <v>31.4</v>
      </c>
      <c r="B107" t="s">
        <v>182</v>
      </c>
      <c r="C107">
        <v>0.2</v>
      </c>
      <c r="I107" t="s">
        <v>2009</v>
      </c>
      <c r="J107" t="s">
        <v>1486</v>
      </c>
    </row>
    <row r="108" spans="1:10" x14ac:dyDescent="0.3">
      <c r="A108">
        <v>31.4</v>
      </c>
      <c r="B108" t="s">
        <v>6</v>
      </c>
      <c r="C108">
        <v>0.4</v>
      </c>
      <c r="I108" t="s">
        <v>2009</v>
      </c>
      <c r="J108" t="s">
        <v>1486</v>
      </c>
    </row>
    <row r="109" spans="1:10" x14ac:dyDescent="0.3">
      <c r="A109">
        <v>31</v>
      </c>
      <c r="B109" t="s">
        <v>6</v>
      </c>
      <c r="C109">
        <v>0.35</v>
      </c>
      <c r="I109" t="s">
        <v>2009</v>
      </c>
      <c r="J109" t="s">
        <v>1486</v>
      </c>
    </row>
    <row r="110" spans="1:10" x14ac:dyDescent="0.3">
      <c r="A110">
        <v>29</v>
      </c>
      <c r="B110" t="s">
        <v>6</v>
      </c>
      <c r="C110">
        <v>0.35</v>
      </c>
      <c r="I110" t="s">
        <v>2009</v>
      </c>
      <c r="J110" t="s">
        <v>1486</v>
      </c>
    </row>
    <row r="111" spans="1:10" x14ac:dyDescent="0.3">
      <c r="A111">
        <v>28.9</v>
      </c>
      <c r="B111" t="s">
        <v>6</v>
      </c>
      <c r="C111">
        <v>0.5</v>
      </c>
      <c r="I111" t="s">
        <v>2009</v>
      </c>
      <c r="J111" t="s">
        <v>1486</v>
      </c>
    </row>
    <row r="112" spans="1:10" x14ac:dyDescent="0.3">
      <c r="A112">
        <v>28.8</v>
      </c>
      <c r="B112" t="s">
        <v>6</v>
      </c>
      <c r="C112">
        <v>0.35</v>
      </c>
      <c r="I112" t="s">
        <v>2009</v>
      </c>
      <c r="J112" t="s">
        <v>1486</v>
      </c>
    </row>
    <row r="113" spans="1:10" x14ac:dyDescent="0.3">
      <c r="A113">
        <v>28.8</v>
      </c>
      <c r="B113" t="s">
        <v>6</v>
      </c>
      <c r="C113">
        <v>0.35</v>
      </c>
      <c r="I113" t="s">
        <v>2009</v>
      </c>
      <c r="J113" t="s">
        <v>1486</v>
      </c>
    </row>
    <row r="114" spans="1:10" x14ac:dyDescent="0.3">
      <c r="A114">
        <v>28.2</v>
      </c>
      <c r="B114" t="s">
        <v>182</v>
      </c>
      <c r="C114">
        <v>0.4</v>
      </c>
      <c r="I114" t="s">
        <v>2009</v>
      </c>
      <c r="J114" t="s">
        <v>1486</v>
      </c>
    </row>
    <row r="115" spans="1:10" x14ac:dyDescent="0.3">
      <c r="A115">
        <v>24.3</v>
      </c>
      <c r="B115" t="s">
        <v>6</v>
      </c>
      <c r="C115">
        <v>6.2</v>
      </c>
      <c r="D115">
        <v>9.6</v>
      </c>
      <c r="I115" t="s">
        <v>2009</v>
      </c>
      <c r="J115" t="s">
        <v>1486</v>
      </c>
    </row>
    <row r="116" spans="1:10" x14ac:dyDescent="0.3">
      <c r="A116">
        <v>22</v>
      </c>
      <c r="B116" t="s">
        <v>1429</v>
      </c>
      <c r="C116">
        <v>6.1</v>
      </c>
      <c r="D116">
        <v>7</v>
      </c>
      <c r="I116" t="s">
        <v>2009</v>
      </c>
      <c r="J116" t="s">
        <v>1486</v>
      </c>
    </row>
    <row r="117" spans="1:10" x14ac:dyDescent="0.3">
      <c r="A117">
        <v>20.7</v>
      </c>
      <c r="B117" t="s">
        <v>6</v>
      </c>
      <c r="C117">
        <v>4.3</v>
      </c>
      <c r="D117">
        <v>4.5999999999999996</v>
      </c>
      <c r="H117" t="s">
        <v>1432</v>
      </c>
      <c r="I117" t="s">
        <v>2009</v>
      </c>
      <c r="J117" t="s">
        <v>1486</v>
      </c>
    </row>
    <row r="118" spans="1:10" x14ac:dyDescent="0.3">
      <c r="A118">
        <v>20</v>
      </c>
      <c r="B118" t="s">
        <v>6</v>
      </c>
      <c r="C118">
        <v>7.1</v>
      </c>
      <c r="D118">
        <v>12.1</v>
      </c>
      <c r="H118" t="s">
        <v>1432</v>
      </c>
      <c r="I118" t="s">
        <v>2009</v>
      </c>
      <c r="J118" t="s">
        <v>1486</v>
      </c>
    </row>
    <row r="119" spans="1:10" x14ac:dyDescent="0.3">
      <c r="A119">
        <v>27.1</v>
      </c>
      <c r="B119" t="s">
        <v>1263</v>
      </c>
      <c r="E119">
        <v>1</v>
      </c>
      <c r="I119" t="s">
        <v>1867</v>
      </c>
      <c r="J119" t="s">
        <v>1671</v>
      </c>
    </row>
    <row r="120" spans="1:10" x14ac:dyDescent="0.3">
      <c r="A120">
        <v>48.7</v>
      </c>
      <c r="B120" t="s">
        <v>743</v>
      </c>
      <c r="E120">
        <v>1</v>
      </c>
      <c r="I120" t="s">
        <v>2011</v>
      </c>
      <c r="J120" t="s">
        <v>1671</v>
      </c>
    </row>
    <row r="121" spans="1:10" x14ac:dyDescent="0.3">
      <c r="A121">
        <v>13</v>
      </c>
      <c r="B121" t="s">
        <v>916</v>
      </c>
      <c r="E121">
        <v>1</v>
      </c>
      <c r="I121" t="s">
        <v>2011</v>
      </c>
      <c r="J121" t="s">
        <v>1671</v>
      </c>
    </row>
    <row r="122" spans="1:10" x14ac:dyDescent="0.3">
      <c r="A122">
        <v>9</v>
      </c>
      <c r="B122" t="s">
        <v>1437</v>
      </c>
      <c r="E122">
        <v>1</v>
      </c>
      <c r="I122" t="s">
        <v>2011</v>
      </c>
      <c r="J122" t="s">
        <v>1671</v>
      </c>
    </row>
    <row r="123" spans="1:10" x14ac:dyDescent="0.3">
      <c r="A123">
        <v>0.2</v>
      </c>
      <c r="B123" t="s">
        <v>916</v>
      </c>
      <c r="E123">
        <v>1</v>
      </c>
      <c r="I123" t="s">
        <v>2011</v>
      </c>
      <c r="J123" t="s">
        <v>1671</v>
      </c>
    </row>
    <row r="124" spans="1:10" x14ac:dyDescent="0.3">
      <c r="A124">
        <v>41.3</v>
      </c>
      <c r="B124" t="s">
        <v>1849</v>
      </c>
      <c r="E124">
        <v>1</v>
      </c>
      <c r="I124" t="s">
        <v>1869</v>
      </c>
      <c r="J124" t="s">
        <v>592</v>
      </c>
    </row>
    <row r="125" spans="1:10" x14ac:dyDescent="0.3">
      <c r="A125">
        <v>38</v>
      </c>
      <c r="B125" t="s">
        <v>506</v>
      </c>
      <c r="E125">
        <v>1</v>
      </c>
      <c r="I125" t="s">
        <v>1869</v>
      </c>
      <c r="J125" t="s">
        <v>592</v>
      </c>
    </row>
    <row r="126" spans="1:10" x14ac:dyDescent="0.3">
      <c r="A126">
        <v>9.1999999999999993</v>
      </c>
      <c r="B126" t="s">
        <v>370</v>
      </c>
      <c r="E126">
        <v>1</v>
      </c>
      <c r="I126" t="s">
        <v>1869</v>
      </c>
      <c r="J126" t="s">
        <v>592</v>
      </c>
    </row>
    <row r="127" spans="1:10" x14ac:dyDescent="0.3">
      <c r="A127">
        <v>8</v>
      </c>
      <c r="B127" t="s">
        <v>370</v>
      </c>
      <c r="E127">
        <v>1</v>
      </c>
      <c r="I127" t="s">
        <v>1869</v>
      </c>
      <c r="J127" t="s">
        <v>592</v>
      </c>
    </row>
    <row r="128" spans="1:10" x14ac:dyDescent="0.3">
      <c r="A128">
        <v>6.9</v>
      </c>
      <c r="B128" t="s">
        <v>370</v>
      </c>
      <c r="E128">
        <v>1</v>
      </c>
      <c r="I128" t="s">
        <v>1869</v>
      </c>
      <c r="J128" t="s">
        <v>592</v>
      </c>
    </row>
    <row r="129" spans="1:10" x14ac:dyDescent="0.3">
      <c r="A129">
        <v>0.2</v>
      </c>
      <c r="B129" t="s">
        <v>161</v>
      </c>
      <c r="E129">
        <v>1</v>
      </c>
      <c r="I129" t="s">
        <v>1869</v>
      </c>
      <c r="J129" t="s">
        <v>592</v>
      </c>
    </row>
    <row r="130" spans="1:10" x14ac:dyDescent="0.3">
      <c r="A130">
        <v>7</v>
      </c>
      <c r="B130" t="s">
        <v>1265</v>
      </c>
      <c r="E130">
        <v>2</v>
      </c>
      <c r="I130" t="s">
        <v>1867</v>
      </c>
      <c r="J130" t="s">
        <v>1671</v>
      </c>
    </row>
    <row r="131" spans="1:10" x14ac:dyDescent="0.3">
      <c r="A131">
        <v>29</v>
      </c>
      <c r="B131" t="s">
        <v>916</v>
      </c>
      <c r="E131">
        <v>2</v>
      </c>
      <c r="I131" t="s">
        <v>2011</v>
      </c>
      <c r="J131" t="s">
        <v>1671</v>
      </c>
    </row>
    <row r="132" spans="1:10" x14ac:dyDescent="0.3">
      <c r="A132">
        <v>25</v>
      </c>
      <c r="B132" t="s">
        <v>1849</v>
      </c>
      <c r="E132">
        <v>2</v>
      </c>
      <c r="I132" t="s">
        <v>1869</v>
      </c>
      <c r="J132" t="s">
        <v>592</v>
      </c>
    </row>
    <row r="133" spans="1:10" x14ac:dyDescent="0.3">
      <c r="A133">
        <v>36</v>
      </c>
      <c r="B133" t="s">
        <v>1138</v>
      </c>
      <c r="E133">
        <v>3</v>
      </c>
      <c r="I133" t="s">
        <v>2011</v>
      </c>
      <c r="J133" t="s">
        <v>1671</v>
      </c>
    </row>
    <row r="134" spans="1:10" x14ac:dyDescent="0.3">
      <c r="A134">
        <v>30</v>
      </c>
      <c r="B134" t="s">
        <v>1138</v>
      </c>
      <c r="E134">
        <v>3</v>
      </c>
      <c r="I134" t="s">
        <v>2011</v>
      </c>
      <c r="J134" s="2" t="s">
        <v>1671</v>
      </c>
    </row>
    <row r="135" spans="1:10" x14ac:dyDescent="0.3">
      <c r="A135">
        <v>49.4</v>
      </c>
      <c r="B135" t="s">
        <v>1849</v>
      </c>
      <c r="E135">
        <v>3</v>
      </c>
      <c r="I135" t="s">
        <v>1869</v>
      </c>
      <c r="J135" s="2" t="s">
        <v>592</v>
      </c>
    </row>
    <row r="136" spans="1:10" x14ac:dyDescent="0.3">
      <c r="A136">
        <v>26</v>
      </c>
      <c r="B136" t="s">
        <v>1849</v>
      </c>
      <c r="E136">
        <v>3</v>
      </c>
      <c r="I136" t="s">
        <v>1869</v>
      </c>
      <c r="J136" s="2" t="s">
        <v>592</v>
      </c>
    </row>
    <row r="137" spans="1:10" x14ac:dyDescent="0.3">
      <c r="A137">
        <v>35</v>
      </c>
      <c r="B137" t="s">
        <v>1138</v>
      </c>
      <c r="E137">
        <v>4</v>
      </c>
      <c r="I137" t="s">
        <v>2011</v>
      </c>
      <c r="J137" s="2" t="s">
        <v>1671</v>
      </c>
    </row>
    <row r="138" spans="1:10" x14ac:dyDescent="0.3">
      <c r="A138">
        <v>12</v>
      </c>
      <c r="B138" t="s">
        <v>916</v>
      </c>
      <c r="E138">
        <v>4</v>
      </c>
      <c r="I138" t="s">
        <v>2011</v>
      </c>
      <c r="J138" s="2" t="s">
        <v>1671</v>
      </c>
    </row>
    <row r="139" spans="1:10" x14ac:dyDescent="0.3">
      <c r="A139">
        <v>2</v>
      </c>
      <c r="B139" t="s">
        <v>916</v>
      </c>
      <c r="E139">
        <v>4</v>
      </c>
      <c r="I139" t="s">
        <v>2011</v>
      </c>
      <c r="J139" s="2" t="s">
        <v>1671</v>
      </c>
    </row>
    <row r="140" spans="1:10" x14ac:dyDescent="0.3">
      <c r="A140">
        <v>1</v>
      </c>
      <c r="B140" t="s">
        <v>1850</v>
      </c>
      <c r="E140">
        <v>4</v>
      </c>
      <c r="I140" t="s">
        <v>2011</v>
      </c>
      <c r="J140" s="2" t="s">
        <v>1671</v>
      </c>
    </row>
    <row r="141" spans="1:10" x14ac:dyDescent="0.3">
      <c r="A141">
        <v>47</v>
      </c>
      <c r="B141" t="s">
        <v>357</v>
      </c>
      <c r="E141">
        <v>5</v>
      </c>
      <c r="I141" t="s">
        <v>1869</v>
      </c>
      <c r="J141" s="2" t="s">
        <v>592</v>
      </c>
    </row>
    <row r="142" spans="1:10" x14ac:dyDescent="0.3">
      <c r="A142">
        <v>13.5</v>
      </c>
      <c r="B142" t="s">
        <v>1435</v>
      </c>
      <c r="E142">
        <v>6</v>
      </c>
      <c r="I142" t="s">
        <v>2011</v>
      </c>
      <c r="J142" s="2" t="s">
        <v>1671</v>
      </c>
    </row>
    <row r="143" spans="1:10" x14ac:dyDescent="0.3">
      <c r="A143">
        <v>48</v>
      </c>
      <c r="B143" t="s">
        <v>1849</v>
      </c>
      <c r="E143">
        <v>6</v>
      </c>
      <c r="I143" t="s">
        <v>1869</v>
      </c>
      <c r="J143" s="2" t="s">
        <v>592</v>
      </c>
    </row>
    <row r="144" spans="1:10" x14ac:dyDescent="0.3">
      <c r="A144">
        <v>49</v>
      </c>
      <c r="B144" t="s">
        <v>354</v>
      </c>
      <c r="E144">
        <v>12</v>
      </c>
      <c r="I144" t="s">
        <v>1869</v>
      </c>
      <c r="J144" s="2" t="s">
        <v>592</v>
      </c>
    </row>
    <row r="145" spans="1:12" x14ac:dyDescent="0.3">
      <c r="A145">
        <v>48</v>
      </c>
      <c r="B145" t="s">
        <v>357</v>
      </c>
      <c r="E145">
        <v>13</v>
      </c>
      <c r="I145" t="s">
        <v>1869</v>
      </c>
      <c r="J145" s="2" t="s">
        <v>592</v>
      </c>
    </row>
    <row r="146" spans="1:12" x14ac:dyDescent="0.3">
      <c r="A146">
        <v>34.700000000000003</v>
      </c>
      <c r="B146" t="s">
        <v>916</v>
      </c>
      <c r="H146" t="s">
        <v>2035</v>
      </c>
      <c r="I146" t="s">
        <v>2011</v>
      </c>
      <c r="J146" s="2" t="s">
        <v>1671</v>
      </c>
      <c r="K146">
        <f>SUM(E78:E146)</f>
        <v>87</v>
      </c>
      <c r="L146" s="2" t="s">
        <v>1260</v>
      </c>
    </row>
    <row r="147" spans="1:12" x14ac:dyDescent="0.3">
      <c r="A147">
        <v>34.200000000000003</v>
      </c>
      <c r="B147" t="s">
        <v>1138</v>
      </c>
      <c r="I147" t="s">
        <v>2011</v>
      </c>
      <c r="J147" s="2" t="s">
        <v>1671</v>
      </c>
      <c r="K147">
        <f>K146+K21</f>
        <v>101</v>
      </c>
      <c r="L147" s="2" t="s">
        <v>1261</v>
      </c>
    </row>
    <row r="148" spans="1:12" x14ac:dyDescent="0.3">
      <c r="A148">
        <v>48.2</v>
      </c>
      <c r="B148" t="s">
        <v>1849</v>
      </c>
      <c r="C148">
        <v>0.15</v>
      </c>
      <c r="I148" t="s">
        <v>1869</v>
      </c>
      <c r="J148" s="2" t="s">
        <v>592</v>
      </c>
    </row>
    <row r="149" spans="1:12" x14ac:dyDescent="0.3">
      <c r="A149">
        <v>47.7</v>
      </c>
      <c r="B149" t="s">
        <v>1849</v>
      </c>
      <c r="C149">
        <v>0.2</v>
      </c>
      <c r="I149" t="s">
        <v>1869</v>
      </c>
      <c r="J149" s="2" t="s">
        <v>592</v>
      </c>
    </row>
    <row r="150" spans="1:12" x14ac:dyDescent="0.3">
      <c r="A150">
        <v>47.2</v>
      </c>
      <c r="B150" t="s">
        <v>370</v>
      </c>
      <c r="C150">
        <v>0.25</v>
      </c>
      <c r="I150" t="s">
        <v>1869</v>
      </c>
      <c r="J150" s="2" t="s">
        <v>592</v>
      </c>
    </row>
    <row r="151" spans="1:12" x14ac:dyDescent="0.3">
      <c r="A151">
        <v>47.1</v>
      </c>
      <c r="B151" t="s">
        <v>1849</v>
      </c>
      <c r="C151">
        <v>0.4</v>
      </c>
      <c r="I151" t="s">
        <v>1869</v>
      </c>
      <c r="J151" s="2" t="s">
        <v>592</v>
      </c>
    </row>
    <row r="152" spans="1:12" x14ac:dyDescent="0.3">
      <c r="A152">
        <v>46.8</v>
      </c>
      <c r="B152" t="s">
        <v>1849</v>
      </c>
      <c r="C152">
        <v>0.15</v>
      </c>
      <c r="I152" t="s">
        <v>1869</v>
      </c>
      <c r="J152" s="2" t="s">
        <v>592</v>
      </c>
    </row>
    <row r="153" spans="1:12" x14ac:dyDescent="0.3">
      <c r="A153">
        <v>46.7</v>
      </c>
      <c r="B153" t="s">
        <v>1849</v>
      </c>
      <c r="C153">
        <v>0.35</v>
      </c>
      <c r="I153" t="s">
        <v>1869</v>
      </c>
      <c r="J153" s="2" t="s">
        <v>592</v>
      </c>
    </row>
    <row r="154" spans="1:12" x14ac:dyDescent="0.3">
      <c r="A154">
        <v>44.5</v>
      </c>
      <c r="B154" t="s">
        <v>370</v>
      </c>
      <c r="C154">
        <v>0.25</v>
      </c>
      <c r="I154" t="s">
        <v>1869</v>
      </c>
      <c r="J154" s="2" t="s">
        <v>592</v>
      </c>
    </row>
    <row r="155" spans="1:12" x14ac:dyDescent="0.3">
      <c r="A155">
        <v>44.1</v>
      </c>
      <c r="B155" t="s">
        <v>1849</v>
      </c>
      <c r="C155">
        <v>0.5</v>
      </c>
      <c r="I155" t="s">
        <v>1869</v>
      </c>
      <c r="J155" s="2" t="s">
        <v>592</v>
      </c>
    </row>
    <row r="156" spans="1:12" x14ac:dyDescent="0.3">
      <c r="A156">
        <v>43.3</v>
      </c>
      <c r="B156" t="s">
        <v>1849</v>
      </c>
      <c r="C156">
        <v>0.55000000000000004</v>
      </c>
      <c r="I156" t="s">
        <v>1869</v>
      </c>
      <c r="J156" s="2" t="s">
        <v>592</v>
      </c>
    </row>
    <row r="157" spans="1:12" x14ac:dyDescent="0.3">
      <c r="A157">
        <v>43.3</v>
      </c>
      <c r="B157" t="s">
        <v>370</v>
      </c>
      <c r="C157">
        <v>0.2</v>
      </c>
      <c r="I157" t="s">
        <v>1869</v>
      </c>
      <c r="J157" s="2" t="s">
        <v>592</v>
      </c>
    </row>
    <row r="158" spans="1:12" x14ac:dyDescent="0.3">
      <c r="A158">
        <v>43.3</v>
      </c>
      <c r="B158" t="s">
        <v>370</v>
      </c>
      <c r="C158">
        <v>0.35</v>
      </c>
      <c r="I158" t="s">
        <v>1869</v>
      </c>
      <c r="J158" s="2" t="s">
        <v>592</v>
      </c>
    </row>
    <row r="159" spans="1:12" x14ac:dyDescent="0.3">
      <c r="A159">
        <v>41.8</v>
      </c>
      <c r="B159" t="s">
        <v>370</v>
      </c>
      <c r="C159">
        <v>0.15</v>
      </c>
      <c r="I159" t="s">
        <v>1869</v>
      </c>
      <c r="J159" s="2" t="s">
        <v>592</v>
      </c>
    </row>
    <row r="160" spans="1:12" x14ac:dyDescent="0.3">
      <c r="A160">
        <v>41.7</v>
      </c>
      <c r="B160" t="s">
        <v>198</v>
      </c>
      <c r="C160">
        <v>0.2</v>
      </c>
      <c r="I160" t="s">
        <v>1869</v>
      </c>
      <c r="J160" s="2" t="s">
        <v>592</v>
      </c>
    </row>
    <row r="161" spans="1:10" x14ac:dyDescent="0.3">
      <c r="A161">
        <v>40.200000000000003</v>
      </c>
      <c r="B161" t="s">
        <v>370</v>
      </c>
      <c r="C161">
        <v>0.2</v>
      </c>
      <c r="I161" t="s">
        <v>1869</v>
      </c>
      <c r="J161" s="2" t="s">
        <v>592</v>
      </c>
    </row>
    <row r="162" spans="1:10" x14ac:dyDescent="0.3">
      <c r="A162">
        <v>38.799999999999997</v>
      </c>
      <c r="B162" t="s">
        <v>370</v>
      </c>
      <c r="C162">
        <v>0.15</v>
      </c>
      <c r="I162" t="s">
        <v>1869</v>
      </c>
      <c r="J162" s="2" t="s">
        <v>592</v>
      </c>
    </row>
    <row r="163" spans="1:10" x14ac:dyDescent="0.3">
      <c r="A163">
        <v>16.2</v>
      </c>
      <c r="B163" t="s">
        <v>1849</v>
      </c>
      <c r="C163">
        <v>0.2</v>
      </c>
      <c r="I163" t="s">
        <v>1869</v>
      </c>
      <c r="J163" s="2" t="s">
        <v>592</v>
      </c>
    </row>
    <row r="164" spans="1:10" x14ac:dyDescent="0.3">
      <c r="A164">
        <v>7.8</v>
      </c>
      <c r="B164" t="s">
        <v>370</v>
      </c>
      <c r="C164">
        <v>0.2</v>
      </c>
      <c r="I164" t="s">
        <v>1869</v>
      </c>
      <c r="J164" s="2" t="s">
        <v>592</v>
      </c>
    </row>
    <row r="165" spans="1:10" x14ac:dyDescent="0.3">
      <c r="A165">
        <v>6.6</v>
      </c>
      <c r="B165" t="s">
        <v>370</v>
      </c>
      <c r="C165">
        <v>0.45</v>
      </c>
      <c r="I165" t="s">
        <v>1869</v>
      </c>
      <c r="J165" s="2" t="s">
        <v>592</v>
      </c>
    </row>
    <row r="166" spans="1:10" x14ac:dyDescent="0.3">
      <c r="A166">
        <v>6.6</v>
      </c>
      <c r="B166" t="s">
        <v>370</v>
      </c>
      <c r="C166">
        <v>0.4</v>
      </c>
      <c r="I166" t="s">
        <v>1869</v>
      </c>
      <c r="J166" s="2" t="s">
        <v>592</v>
      </c>
    </row>
    <row r="167" spans="1:10" x14ac:dyDescent="0.3">
      <c r="A167">
        <v>6.6</v>
      </c>
      <c r="B167" t="s">
        <v>370</v>
      </c>
      <c r="C167">
        <v>0.4</v>
      </c>
      <c r="I167" t="s">
        <v>1869</v>
      </c>
      <c r="J167" s="2" t="s">
        <v>592</v>
      </c>
    </row>
    <row r="168" spans="1:10" x14ac:dyDescent="0.3">
      <c r="A168">
        <v>6.2</v>
      </c>
      <c r="B168" t="s">
        <v>370</v>
      </c>
      <c r="C168">
        <v>0.3</v>
      </c>
      <c r="I168" t="s">
        <v>1869</v>
      </c>
      <c r="J168" s="2" t="s">
        <v>592</v>
      </c>
    </row>
    <row r="169" spans="1:10" x14ac:dyDescent="0.3">
      <c r="A169">
        <v>5.7</v>
      </c>
      <c r="B169" t="s">
        <v>1849</v>
      </c>
      <c r="C169">
        <v>0.6</v>
      </c>
      <c r="I169" t="s">
        <v>1869</v>
      </c>
      <c r="J169" s="2" t="s">
        <v>592</v>
      </c>
    </row>
    <row r="170" spans="1:10" x14ac:dyDescent="0.3">
      <c r="A170">
        <v>5</v>
      </c>
      <c r="B170" t="s">
        <v>103</v>
      </c>
      <c r="C170">
        <v>0.4</v>
      </c>
      <c r="I170" t="s">
        <v>1869</v>
      </c>
      <c r="J170" s="2" t="s">
        <v>592</v>
      </c>
    </row>
    <row r="171" spans="1:10" x14ac:dyDescent="0.3">
      <c r="A171">
        <v>4.7</v>
      </c>
      <c r="B171" t="s">
        <v>1849</v>
      </c>
      <c r="C171">
        <v>0.4</v>
      </c>
      <c r="I171" t="s">
        <v>1869</v>
      </c>
      <c r="J171" s="2" t="s">
        <v>592</v>
      </c>
    </row>
    <row r="172" spans="1:10" x14ac:dyDescent="0.3">
      <c r="A172">
        <v>4.7</v>
      </c>
      <c r="B172" t="s">
        <v>1849</v>
      </c>
      <c r="C172">
        <v>0.2</v>
      </c>
      <c r="I172" t="s">
        <v>1869</v>
      </c>
      <c r="J172" s="2" t="s">
        <v>592</v>
      </c>
    </row>
    <row r="173" spans="1:10" x14ac:dyDescent="0.3">
      <c r="A173">
        <v>4.4000000000000004</v>
      </c>
      <c r="B173" t="s">
        <v>370</v>
      </c>
      <c r="C173">
        <v>0.5</v>
      </c>
      <c r="I173" t="s">
        <v>1869</v>
      </c>
      <c r="J173" s="2" t="s">
        <v>592</v>
      </c>
    </row>
    <row r="174" spans="1:10" x14ac:dyDescent="0.3">
      <c r="A174">
        <v>3</v>
      </c>
      <c r="B174" t="s">
        <v>370</v>
      </c>
      <c r="C174">
        <v>0.5</v>
      </c>
      <c r="I174" t="s">
        <v>1869</v>
      </c>
      <c r="J174" s="2" t="s">
        <v>592</v>
      </c>
    </row>
    <row r="175" spans="1:10" x14ac:dyDescent="0.3">
      <c r="A175">
        <v>2.6</v>
      </c>
      <c r="B175" t="s">
        <v>357</v>
      </c>
      <c r="C175">
        <v>0.15</v>
      </c>
      <c r="I175" t="s">
        <v>1869</v>
      </c>
      <c r="J175" s="2" t="s">
        <v>592</v>
      </c>
    </row>
    <row r="176" spans="1:10" x14ac:dyDescent="0.3">
      <c r="A176">
        <v>2.2000000000000002</v>
      </c>
      <c r="B176" t="s">
        <v>370</v>
      </c>
      <c r="C176">
        <v>0.2</v>
      </c>
      <c r="I176" t="s">
        <v>1869</v>
      </c>
      <c r="J176" t="s">
        <v>592</v>
      </c>
    </row>
    <row r="177" spans="4:10" x14ac:dyDescent="0.3">
      <c r="E177">
        <f>SUM(E3:E176)</f>
        <v>249</v>
      </c>
    </row>
    <row r="178" spans="4:10" x14ac:dyDescent="0.3">
      <c r="D178" t="s">
        <v>133</v>
      </c>
      <c r="E178">
        <f>E177-(SUM(E122:E137))</f>
        <v>219</v>
      </c>
    </row>
    <row r="179" spans="4:10" x14ac:dyDescent="0.3">
      <c r="I179" s="3" t="s">
        <v>2479</v>
      </c>
      <c r="J179">
        <f>176-118</f>
        <v>58</v>
      </c>
    </row>
  </sheetData>
  <sortState ref="A3:J176">
    <sortCondition ref="I4:I176"/>
    <sortCondition ref="E4:E1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topLeftCell="A2" workbookViewId="0">
      <pane ySplit="780" topLeftCell="A144" activePane="bottomLeft"/>
      <selection activeCell="A3" sqref="A3"/>
      <selection pane="bottomLeft" activeCell="I180" sqref="I180"/>
    </sheetView>
  </sheetViews>
  <sheetFormatPr defaultColWidth="10.921875" defaultRowHeight="13.5" x14ac:dyDescent="0.3"/>
  <sheetData>
    <row r="1" spans="1:10" x14ac:dyDescent="0.3">
      <c r="A1" t="s">
        <v>798</v>
      </c>
      <c r="B1" t="s">
        <v>1230</v>
      </c>
      <c r="C1" s="1">
        <v>39039</v>
      </c>
      <c r="D1" t="s">
        <v>48</v>
      </c>
    </row>
    <row r="2" spans="1:10" x14ac:dyDescent="0.3">
      <c r="A2" t="s">
        <v>598</v>
      </c>
      <c r="B2" t="s">
        <v>599</v>
      </c>
      <c r="C2" t="s">
        <v>773</v>
      </c>
      <c r="D2" t="s">
        <v>340</v>
      </c>
      <c r="E2" t="s">
        <v>1134</v>
      </c>
      <c r="F2" t="s">
        <v>1135</v>
      </c>
      <c r="G2" t="s">
        <v>1492</v>
      </c>
      <c r="H2" t="s">
        <v>1702</v>
      </c>
      <c r="I2" t="s">
        <v>1668</v>
      </c>
      <c r="J2" t="s">
        <v>1831</v>
      </c>
    </row>
    <row r="3" spans="1:10" x14ac:dyDescent="0.3">
      <c r="A3">
        <v>48</v>
      </c>
      <c r="B3" t="s">
        <v>512</v>
      </c>
      <c r="C3" t="s">
        <v>691</v>
      </c>
      <c r="I3" t="s">
        <v>1098</v>
      </c>
      <c r="J3" t="s">
        <v>1098</v>
      </c>
    </row>
    <row r="4" spans="1:10" x14ac:dyDescent="0.3">
      <c r="A4">
        <v>21.8</v>
      </c>
      <c r="B4" t="s">
        <v>1089</v>
      </c>
      <c r="G4" t="s">
        <v>1090</v>
      </c>
      <c r="I4" t="s">
        <v>1098</v>
      </c>
      <c r="J4" t="s">
        <v>1098</v>
      </c>
    </row>
    <row r="5" spans="1:10" x14ac:dyDescent="0.3">
      <c r="A5">
        <v>45.3</v>
      </c>
      <c r="B5" t="s">
        <v>646</v>
      </c>
      <c r="I5" t="s">
        <v>568</v>
      </c>
      <c r="J5" t="s">
        <v>1081</v>
      </c>
    </row>
    <row r="6" spans="1:10" x14ac:dyDescent="0.3">
      <c r="A6">
        <v>44.9</v>
      </c>
      <c r="B6" t="s">
        <v>646</v>
      </c>
      <c r="C6" t="s">
        <v>866</v>
      </c>
      <c r="I6" t="s">
        <v>568</v>
      </c>
      <c r="J6" t="s">
        <v>1081</v>
      </c>
    </row>
    <row r="7" spans="1:10" x14ac:dyDescent="0.3">
      <c r="A7">
        <v>39.799999999999997</v>
      </c>
      <c r="B7" t="s">
        <v>646</v>
      </c>
      <c r="I7" t="s">
        <v>568</v>
      </c>
      <c r="J7" t="s">
        <v>1081</v>
      </c>
    </row>
    <row r="8" spans="1:10" x14ac:dyDescent="0.3">
      <c r="A8">
        <v>39.200000000000003</v>
      </c>
      <c r="B8" t="s">
        <v>646</v>
      </c>
      <c r="I8" t="s">
        <v>568</v>
      </c>
      <c r="J8" t="s">
        <v>1081</v>
      </c>
    </row>
    <row r="9" spans="1:10" x14ac:dyDescent="0.3">
      <c r="A9">
        <v>39.200000000000003</v>
      </c>
      <c r="B9" t="s">
        <v>646</v>
      </c>
      <c r="I9" t="s">
        <v>568</v>
      </c>
      <c r="J9" t="s">
        <v>1081</v>
      </c>
    </row>
    <row r="10" spans="1:10" x14ac:dyDescent="0.3">
      <c r="A10">
        <v>47.6</v>
      </c>
      <c r="B10" t="s">
        <v>564</v>
      </c>
      <c r="I10" t="s">
        <v>568</v>
      </c>
      <c r="J10" t="s">
        <v>1081</v>
      </c>
    </row>
    <row r="11" spans="1:10" x14ac:dyDescent="0.3">
      <c r="A11">
        <v>44.4</v>
      </c>
      <c r="B11" t="s">
        <v>564</v>
      </c>
      <c r="I11" t="s">
        <v>568</v>
      </c>
      <c r="J11" t="s">
        <v>1081</v>
      </c>
    </row>
    <row r="12" spans="1:10" x14ac:dyDescent="0.3">
      <c r="A12">
        <v>44.1</v>
      </c>
      <c r="B12" t="s">
        <v>564</v>
      </c>
      <c r="I12" t="s">
        <v>568</v>
      </c>
      <c r="J12" t="s">
        <v>1081</v>
      </c>
    </row>
    <row r="13" spans="1:10" x14ac:dyDescent="0.3">
      <c r="A13">
        <v>43.2</v>
      </c>
      <c r="B13" t="s">
        <v>564</v>
      </c>
      <c r="I13" t="s">
        <v>568</v>
      </c>
      <c r="J13" t="s">
        <v>1081</v>
      </c>
    </row>
    <row r="14" spans="1:10" x14ac:dyDescent="0.3">
      <c r="A14">
        <v>42.8</v>
      </c>
      <c r="B14" t="s">
        <v>870</v>
      </c>
      <c r="H14" t="s">
        <v>871</v>
      </c>
      <c r="I14" t="s">
        <v>751</v>
      </c>
      <c r="J14" t="s">
        <v>406</v>
      </c>
    </row>
    <row r="15" spans="1:10" x14ac:dyDescent="0.3">
      <c r="A15">
        <v>42.8</v>
      </c>
      <c r="B15" t="s">
        <v>1229</v>
      </c>
      <c r="I15" t="s">
        <v>1117</v>
      </c>
      <c r="J15" t="s">
        <v>406</v>
      </c>
    </row>
    <row r="16" spans="1:10" x14ac:dyDescent="0.3">
      <c r="A16">
        <v>27.6</v>
      </c>
      <c r="B16" t="s">
        <v>1271</v>
      </c>
      <c r="E16">
        <v>4</v>
      </c>
      <c r="G16" t="s">
        <v>1272</v>
      </c>
      <c r="I16" t="s">
        <v>1102</v>
      </c>
      <c r="J16" t="s">
        <v>1595</v>
      </c>
    </row>
    <row r="17" spans="1:10" x14ac:dyDescent="0.3">
      <c r="A17">
        <v>21.1</v>
      </c>
      <c r="B17" t="s">
        <v>138</v>
      </c>
      <c r="E17">
        <v>5</v>
      </c>
      <c r="H17" t="s">
        <v>911</v>
      </c>
      <c r="I17" t="s">
        <v>1102</v>
      </c>
      <c r="J17" t="s">
        <v>1595</v>
      </c>
    </row>
    <row r="18" spans="1:10" x14ac:dyDescent="0.3">
      <c r="A18">
        <v>25.9</v>
      </c>
      <c r="B18" t="s">
        <v>1266</v>
      </c>
      <c r="E18">
        <v>6</v>
      </c>
      <c r="I18" t="s">
        <v>1102</v>
      </c>
      <c r="J18" t="s">
        <v>1595</v>
      </c>
    </row>
    <row r="19" spans="1:10" x14ac:dyDescent="0.3">
      <c r="A19">
        <v>14.6</v>
      </c>
      <c r="B19" t="s">
        <v>1180</v>
      </c>
      <c r="I19" t="s">
        <v>1082</v>
      </c>
      <c r="J19" t="s">
        <v>1083</v>
      </c>
    </row>
    <row r="20" spans="1:10" x14ac:dyDescent="0.3">
      <c r="A20">
        <v>20.6</v>
      </c>
      <c r="B20" t="s">
        <v>912</v>
      </c>
      <c r="I20" t="s">
        <v>1082</v>
      </c>
      <c r="J20" t="s">
        <v>1083</v>
      </c>
    </row>
    <row r="21" spans="1:10" x14ac:dyDescent="0.3">
      <c r="A21">
        <v>16.600000000000001</v>
      </c>
      <c r="B21" t="s">
        <v>1353</v>
      </c>
      <c r="H21" t="s">
        <v>1354</v>
      </c>
      <c r="I21" t="s">
        <v>1082</v>
      </c>
      <c r="J21" t="s">
        <v>1083</v>
      </c>
    </row>
    <row r="22" spans="1:10" x14ac:dyDescent="0.3">
      <c r="A22">
        <v>25.7</v>
      </c>
      <c r="B22" t="s">
        <v>1271</v>
      </c>
      <c r="I22" t="s">
        <v>1102</v>
      </c>
      <c r="J22" t="s">
        <v>1595</v>
      </c>
    </row>
    <row r="23" spans="1:10" x14ac:dyDescent="0.3">
      <c r="A23">
        <v>25</v>
      </c>
      <c r="B23" t="s">
        <v>1271</v>
      </c>
      <c r="I23" t="s">
        <v>1102</v>
      </c>
      <c r="J23" t="s">
        <v>1595</v>
      </c>
    </row>
    <row r="24" spans="1:10" x14ac:dyDescent="0.3">
      <c r="A24">
        <v>20</v>
      </c>
      <c r="B24" t="s">
        <v>913</v>
      </c>
      <c r="I24" t="s">
        <v>1102</v>
      </c>
      <c r="J24" t="s">
        <v>1595</v>
      </c>
    </row>
    <row r="25" spans="1:10" x14ac:dyDescent="0.3">
      <c r="A25">
        <v>19.3</v>
      </c>
      <c r="B25" t="s">
        <v>1266</v>
      </c>
      <c r="H25" t="s">
        <v>1777</v>
      </c>
      <c r="I25" t="s">
        <v>1102</v>
      </c>
      <c r="J25" t="s">
        <v>1595</v>
      </c>
    </row>
    <row r="26" spans="1:10" x14ac:dyDescent="0.3">
      <c r="A26">
        <v>18</v>
      </c>
      <c r="B26" t="s">
        <v>1266</v>
      </c>
      <c r="H26" t="s">
        <v>1352</v>
      </c>
      <c r="I26" t="s">
        <v>1102</v>
      </c>
      <c r="J26" t="s">
        <v>1595</v>
      </c>
    </row>
    <row r="27" spans="1:10" x14ac:dyDescent="0.3">
      <c r="A27">
        <v>46.5</v>
      </c>
      <c r="B27" t="s">
        <v>1269</v>
      </c>
      <c r="E27">
        <v>1</v>
      </c>
      <c r="I27" t="s">
        <v>1093</v>
      </c>
      <c r="J27" t="s">
        <v>750</v>
      </c>
    </row>
    <row r="28" spans="1:10" x14ac:dyDescent="0.3">
      <c r="A28">
        <v>46.1</v>
      </c>
      <c r="B28" t="s">
        <v>1269</v>
      </c>
      <c r="E28">
        <v>1</v>
      </c>
      <c r="I28" t="s">
        <v>1093</v>
      </c>
      <c r="J28" t="s">
        <v>750</v>
      </c>
    </row>
    <row r="29" spans="1:10" x14ac:dyDescent="0.3">
      <c r="A29">
        <v>45.7</v>
      </c>
      <c r="B29" t="s">
        <v>695</v>
      </c>
      <c r="E29">
        <v>1</v>
      </c>
      <c r="I29" t="s">
        <v>1093</v>
      </c>
      <c r="J29" t="s">
        <v>750</v>
      </c>
    </row>
    <row r="30" spans="1:10" x14ac:dyDescent="0.3">
      <c r="A30">
        <v>33.5</v>
      </c>
      <c r="B30" t="s">
        <v>21</v>
      </c>
      <c r="E30">
        <v>1</v>
      </c>
      <c r="I30" t="s">
        <v>1093</v>
      </c>
      <c r="J30" t="s">
        <v>750</v>
      </c>
    </row>
    <row r="31" spans="1:10" x14ac:dyDescent="0.3">
      <c r="A31">
        <v>23.5</v>
      </c>
      <c r="B31" t="s">
        <v>1088</v>
      </c>
      <c r="E31">
        <v>1</v>
      </c>
      <c r="I31" t="s">
        <v>1093</v>
      </c>
      <c r="J31" t="s">
        <v>750</v>
      </c>
    </row>
    <row r="32" spans="1:10" x14ac:dyDescent="0.3">
      <c r="A32">
        <v>21.3</v>
      </c>
      <c r="B32" t="s">
        <v>21</v>
      </c>
      <c r="E32">
        <v>1</v>
      </c>
      <c r="I32" t="s">
        <v>1093</v>
      </c>
      <c r="J32" t="s">
        <v>750</v>
      </c>
    </row>
    <row r="33" spans="1:12" x14ac:dyDescent="0.3">
      <c r="A33">
        <v>48.4</v>
      </c>
      <c r="B33" t="s">
        <v>339</v>
      </c>
      <c r="E33">
        <v>1</v>
      </c>
      <c r="I33" t="s">
        <v>941</v>
      </c>
      <c r="J33" t="s">
        <v>750</v>
      </c>
    </row>
    <row r="34" spans="1:12" x14ac:dyDescent="0.3">
      <c r="A34">
        <v>47.3</v>
      </c>
      <c r="B34" t="s">
        <v>921</v>
      </c>
      <c r="E34">
        <v>1</v>
      </c>
      <c r="I34" t="s">
        <v>941</v>
      </c>
      <c r="J34" t="s">
        <v>750</v>
      </c>
      <c r="K34">
        <f>SUM(E8:E34)</f>
        <v>23</v>
      </c>
      <c r="L34" s="2" t="s">
        <v>1423</v>
      </c>
    </row>
    <row r="35" spans="1:12" x14ac:dyDescent="0.3">
      <c r="A35">
        <v>38.1</v>
      </c>
      <c r="B35" t="s">
        <v>869</v>
      </c>
      <c r="E35">
        <v>1</v>
      </c>
      <c r="I35" t="s">
        <v>941</v>
      </c>
      <c r="J35" t="s">
        <v>750</v>
      </c>
    </row>
    <row r="36" spans="1:12" x14ac:dyDescent="0.3">
      <c r="A36">
        <v>29.2</v>
      </c>
      <c r="B36" t="s">
        <v>338</v>
      </c>
      <c r="E36">
        <v>1</v>
      </c>
      <c r="I36" t="s">
        <v>941</v>
      </c>
      <c r="J36" t="s">
        <v>750</v>
      </c>
    </row>
    <row r="37" spans="1:12" x14ac:dyDescent="0.3">
      <c r="A37">
        <v>27.8</v>
      </c>
      <c r="B37" t="s">
        <v>921</v>
      </c>
      <c r="E37">
        <v>1</v>
      </c>
      <c r="I37" t="s">
        <v>941</v>
      </c>
      <c r="J37" t="s">
        <v>750</v>
      </c>
    </row>
    <row r="38" spans="1:12" x14ac:dyDescent="0.3">
      <c r="A38">
        <v>26.4</v>
      </c>
      <c r="B38" t="s">
        <v>1094</v>
      </c>
      <c r="E38">
        <v>1</v>
      </c>
      <c r="I38" t="s">
        <v>941</v>
      </c>
      <c r="J38" t="s">
        <v>750</v>
      </c>
    </row>
    <row r="39" spans="1:12" x14ac:dyDescent="0.3">
      <c r="A39">
        <v>26.2</v>
      </c>
      <c r="B39" t="s">
        <v>1002</v>
      </c>
      <c r="E39">
        <v>1</v>
      </c>
      <c r="I39" t="s">
        <v>941</v>
      </c>
      <c r="J39" t="s">
        <v>750</v>
      </c>
    </row>
    <row r="40" spans="1:12" x14ac:dyDescent="0.3">
      <c r="A40">
        <v>25.9</v>
      </c>
      <c r="B40" t="s">
        <v>1002</v>
      </c>
      <c r="E40">
        <v>1</v>
      </c>
      <c r="I40" t="s">
        <v>941</v>
      </c>
      <c r="J40" t="s">
        <v>750</v>
      </c>
    </row>
    <row r="41" spans="1:12" x14ac:dyDescent="0.3">
      <c r="A41">
        <v>20.2</v>
      </c>
      <c r="B41" t="s">
        <v>921</v>
      </c>
      <c r="E41">
        <v>1</v>
      </c>
      <c r="I41" t="s">
        <v>941</v>
      </c>
      <c r="J41" t="s">
        <v>750</v>
      </c>
    </row>
    <row r="42" spans="1:12" x14ac:dyDescent="0.3">
      <c r="A42">
        <v>19.2</v>
      </c>
      <c r="B42" t="s">
        <v>1002</v>
      </c>
      <c r="E42">
        <v>1</v>
      </c>
      <c r="I42" t="s">
        <v>941</v>
      </c>
      <c r="J42" t="s">
        <v>750</v>
      </c>
    </row>
    <row r="43" spans="1:12" x14ac:dyDescent="0.3">
      <c r="A43">
        <v>49.1</v>
      </c>
      <c r="B43" t="s">
        <v>337</v>
      </c>
      <c r="E43">
        <v>1</v>
      </c>
      <c r="I43" t="s">
        <v>941</v>
      </c>
      <c r="J43" t="s">
        <v>750</v>
      </c>
    </row>
    <row r="44" spans="1:12" x14ac:dyDescent="0.3">
      <c r="A44">
        <v>48.5</v>
      </c>
      <c r="B44" t="s">
        <v>337</v>
      </c>
      <c r="E44">
        <v>1</v>
      </c>
      <c r="I44" t="s">
        <v>941</v>
      </c>
      <c r="J44" t="s">
        <v>750</v>
      </c>
    </row>
    <row r="45" spans="1:12" x14ac:dyDescent="0.3">
      <c r="A45">
        <v>45.3</v>
      </c>
      <c r="B45" t="s">
        <v>696</v>
      </c>
      <c r="E45">
        <v>1</v>
      </c>
      <c r="F45" t="s">
        <v>865</v>
      </c>
      <c r="I45" t="s">
        <v>405</v>
      </c>
      <c r="J45" t="s">
        <v>752</v>
      </c>
    </row>
    <row r="46" spans="1:12" x14ac:dyDescent="0.3">
      <c r="A46">
        <v>43.5</v>
      </c>
      <c r="B46" t="s">
        <v>868</v>
      </c>
      <c r="E46">
        <v>1</v>
      </c>
      <c r="I46" t="s">
        <v>405</v>
      </c>
      <c r="J46" t="s">
        <v>752</v>
      </c>
    </row>
    <row r="47" spans="1:12" x14ac:dyDescent="0.3">
      <c r="A47">
        <v>40</v>
      </c>
      <c r="B47" t="s">
        <v>701</v>
      </c>
      <c r="E47">
        <v>1</v>
      </c>
      <c r="I47" t="s">
        <v>405</v>
      </c>
      <c r="J47" t="s">
        <v>752</v>
      </c>
    </row>
    <row r="48" spans="1:12" x14ac:dyDescent="0.3">
      <c r="A48">
        <v>47.4</v>
      </c>
      <c r="B48" t="s">
        <v>693</v>
      </c>
      <c r="E48">
        <v>1</v>
      </c>
      <c r="I48" t="s">
        <v>941</v>
      </c>
      <c r="J48" t="s">
        <v>752</v>
      </c>
    </row>
    <row r="49" spans="1:10" x14ac:dyDescent="0.3">
      <c r="A49">
        <v>44</v>
      </c>
      <c r="B49" t="s">
        <v>1436</v>
      </c>
      <c r="E49">
        <v>1</v>
      </c>
      <c r="I49" t="s">
        <v>941</v>
      </c>
      <c r="J49" t="s">
        <v>752</v>
      </c>
    </row>
    <row r="50" spans="1:10" x14ac:dyDescent="0.3">
      <c r="A50">
        <v>38.200000000000003</v>
      </c>
      <c r="B50" t="s">
        <v>108</v>
      </c>
      <c r="E50">
        <v>1</v>
      </c>
      <c r="I50" t="s">
        <v>941</v>
      </c>
      <c r="J50" t="s">
        <v>752</v>
      </c>
    </row>
    <row r="51" spans="1:10" x14ac:dyDescent="0.3">
      <c r="A51">
        <v>33.9</v>
      </c>
      <c r="B51" t="s">
        <v>1923</v>
      </c>
      <c r="E51">
        <v>1</v>
      </c>
      <c r="I51" t="s">
        <v>941</v>
      </c>
      <c r="J51" t="s">
        <v>752</v>
      </c>
    </row>
    <row r="52" spans="1:10" x14ac:dyDescent="0.3">
      <c r="A52">
        <v>30.1</v>
      </c>
      <c r="B52" t="s">
        <v>1436</v>
      </c>
      <c r="E52">
        <v>1</v>
      </c>
      <c r="I52" t="s">
        <v>941</v>
      </c>
      <c r="J52" t="s">
        <v>752</v>
      </c>
    </row>
    <row r="53" spans="1:10" x14ac:dyDescent="0.3">
      <c r="A53">
        <v>2</v>
      </c>
      <c r="B53" t="s">
        <v>1436</v>
      </c>
      <c r="E53">
        <v>1</v>
      </c>
      <c r="I53" t="s">
        <v>941</v>
      </c>
      <c r="J53" t="s">
        <v>752</v>
      </c>
    </row>
    <row r="54" spans="1:10" x14ac:dyDescent="0.3">
      <c r="A54">
        <v>25.7</v>
      </c>
      <c r="B54" t="s">
        <v>1268</v>
      </c>
      <c r="E54">
        <v>1</v>
      </c>
      <c r="I54" t="s">
        <v>1099</v>
      </c>
      <c r="J54" t="s">
        <v>752</v>
      </c>
    </row>
    <row r="55" spans="1:10" x14ac:dyDescent="0.3">
      <c r="A55">
        <v>42.5</v>
      </c>
      <c r="B55" t="s">
        <v>1404</v>
      </c>
      <c r="E55">
        <v>1</v>
      </c>
      <c r="I55" t="s">
        <v>2370</v>
      </c>
      <c r="J55" t="s">
        <v>752</v>
      </c>
    </row>
    <row r="56" spans="1:10" x14ac:dyDescent="0.3">
      <c r="A56">
        <v>42.2</v>
      </c>
      <c r="B56" t="s">
        <v>1597</v>
      </c>
      <c r="E56">
        <v>1</v>
      </c>
      <c r="I56" t="s">
        <v>2370</v>
      </c>
      <c r="J56" t="s">
        <v>752</v>
      </c>
    </row>
    <row r="57" spans="1:10" x14ac:dyDescent="0.3">
      <c r="A57">
        <v>27.5</v>
      </c>
      <c r="B57" t="s">
        <v>1597</v>
      </c>
      <c r="E57">
        <v>1</v>
      </c>
      <c r="I57" t="s">
        <v>2370</v>
      </c>
      <c r="J57" t="s">
        <v>752</v>
      </c>
    </row>
    <row r="58" spans="1:10" x14ac:dyDescent="0.3">
      <c r="A58">
        <v>29.4</v>
      </c>
      <c r="B58" t="s">
        <v>2371</v>
      </c>
      <c r="E58">
        <v>1</v>
      </c>
      <c r="I58" t="s">
        <v>2370</v>
      </c>
      <c r="J58" t="s">
        <v>752</v>
      </c>
    </row>
    <row r="59" spans="1:10" x14ac:dyDescent="0.3">
      <c r="A59">
        <v>28</v>
      </c>
      <c r="B59" t="s">
        <v>1002</v>
      </c>
      <c r="E59">
        <v>2</v>
      </c>
      <c r="I59" t="s">
        <v>941</v>
      </c>
      <c r="J59" t="s">
        <v>750</v>
      </c>
    </row>
    <row r="60" spans="1:10" x14ac:dyDescent="0.3">
      <c r="A60">
        <v>18</v>
      </c>
      <c r="B60" t="s">
        <v>1002</v>
      </c>
      <c r="E60">
        <v>2</v>
      </c>
      <c r="I60" t="s">
        <v>941</v>
      </c>
      <c r="J60" t="s">
        <v>750</v>
      </c>
    </row>
    <row r="61" spans="1:10" x14ac:dyDescent="0.3">
      <c r="A61">
        <v>17</v>
      </c>
      <c r="B61" t="s">
        <v>921</v>
      </c>
      <c r="E61">
        <v>2</v>
      </c>
      <c r="I61" t="s">
        <v>941</v>
      </c>
      <c r="J61" t="s">
        <v>750</v>
      </c>
    </row>
    <row r="62" spans="1:10" x14ac:dyDescent="0.3">
      <c r="A62">
        <v>16.100000000000001</v>
      </c>
      <c r="B62" t="s">
        <v>1002</v>
      </c>
      <c r="E62">
        <v>2</v>
      </c>
      <c r="I62" t="s">
        <v>941</v>
      </c>
      <c r="J62" t="s">
        <v>750</v>
      </c>
    </row>
    <row r="63" spans="1:10" x14ac:dyDescent="0.3">
      <c r="A63">
        <v>41.6</v>
      </c>
      <c r="B63" t="s">
        <v>696</v>
      </c>
      <c r="E63">
        <v>2</v>
      </c>
      <c r="I63" t="s">
        <v>405</v>
      </c>
      <c r="J63" t="s">
        <v>752</v>
      </c>
    </row>
    <row r="64" spans="1:10" x14ac:dyDescent="0.3">
      <c r="A64">
        <v>46.9</v>
      </c>
      <c r="B64" t="s">
        <v>694</v>
      </c>
      <c r="E64">
        <v>2</v>
      </c>
      <c r="I64" t="s">
        <v>941</v>
      </c>
      <c r="J64" t="s">
        <v>752</v>
      </c>
    </row>
    <row r="65" spans="1:10" x14ac:dyDescent="0.3">
      <c r="A65">
        <v>25.4</v>
      </c>
      <c r="B65" t="s">
        <v>1438</v>
      </c>
      <c r="E65">
        <v>2</v>
      </c>
      <c r="I65" t="s">
        <v>941</v>
      </c>
      <c r="J65" t="s">
        <v>752</v>
      </c>
    </row>
    <row r="66" spans="1:10" x14ac:dyDescent="0.3">
      <c r="A66">
        <v>1.5</v>
      </c>
      <c r="B66" t="s">
        <v>740</v>
      </c>
      <c r="E66">
        <v>2</v>
      </c>
      <c r="I66" t="s">
        <v>569</v>
      </c>
      <c r="J66" t="s">
        <v>1081</v>
      </c>
    </row>
    <row r="67" spans="1:10" x14ac:dyDescent="0.3">
      <c r="A67">
        <v>27.4</v>
      </c>
      <c r="B67" t="s">
        <v>1273</v>
      </c>
      <c r="E67">
        <v>2</v>
      </c>
      <c r="I67" t="s">
        <v>569</v>
      </c>
      <c r="J67" t="s">
        <v>1081</v>
      </c>
    </row>
    <row r="68" spans="1:10" x14ac:dyDescent="0.3">
      <c r="A68">
        <v>29</v>
      </c>
      <c r="B68" t="s">
        <v>921</v>
      </c>
      <c r="E68">
        <v>3</v>
      </c>
      <c r="I68" t="s">
        <v>941</v>
      </c>
      <c r="J68" t="s">
        <v>750</v>
      </c>
    </row>
    <row r="69" spans="1:10" x14ac:dyDescent="0.3">
      <c r="A69">
        <v>29.7</v>
      </c>
      <c r="B69" t="s">
        <v>2371</v>
      </c>
      <c r="E69">
        <v>3</v>
      </c>
      <c r="I69" t="s">
        <v>2370</v>
      </c>
      <c r="J69" t="s">
        <v>752</v>
      </c>
    </row>
    <row r="70" spans="1:10" x14ac:dyDescent="0.3">
      <c r="A70">
        <v>19</v>
      </c>
      <c r="B70" t="s">
        <v>921</v>
      </c>
      <c r="E70">
        <v>5</v>
      </c>
      <c r="I70" t="s">
        <v>941</v>
      </c>
      <c r="J70" t="s">
        <v>750</v>
      </c>
    </row>
    <row r="71" spans="1:10" x14ac:dyDescent="0.3">
      <c r="A71">
        <v>18</v>
      </c>
      <c r="B71" t="s">
        <v>1530</v>
      </c>
      <c r="E71">
        <v>5</v>
      </c>
      <c r="I71" t="s">
        <v>941</v>
      </c>
      <c r="J71" t="s">
        <v>750</v>
      </c>
    </row>
    <row r="72" spans="1:10" x14ac:dyDescent="0.3">
      <c r="A72">
        <v>24</v>
      </c>
      <c r="B72" t="s">
        <v>1002</v>
      </c>
      <c r="E72">
        <v>6</v>
      </c>
      <c r="I72" t="s">
        <v>941</v>
      </c>
      <c r="J72" t="s">
        <v>750</v>
      </c>
    </row>
    <row r="73" spans="1:10" x14ac:dyDescent="0.3">
      <c r="A73">
        <v>25</v>
      </c>
      <c r="B73" t="s">
        <v>921</v>
      </c>
      <c r="E73">
        <v>7</v>
      </c>
      <c r="I73" t="s">
        <v>941</v>
      </c>
      <c r="J73" t="s">
        <v>750</v>
      </c>
    </row>
    <row r="74" spans="1:10" x14ac:dyDescent="0.3">
      <c r="A74">
        <v>49.7</v>
      </c>
      <c r="B74" t="s">
        <v>1580</v>
      </c>
      <c r="I74" t="s">
        <v>1093</v>
      </c>
      <c r="J74" t="s">
        <v>750</v>
      </c>
    </row>
    <row r="75" spans="1:10" x14ac:dyDescent="0.3">
      <c r="A75">
        <v>32.799999999999997</v>
      </c>
      <c r="B75" t="s">
        <v>1269</v>
      </c>
      <c r="C75">
        <v>6.9</v>
      </c>
      <c r="D75">
        <v>64</v>
      </c>
      <c r="I75" t="s">
        <v>1093</v>
      </c>
      <c r="J75" t="s">
        <v>750</v>
      </c>
    </row>
    <row r="76" spans="1:10" x14ac:dyDescent="0.3">
      <c r="A76">
        <v>26.6</v>
      </c>
      <c r="B76" t="s">
        <v>1269</v>
      </c>
      <c r="C76">
        <v>6.1</v>
      </c>
      <c r="D76">
        <v>8.4</v>
      </c>
      <c r="I76" t="s">
        <v>1093</v>
      </c>
      <c r="J76" t="s">
        <v>750</v>
      </c>
    </row>
    <row r="77" spans="1:10" x14ac:dyDescent="0.3">
      <c r="A77">
        <v>22.2</v>
      </c>
      <c r="B77" t="s">
        <v>21</v>
      </c>
      <c r="C77">
        <v>0.45</v>
      </c>
      <c r="I77" t="s">
        <v>1093</v>
      </c>
      <c r="J77" t="s">
        <v>750</v>
      </c>
    </row>
    <row r="78" spans="1:10" x14ac:dyDescent="0.3">
      <c r="A78">
        <v>14.6</v>
      </c>
      <c r="B78" t="s">
        <v>1269</v>
      </c>
      <c r="C78">
        <v>6.6</v>
      </c>
      <c r="D78">
        <v>122</v>
      </c>
      <c r="I78" t="s">
        <v>1093</v>
      </c>
      <c r="J78" t="s">
        <v>750</v>
      </c>
    </row>
    <row r="79" spans="1:10" x14ac:dyDescent="0.3">
      <c r="A79">
        <v>14.6</v>
      </c>
      <c r="B79" t="s">
        <v>1525</v>
      </c>
      <c r="C79">
        <v>5.8</v>
      </c>
      <c r="D79">
        <v>92</v>
      </c>
      <c r="I79" t="s">
        <v>1093</v>
      </c>
      <c r="J79" t="s">
        <v>750</v>
      </c>
    </row>
    <row r="80" spans="1:10" x14ac:dyDescent="0.3">
      <c r="A80">
        <v>11</v>
      </c>
      <c r="B80" t="s">
        <v>21</v>
      </c>
      <c r="C80">
        <v>7.1</v>
      </c>
      <c r="D80">
        <v>55</v>
      </c>
      <c r="H80" t="s">
        <v>1857</v>
      </c>
      <c r="I80" t="s">
        <v>1093</v>
      </c>
      <c r="J80" t="s">
        <v>750</v>
      </c>
    </row>
    <row r="81" spans="1:12" x14ac:dyDescent="0.3">
      <c r="A81">
        <v>9.1</v>
      </c>
      <c r="B81" t="s">
        <v>21</v>
      </c>
      <c r="C81">
        <v>6.7</v>
      </c>
      <c r="D81">
        <v>79</v>
      </c>
      <c r="G81" t="s">
        <v>1518</v>
      </c>
      <c r="I81" t="s">
        <v>1093</v>
      </c>
      <c r="J81" t="s">
        <v>750</v>
      </c>
    </row>
    <row r="82" spans="1:12" x14ac:dyDescent="0.3">
      <c r="A82">
        <v>4.9000000000000004</v>
      </c>
      <c r="B82" t="s">
        <v>695</v>
      </c>
      <c r="C82">
        <v>5.9</v>
      </c>
      <c r="D82">
        <v>103</v>
      </c>
      <c r="I82" t="s">
        <v>1093</v>
      </c>
      <c r="J82" t="s">
        <v>750</v>
      </c>
    </row>
    <row r="83" spans="1:12" x14ac:dyDescent="0.3">
      <c r="A83">
        <v>21.8</v>
      </c>
      <c r="B83" t="s">
        <v>371</v>
      </c>
      <c r="C83">
        <v>3.5</v>
      </c>
      <c r="D83">
        <v>240</v>
      </c>
      <c r="I83" t="s">
        <v>940</v>
      </c>
      <c r="J83" t="s">
        <v>750</v>
      </c>
    </row>
    <row r="84" spans="1:12" x14ac:dyDescent="0.3">
      <c r="A84">
        <v>50</v>
      </c>
      <c r="B84" t="s">
        <v>921</v>
      </c>
      <c r="I84" t="s">
        <v>941</v>
      </c>
      <c r="J84" t="s">
        <v>750</v>
      </c>
    </row>
    <row r="85" spans="1:12" x14ac:dyDescent="0.3">
      <c r="A85">
        <v>49.3</v>
      </c>
      <c r="B85" t="s">
        <v>921</v>
      </c>
      <c r="I85" t="s">
        <v>941</v>
      </c>
      <c r="J85" t="s">
        <v>750</v>
      </c>
    </row>
    <row r="86" spans="1:12" x14ac:dyDescent="0.3">
      <c r="A86">
        <v>49.2</v>
      </c>
      <c r="B86" t="s">
        <v>1002</v>
      </c>
      <c r="I86" t="s">
        <v>941</v>
      </c>
      <c r="J86" t="s">
        <v>750</v>
      </c>
    </row>
    <row r="87" spans="1:12" x14ac:dyDescent="0.3">
      <c r="A87">
        <v>49</v>
      </c>
      <c r="B87" t="s">
        <v>338</v>
      </c>
      <c r="C87">
        <v>0.5</v>
      </c>
      <c r="I87" t="s">
        <v>941</v>
      </c>
      <c r="J87" t="s">
        <v>750</v>
      </c>
    </row>
    <row r="88" spans="1:12" x14ac:dyDescent="0.3">
      <c r="A88">
        <v>48.7</v>
      </c>
      <c r="B88" t="s">
        <v>921</v>
      </c>
      <c r="C88">
        <v>0.15</v>
      </c>
      <c r="I88" t="s">
        <v>941</v>
      </c>
      <c r="J88" t="s">
        <v>750</v>
      </c>
    </row>
    <row r="89" spans="1:12" x14ac:dyDescent="0.3">
      <c r="A89">
        <v>48.2</v>
      </c>
      <c r="B89" t="s">
        <v>1002</v>
      </c>
      <c r="C89">
        <v>6.2</v>
      </c>
      <c r="D89">
        <v>76</v>
      </c>
      <c r="I89" t="s">
        <v>941</v>
      </c>
      <c r="J89" t="s">
        <v>750</v>
      </c>
    </row>
    <row r="90" spans="1:12" x14ac:dyDescent="0.3">
      <c r="A90">
        <v>44.6</v>
      </c>
      <c r="B90" t="s">
        <v>867</v>
      </c>
      <c r="C90">
        <v>0.2</v>
      </c>
      <c r="I90" t="s">
        <v>941</v>
      </c>
      <c r="J90" t="s">
        <v>750</v>
      </c>
    </row>
    <row r="91" spans="1:12" x14ac:dyDescent="0.3">
      <c r="A91">
        <v>43.7</v>
      </c>
      <c r="B91" t="s">
        <v>1002</v>
      </c>
      <c r="C91">
        <v>0.8</v>
      </c>
      <c r="I91" t="s">
        <v>941</v>
      </c>
      <c r="J91" t="s">
        <v>750</v>
      </c>
    </row>
    <row r="92" spans="1:12" x14ac:dyDescent="0.3">
      <c r="A92">
        <v>41.2</v>
      </c>
      <c r="B92" t="s">
        <v>921</v>
      </c>
      <c r="C92">
        <v>1.7</v>
      </c>
      <c r="D92">
        <v>10</v>
      </c>
      <c r="I92" t="s">
        <v>941</v>
      </c>
      <c r="J92" t="s">
        <v>750</v>
      </c>
    </row>
    <row r="93" spans="1:12" x14ac:dyDescent="0.3">
      <c r="A93">
        <v>40.6</v>
      </c>
      <c r="B93" t="s">
        <v>1002</v>
      </c>
      <c r="C93">
        <v>1.85</v>
      </c>
      <c r="D93" t="s">
        <v>1928</v>
      </c>
      <c r="I93" t="s">
        <v>941</v>
      </c>
      <c r="J93" t="s">
        <v>750</v>
      </c>
    </row>
    <row r="94" spans="1:12" x14ac:dyDescent="0.3">
      <c r="A94">
        <v>39.4</v>
      </c>
      <c r="B94" t="s">
        <v>1002</v>
      </c>
      <c r="C94">
        <v>2.8</v>
      </c>
      <c r="D94">
        <v>23</v>
      </c>
      <c r="I94" t="s">
        <v>941</v>
      </c>
      <c r="J94" t="s">
        <v>750</v>
      </c>
    </row>
    <row r="95" spans="1:12" x14ac:dyDescent="0.3">
      <c r="A95">
        <v>38.200000000000003</v>
      </c>
      <c r="B95" t="s">
        <v>1002</v>
      </c>
      <c r="C95">
        <v>4</v>
      </c>
      <c r="D95">
        <v>26</v>
      </c>
      <c r="I95" t="s">
        <v>941</v>
      </c>
      <c r="J95" s="2" t="s">
        <v>750</v>
      </c>
    </row>
    <row r="96" spans="1:12" x14ac:dyDescent="0.3">
      <c r="A96">
        <v>38.1</v>
      </c>
      <c r="B96" t="s">
        <v>1002</v>
      </c>
      <c r="C96">
        <v>2.9</v>
      </c>
      <c r="D96">
        <v>21</v>
      </c>
      <c r="I96" t="s">
        <v>941</v>
      </c>
      <c r="J96" s="2" t="s">
        <v>750</v>
      </c>
      <c r="K96">
        <f>SUM(E86:E97)</f>
        <v>0</v>
      </c>
      <c r="L96" s="2" t="s">
        <v>1259</v>
      </c>
    </row>
    <row r="97" spans="1:10" x14ac:dyDescent="0.3">
      <c r="A97">
        <v>37.700000000000003</v>
      </c>
      <c r="B97" t="s">
        <v>869</v>
      </c>
      <c r="C97">
        <v>3.1</v>
      </c>
      <c r="D97">
        <v>27</v>
      </c>
      <c r="I97" t="s">
        <v>941</v>
      </c>
      <c r="J97" s="2" t="s">
        <v>750</v>
      </c>
    </row>
    <row r="98" spans="1:10" x14ac:dyDescent="0.3">
      <c r="A98">
        <v>37.5</v>
      </c>
      <c r="B98" t="s">
        <v>1002</v>
      </c>
      <c r="C98">
        <v>1.7</v>
      </c>
      <c r="D98">
        <v>11</v>
      </c>
      <c r="I98" t="s">
        <v>941</v>
      </c>
      <c r="J98" s="2" t="s">
        <v>750</v>
      </c>
    </row>
    <row r="99" spans="1:10" x14ac:dyDescent="0.3">
      <c r="A99">
        <v>35</v>
      </c>
      <c r="B99" t="s">
        <v>921</v>
      </c>
      <c r="C99">
        <v>4.8</v>
      </c>
      <c r="D99">
        <v>49</v>
      </c>
      <c r="I99" t="s">
        <v>941</v>
      </c>
      <c r="J99" s="2" t="s">
        <v>750</v>
      </c>
    </row>
    <row r="100" spans="1:10" x14ac:dyDescent="0.3">
      <c r="A100">
        <v>29.8</v>
      </c>
      <c r="B100" t="s">
        <v>1609</v>
      </c>
      <c r="C100">
        <v>3.9</v>
      </c>
      <c r="D100">
        <v>26</v>
      </c>
      <c r="I100" t="s">
        <v>941</v>
      </c>
      <c r="J100" s="2" t="s">
        <v>750</v>
      </c>
    </row>
    <row r="101" spans="1:10" x14ac:dyDescent="0.3">
      <c r="A101">
        <v>29</v>
      </c>
      <c r="B101" t="s">
        <v>1002</v>
      </c>
      <c r="C101">
        <v>3.9</v>
      </c>
      <c r="D101">
        <v>26</v>
      </c>
      <c r="I101" t="s">
        <v>941</v>
      </c>
      <c r="J101" s="2" t="s">
        <v>750</v>
      </c>
    </row>
    <row r="102" spans="1:10" x14ac:dyDescent="0.3">
      <c r="A102">
        <v>28.3</v>
      </c>
      <c r="B102" t="s">
        <v>1441</v>
      </c>
      <c r="C102">
        <v>0.6</v>
      </c>
      <c r="I102" t="s">
        <v>941</v>
      </c>
      <c r="J102" s="2" t="s">
        <v>750</v>
      </c>
    </row>
    <row r="103" spans="1:10" x14ac:dyDescent="0.3">
      <c r="A103">
        <v>26.4</v>
      </c>
      <c r="B103" t="s">
        <v>1002</v>
      </c>
      <c r="H103" t="s">
        <v>1267</v>
      </c>
      <c r="I103" t="s">
        <v>941</v>
      </c>
      <c r="J103" t="s">
        <v>750</v>
      </c>
    </row>
    <row r="104" spans="1:10" x14ac:dyDescent="0.3">
      <c r="A104">
        <v>25.9</v>
      </c>
      <c r="B104" t="s">
        <v>338</v>
      </c>
      <c r="C104">
        <v>0.25</v>
      </c>
      <c r="I104" t="s">
        <v>941</v>
      </c>
      <c r="J104" t="s">
        <v>750</v>
      </c>
    </row>
    <row r="105" spans="1:10" x14ac:dyDescent="0.3">
      <c r="A105">
        <v>25.9</v>
      </c>
      <c r="B105" t="s">
        <v>1002</v>
      </c>
      <c r="C105">
        <v>0.75</v>
      </c>
      <c r="I105" t="s">
        <v>941</v>
      </c>
      <c r="J105" t="s">
        <v>750</v>
      </c>
    </row>
    <row r="106" spans="1:10" x14ac:dyDescent="0.3">
      <c r="A106">
        <v>25.2</v>
      </c>
      <c r="B106" t="s">
        <v>1002</v>
      </c>
      <c r="C106">
        <v>0.75</v>
      </c>
      <c r="I106" t="s">
        <v>941</v>
      </c>
      <c r="J106" t="s">
        <v>750</v>
      </c>
    </row>
    <row r="107" spans="1:10" x14ac:dyDescent="0.3">
      <c r="A107">
        <v>25.9</v>
      </c>
      <c r="B107" t="s">
        <v>1002</v>
      </c>
      <c r="C107">
        <v>0.5</v>
      </c>
      <c r="I107" t="s">
        <v>941</v>
      </c>
      <c r="J107" t="s">
        <v>750</v>
      </c>
    </row>
    <row r="108" spans="1:10" x14ac:dyDescent="0.3">
      <c r="A108">
        <v>23.8</v>
      </c>
      <c r="B108" t="s">
        <v>1002</v>
      </c>
      <c r="C108">
        <v>0.45</v>
      </c>
      <c r="I108" t="s">
        <v>941</v>
      </c>
      <c r="J108" t="s">
        <v>750</v>
      </c>
    </row>
    <row r="109" spans="1:10" x14ac:dyDescent="0.3">
      <c r="A109">
        <v>23.7</v>
      </c>
      <c r="B109" t="s">
        <v>1002</v>
      </c>
      <c r="C109">
        <v>0.5</v>
      </c>
      <c r="I109" t="s">
        <v>941</v>
      </c>
      <c r="J109" t="s">
        <v>750</v>
      </c>
    </row>
    <row r="110" spans="1:10" x14ac:dyDescent="0.3">
      <c r="A110">
        <v>21.1</v>
      </c>
      <c r="B110" t="s">
        <v>1002</v>
      </c>
      <c r="C110">
        <v>0.1</v>
      </c>
      <c r="I110" t="s">
        <v>941</v>
      </c>
      <c r="J110" t="s">
        <v>750</v>
      </c>
    </row>
    <row r="111" spans="1:10" x14ac:dyDescent="0.3">
      <c r="A111">
        <v>21.1</v>
      </c>
      <c r="B111" t="s">
        <v>910</v>
      </c>
      <c r="C111">
        <v>0.5</v>
      </c>
      <c r="I111" t="s">
        <v>941</v>
      </c>
      <c r="J111" t="s">
        <v>750</v>
      </c>
    </row>
    <row r="112" spans="1:10" x14ac:dyDescent="0.3">
      <c r="A112">
        <v>19</v>
      </c>
      <c r="B112" t="s">
        <v>1002</v>
      </c>
      <c r="C112">
        <v>3.3</v>
      </c>
      <c r="D112">
        <v>16</v>
      </c>
      <c r="I112" t="s">
        <v>941</v>
      </c>
      <c r="J112" t="s">
        <v>750</v>
      </c>
    </row>
    <row r="113" spans="1:12" x14ac:dyDescent="0.3">
      <c r="A113">
        <v>18.2</v>
      </c>
      <c r="B113" t="s">
        <v>1002</v>
      </c>
      <c r="C113">
        <v>0.2</v>
      </c>
      <c r="I113" t="s">
        <v>941</v>
      </c>
      <c r="J113" t="s">
        <v>750</v>
      </c>
    </row>
    <row r="114" spans="1:12" x14ac:dyDescent="0.3">
      <c r="A114">
        <v>18</v>
      </c>
      <c r="B114" t="s">
        <v>1002</v>
      </c>
      <c r="C114">
        <v>0.2</v>
      </c>
      <c r="I114" t="s">
        <v>941</v>
      </c>
      <c r="J114" t="s">
        <v>750</v>
      </c>
    </row>
    <row r="115" spans="1:12" x14ac:dyDescent="0.3">
      <c r="A115">
        <v>17.8</v>
      </c>
      <c r="B115" t="s">
        <v>1002</v>
      </c>
      <c r="C115">
        <v>0.2</v>
      </c>
      <c r="I115" t="s">
        <v>941</v>
      </c>
      <c r="J115" t="s">
        <v>750</v>
      </c>
    </row>
    <row r="116" spans="1:12" x14ac:dyDescent="0.3">
      <c r="A116">
        <v>17.7</v>
      </c>
      <c r="B116" t="s">
        <v>921</v>
      </c>
      <c r="C116">
        <v>0.7</v>
      </c>
      <c r="I116" t="s">
        <v>941</v>
      </c>
      <c r="J116" t="s">
        <v>750</v>
      </c>
    </row>
    <row r="117" spans="1:12" x14ac:dyDescent="0.3">
      <c r="A117">
        <v>17.2</v>
      </c>
      <c r="B117" t="s">
        <v>921</v>
      </c>
      <c r="C117">
        <v>1</v>
      </c>
      <c r="I117" t="s">
        <v>941</v>
      </c>
      <c r="J117" t="s">
        <v>750</v>
      </c>
    </row>
    <row r="118" spans="1:12" x14ac:dyDescent="0.3">
      <c r="A118">
        <v>17.2</v>
      </c>
      <c r="B118" t="s">
        <v>921</v>
      </c>
      <c r="C118">
        <v>0.5</v>
      </c>
      <c r="I118" t="s">
        <v>941</v>
      </c>
      <c r="J118" t="s">
        <v>750</v>
      </c>
    </row>
    <row r="119" spans="1:12" x14ac:dyDescent="0.3">
      <c r="A119">
        <v>16.7</v>
      </c>
      <c r="B119" t="s">
        <v>921</v>
      </c>
      <c r="C119">
        <v>0.3</v>
      </c>
      <c r="I119" t="s">
        <v>941</v>
      </c>
      <c r="J119" t="s">
        <v>750</v>
      </c>
    </row>
    <row r="120" spans="1:12" x14ac:dyDescent="0.3">
      <c r="A120">
        <v>16.600000000000001</v>
      </c>
      <c r="B120" t="s">
        <v>921</v>
      </c>
      <c r="C120">
        <v>0.2</v>
      </c>
      <c r="I120" t="s">
        <v>941</v>
      </c>
      <c r="J120" t="s">
        <v>750</v>
      </c>
    </row>
    <row r="121" spans="1:12" x14ac:dyDescent="0.3">
      <c r="A121">
        <v>16.399999999999999</v>
      </c>
      <c r="B121" t="s">
        <v>1002</v>
      </c>
      <c r="C121">
        <v>1.1000000000000001</v>
      </c>
      <c r="I121" t="s">
        <v>941</v>
      </c>
      <c r="J121" t="s">
        <v>750</v>
      </c>
    </row>
    <row r="122" spans="1:12" x14ac:dyDescent="0.3">
      <c r="A122">
        <v>14.9</v>
      </c>
      <c r="B122" t="s">
        <v>1002</v>
      </c>
      <c r="C122">
        <v>6.1</v>
      </c>
      <c r="D122">
        <v>93</v>
      </c>
      <c r="I122" t="s">
        <v>941</v>
      </c>
      <c r="J122" t="s">
        <v>750</v>
      </c>
      <c r="K122">
        <f>SUM(E103:E122)</f>
        <v>0</v>
      </c>
      <c r="L122" s="2" t="s">
        <v>1260</v>
      </c>
    </row>
    <row r="123" spans="1:12" x14ac:dyDescent="0.3">
      <c r="A123">
        <v>11.4</v>
      </c>
      <c r="B123" t="s">
        <v>1177</v>
      </c>
      <c r="C123">
        <v>0.65</v>
      </c>
      <c r="I123" t="s">
        <v>941</v>
      </c>
      <c r="J123" t="s">
        <v>750</v>
      </c>
      <c r="K123">
        <f>K122+K34</f>
        <v>23</v>
      </c>
      <c r="L123" s="2" t="s">
        <v>1261</v>
      </c>
    </row>
    <row r="124" spans="1:12" x14ac:dyDescent="0.3">
      <c r="A124">
        <v>9.4</v>
      </c>
      <c r="B124" t="s">
        <v>1002</v>
      </c>
      <c r="C124">
        <v>2.2000000000000002</v>
      </c>
      <c r="D124">
        <v>17</v>
      </c>
      <c r="H124" t="s">
        <v>138</v>
      </c>
      <c r="I124" t="s">
        <v>941</v>
      </c>
      <c r="J124" t="s">
        <v>750</v>
      </c>
    </row>
    <row r="125" spans="1:12" x14ac:dyDescent="0.3">
      <c r="A125">
        <v>47.6</v>
      </c>
      <c r="B125" t="s">
        <v>692</v>
      </c>
      <c r="C125">
        <v>6.9</v>
      </c>
      <c r="D125">
        <v>5.6</v>
      </c>
      <c r="I125" t="s">
        <v>941</v>
      </c>
      <c r="J125" t="s">
        <v>752</v>
      </c>
    </row>
    <row r="126" spans="1:12" x14ac:dyDescent="0.3">
      <c r="A126">
        <v>23.6</v>
      </c>
      <c r="B126" t="s">
        <v>1433</v>
      </c>
      <c r="C126">
        <v>5.4</v>
      </c>
      <c r="D126">
        <v>59</v>
      </c>
      <c r="I126" t="s">
        <v>941</v>
      </c>
      <c r="J126" t="s">
        <v>752</v>
      </c>
    </row>
    <row r="127" spans="1:12" x14ac:dyDescent="0.3">
      <c r="A127">
        <v>2.9</v>
      </c>
      <c r="B127" t="s">
        <v>1521</v>
      </c>
      <c r="H127" t="s">
        <v>1694</v>
      </c>
      <c r="I127" t="s">
        <v>941</v>
      </c>
      <c r="J127" t="s">
        <v>752</v>
      </c>
    </row>
    <row r="128" spans="1:12" x14ac:dyDescent="0.3">
      <c r="A128">
        <v>43.1</v>
      </c>
      <c r="B128" t="s">
        <v>26</v>
      </c>
      <c r="C128">
        <v>2.1</v>
      </c>
      <c r="D128">
        <v>70</v>
      </c>
      <c r="I128" t="s">
        <v>941</v>
      </c>
      <c r="J128" t="s">
        <v>752</v>
      </c>
    </row>
    <row r="129" spans="1:10" x14ac:dyDescent="0.3">
      <c r="A129">
        <v>14.9</v>
      </c>
      <c r="B129" t="s">
        <v>108</v>
      </c>
      <c r="C129">
        <v>1.6</v>
      </c>
      <c r="D129">
        <v>15</v>
      </c>
      <c r="I129" t="s">
        <v>941</v>
      </c>
      <c r="J129" t="s">
        <v>752</v>
      </c>
    </row>
    <row r="130" spans="1:10" x14ac:dyDescent="0.3">
      <c r="A130">
        <v>7.2</v>
      </c>
      <c r="B130" t="s">
        <v>1519</v>
      </c>
      <c r="C130">
        <v>0.75</v>
      </c>
      <c r="I130" t="s">
        <v>941</v>
      </c>
      <c r="J130" t="s">
        <v>752</v>
      </c>
    </row>
    <row r="131" spans="1:10" x14ac:dyDescent="0.3">
      <c r="A131">
        <v>6.3</v>
      </c>
      <c r="B131" t="s">
        <v>1520</v>
      </c>
      <c r="C131">
        <v>1.1000000000000001</v>
      </c>
      <c r="I131" t="s">
        <v>941</v>
      </c>
      <c r="J131" t="s">
        <v>752</v>
      </c>
    </row>
    <row r="132" spans="1:10" x14ac:dyDescent="0.3">
      <c r="A132">
        <v>9</v>
      </c>
      <c r="B132" t="s">
        <v>1346</v>
      </c>
      <c r="C132">
        <v>0.7</v>
      </c>
      <c r="I132" t="s">
        <v>941</v>
      </c>
      <c r="J132" t="s">
        <v>752</v>
      </c>
    </row>
    <row r="133" spans="1:10" x14ac:dyDescent="0.3">
      <c r="A133">
        <v>36.299999999999997</v>
      </c>
      <c r="B133" t="s">
        <v>824</v>
      </c>
      <c r="C133">
        <v>5.3</v>
      </c>
      <c r="D133">
        <v>54</v>
      </c>
      <c r="H133" t="s">
        <v>1046</v>
      </c>
      <c r="I133" t="s">
        <v>941</v>
      </c>
      <c r="J133" t="s">
        <v>752</v>
      </c>
    </row>
    <row r="134" spans="1:10" x14ac:dyDescent="0.3">
      <c r="A134">
        <v>23.5</v>
      </c>
      <c r="B134" t="s">
        <v>832</v>
      </c>
      <c r="C134">
        <v>4.0999999999999996</v>
      </c>
      <c r="D134">
        <v>45</v>
      </c>
      <c r="I134" t="s">
        <v>940</v>
      </c>
      <c r="J134" t="s">
        <v>752</v>
      </c>
    </row>
    <row r="135" spans="1:10" x14ac:dyDescent="0.3">
      <c r="A135">
        <v>14</v>
      </c>
      <c r="B135" t="s">
        <v>1526</v>
      </c>
      <c r="C135">
        <v>8</v>
      </c>
      <c r="G135" t="s">
        <v>1849</v>
      </c>
      <c r="I135" t="s">
        <v>941</v>
      </c>
      <c r="J135" t="s">
        <v>752</v>
      </c>
    </row>
    <row r="136" spans="1:10" x14ac:dyDescent="0.3">
      <c r="A136">
        <v>11</v>
      </c>
      <c r="B136" t="s">
        <v>1858</v>
      </c>
      <c r="I136" t="s">
        <v>2369</v>
      </c>
      <c r="J136" t="s">
        <v>752</v>
      </c>
    </row>
    <row r="137" spans="1:10" x14ac:dyDescent="0.3">
      <c r="A137">
        <v>35.5</v>
      </c>
      <c r="B137" t="s">
        <v>1404</v>
      </c>
      <c r="C137">
        <v>7.5</v>
      </c>
      <c r="D137">
        <v>293</v>
      </c>
      <c r="G137" t="s">
        <v>1403</v>
      </c>
      <c r="I137" t="s">
        <v>2370</v>
      </c>
      <c r="J137" t="s">
        <v>752</v>
      </c>
    </row>
    <row r="138" spans="1:10" x14ac:dyDescent="0.3">
      <c r="A138">
        <v>0.1</v>
      </c>
      <c r="B138" t="s">
        <v>837</v>
      </c>
      <c r="C138">
        <v>4.9000000000000004</v>
      </c>
      <c r="D138">
        <v>2.8</v>
      </c>
      <c r="I138" t="s">
        <v>2369</v>
      </c>
      <c r="J138" t="s">
        <v>592</v>
      </c>
    </row>
    <row r="139" spans="1:10" x14ac:dyDescent="0.3">
      <c r="A139">
        <v>20.6</v>
      </c>
      <c r="B139" t="s">
        <v>193</v>
      </c>
      <c r="C139">
        <v>0.2</v>
      </c>
      <c r="I139" t="s">
        <v>1080</v>
      </c>
      <c r="J139" t="s">
        <v>1081</v>
      </c>
    </row>
    <row r="140" spans="1:10" x14ac:dyDescent="0.3">
      <c r="A140">
        <v>28.1</v>
      </c>
      <c r="B140" t="s">
        <v>1270</v>
      </c>
      <c r="C140">
        <v>0.35</v>
      </c>
      <c r="I140" t="s">
        <v>569</v>
      </c>
      <c r="J140" t="s">
        <v>1081</v>
      </c>
    </row>
    <row r="141" spans="1:10" x14ac:dyDescent="0.3">
      <c r="A141">
        <v>19.7</v>
      </c>
      <c r="B141" t="s">
        <v>1270</v>
      </c>
      <c r="C141">
        <v>1.6</v>
      </c>
      <c r="D141" t="s">
        <v>572</v>
      </c>
      <c r="I141" t="s">
        <v>569</v>
      </c>
      <c r="J141" t="s">
        <v>1081</v>
      </c>
    </row>
    <row r="142" spans="1:10" x14ac:dyDescent="0.3">
      <c r="A142">
        <v>0.8</v>
      </c>
      <c r="B142" t="s">
        <v>47</v>
      </c>
      <c r="C142">
        <v>6.5</v>
      </c>
      <c r="D142">
        <v>5.7</v>
      </c>
      <c r="I142" t="s">
        <v>1080</v>
      </c>
      <c r="J142" t="s">
        <v>1081</v>
      </c>
    </row>
    <row r="143" spans="1:10" x14ac:dyDescent="0.3">
      <c r="A143">
        <v>12</v>
      </c>
      <c r="B143" t="s">
        <v>1176</v>
      </c>
      <c r="I143" t="s">
        <v>1080</v>
      </c>
      <c r="J143" t="s">
        <v>1081</v>
      </c>
    </row>
    <row r="144" spans="1:10" x14ac:dyDescent="0.3">
      <c r="A144">
        <v>5</v>
      </c>
      <c r="B144" t="s">
        <v>1859</v>
      </c>
      <c r="I144" t="s">
        <v>1080</v>
      </c>
      <c r="J144" t="s">
        <v>1081</v>
      </c>
    </row>
    <row r="145" spans="1:10" x14ac:dyDescent="0.3">
      <c r="A145">
        <v>32.799999999999997</v>
      </c>
      <c r="B145" t="s">
        <v>1925</v>
      </c>
      <c r="E145">
        <v>1</v>
      </c>
      <c r="I145" s="2" t="s">
        <v>302</v>
      </c>
      <c r="J145" s="2" t="s">
        <v>1</v>
      </c>
    </row>
    <row r="146" spans="1:10" x14ac:dyDescent="0.3">
      <c r="A146">
        <v>48.2</v>
      </c>
      <c r="B146" s="2" t="s">
        <v>916</v>
      </c>
      <c r="E146">
        <v>1</v>
      </c>
      <c r="I146" s="2" t="s">
        <v>570</v>
      </c>
      <c r="J146" s="2" t="s">
        <v>1595</v>
      </c>
    </row>
    <row r="147" spans="1:10" x14ac:dyDescent="0.3">
      <c r="A147">
        <v>42.7</v>
      </c>
      <c r="B147" t="s">
        <v>1138</v>
      </c>
      <c r="E147">
        <v>1</v>
      </c>
      <c r="I147" s="2" t="s">
        <v>570</v>
      </c>
      <c r="J147" s="2" t="s">
        <v>1595</v>
      </c>
    </row>
    <row r="148" spans="1:10" x14ac:dyDescent="0.3">
      <c r="A148">
        <v>30</v>
      </c>
      <c r="B148" t="s">
        <v>1770</v>
      </c>
      <c r="E148">
        <v>1</v>
      </c>
      <c r="I148" s="2" t="s">
        <v>570</v>
      </c>
      <c r="J148" s="2" t="s">
        <v>1595</v>
      </c>
    </row>
    <row r="149" spans="1:10" x14ac:dyDescent="0.3">
      <c r="A149">
        <v>29.5</v>
      </c>
      <c r="B149" t="s">
        <v>1619</v>
      </c>
      <c r="E149">
        <v>1</v>
      </c>
      <c r="I149" s="2" t="s">
        <v>570</v>
      </c>
      <c r="J149" s="2" t="s">
        <v>1595</v>
      </c>
    </row>
    <row r="150" spans="1:10" x14ac:dyDescent="0.3">
      <c r="A150">
        <v>14.6</v>
      </c>
      <c r="B150" t="s">
        <v>1138</v>
      </c>
      <c r="E150">
        <v>1</v>
      </c>
      <c r="I150" s="2" t="s">
        <v>570</v>
      </c>
      <c r="J150" s="2" t="s">
        <v>1595</v>
      </c>
    </row>
    <row r="151" spans="1:10" x14ac:dyDescent="0.3">
      <c r="A151">
        <v>48.1</v>
      </c>
      <c r="B151" s="2" t="s">
        <v>370</v>
      </c>
      <c r="E151">
        <v>1</v>
      </c>
      <c r="I151" s="2" t="s">
        <v>1100</v>
      </c>
      <c r="J151" s="2" t="s">
        <v>1101</v>
      </c>
    </row>
    <row r="152" spans="1:10" x14ac:dyDescent="0.3">
      <c r="A152">
        <v>43.4</v>
      </c>
      <c r="B152" t="s">
        <v>370</v>
      </c>
      <c r="E152">
        <v>1</v>
      </c>
      <c r="I152" s="2" t="s">
        <v>1100</v>
      </c>
      <c r="J152" s="2" t="s">
        <v>1101</v>
      </c>
    </row>
    <row r="153" spans="1:10" x14ac:dyDescent="0.3">
      <c r="A153">
        <v>26.2</v>
      </c>
      <c r="B153" t="s">
        <v>370</v>
      </c>
      <c r="E153">
        <v>1</v>
      </c>
      <c r="I153" s="2" t="s">
        <v>1100</v>
      </c>
      <c r="J153" s="2" t="s">
        <v>1101</v>
      </c>
    </row>
    <row r="154" spans="1:10" x14ac:dyDescent="0.3">
      <c r="A154">
        <v>25.9</v>
      </c>
      <c r="B154" t="s">
        <v>370</v>
      </c>
      <c r="E154">
        <v>1</v>
      </c>
      <c r="I154" s="2" t="s">
        <v>1100</v>
      </c>
      <c r="J154" s="2" t="s">
        <v>1101</v>
      </c>
    </row>
    <row r="155" spans="1:10" x14ac:dyDescent="0.3">
      <c r="A155">
        <v>45.9</v>
      </c>
      <c r="B155" t="s">
        <v>1138</v>
      </c>
      <c r="E155">
        <v>2</v>
      </c>
      <c r="I155" s="2" t="s">
        <v>570</v>
      </c>
      <c r="J155" s="2" t="s">
        <v>1595</v>
      </c>
    </row>
    <row r="156" spans="1:10" x14ac:dyDescent="0.3">
      <c r="A156">
        <v>21.5</v>
      </c>
      <c r="B156" t="s">
        <v>370</v>
      </c>
      <c r="E156">
        <v>2</v>
      </c>
      <c r="I156" s="2" t="s">
        <v>1100</v>
      </c>
      <c r="J156" s="2" t="s">
        <v>1101</v>
      </c>
    </row>
    <row r="157" spans="1:10" x14ac:dyDescent="0.3">
      <c r="A157">
        <v>26.4</v>
      </c>
      <c r="B157" t="s">
        <v>920</v>
      </c>
      <c r="E157">
        <v>3</v>
      </c>
      <c r="I157" s="2" t="s">
        <v>1100</v>
      </c>
      <c r="J157" s="2" t="s">
        <v>1101</v>
      </c>
    </row>
    <row r="158" spans="1:10" x14ac:dyDescent="0.3">
      <c r="A158">
        <v>42.7</v>
      </c>
      <c r="B158" t="s">
        <v>1079</v>
      </c>
      <c r="H158" t="s">
        <v>1579</v>
      </c>
      <c r="I158" s="2" t="s">
        <v>1594</v>
      </c>
      <c r="J158" s="2" t="s">
        <v>1595</v>
      </c>
    </row>
    <row r="159" spans="1:10" x14ac:dyDescent="0.3">
      <c r="A159">
        <v>44.4</v>
      </c>
      <c r="B159" t="s">
        <v>916</v>
      </c>
      <c r="C159">
        <v>0.1</v>
      </c>
      <c r="I159" s="2" t="s">
        <v>570</v>
      </c>
      <c r="J159" s="2" t="s">
        <v>1595</v>
      </c>
    </row>
    <row r="160" spans="1:10" x14ac:dyDescent="0.3">
      <c r="A160">
        <v>42.2</v>
      </c>
      <c r="B160" t="s">
        <v>1437</v>
      </c>
      <c r="H160" t="s">
        <v>1924</v>
      </c>
      <c r="I160" s="2" t="s">
        <v>570</v>
      </c>
      <c r="J160" s="2" t="s">
        <v>1595</v>
      </c>
    </row>
    <row r="161" spans="1:12" x14ac:dyDescent="0.3">
      <c r="A161">
        <v>49.6</v>
      </c>
      <c r="B161" t="s">
        <v>1849</v>
      </c>
      <c r="I161" s="2" t="s">
        <v>1100</v>
      </c>
      <c r="J161" s="2" t="s">
        <v>1101</v>
      </c>
    </row>
    <row r="162" spans="1:12" x14ac:dyDescent="0.3">
      <c r="A162">
        <v>48.7</v>
      </c>
      <c r="B162" t="s">
        <v>1849</v>
      </c>
      <c r="C162">
        <v>0.2</v>
      </c>
      <c r="I162" s="2" t="s">
        <v>1100</v>
      </c>
      <c r="J162" s="2" t="s">
        <v>1101</v>
      </c>
    </row>
    <row r="163" spans="1:12" x14ac:dyDescent="0.3">
      <c r="A163">
        <v>48.6</v>
      </c>
      <c r="B163" t="s">
        <v>1849</v>
      </c>
      <c r="C163">
        <v>0.1</v>
      </c>
      <c r="I163" s="2" t="s">
        <v>1100</v>
      </c>
      <c r="J163" s="2" t="s">
        <v>1101</v>
      </c>
    </row>
    <row r="164" spans="1:12" x14ac:dyDescent="0.3">
      <c r="A164">
        <v>29.4</v>
      </c>
      <c r="B164" t="s">
        <v>370</v>
      </c>
      <c r="C164">
        <v>0.1</v>
      </c>
      <c r="I164" s="2" t="s">
        <v>1100</v>
      </c>
      <c r="J164" s="2" t="s">
        <v>1101</v>
      </c>
    </row>
    <row r="165" spans="1:12" x14ac:dyDescent="0.3">
      <c r="A165">
        <v>27.8</v>
      </c>
      <c r="B165" t="s">
        <v>1849</v>
      </c>
      <c r="C165">
        <v>0.3</v>
      </c>
      <c r="I165" s="2" t="s">
        <v>1100</v>
      </c>
      <c r="J165" s="2" t="s">
        <v>1101</v>
      </c>
    </row>
    <row r="166" spans="1:12" x14ac:dyDescent="0.3">
      <c r="A166">
        <v>26.2</v>
      </c>
      <c r="B166" t="s">
        <v>1849</v>
      </c>
      <c r="C166">
        <v>0.4</v>
      </c>
      <c r="I166" s="2" t="s">
        <v>1100</v>
      </c>
      <c r="J166" s="2" t="s">
        <v>1101</v>
      </c>
    </row>
    <row r="167" spans="1:12" x14ac:dyDescent="0.3">
      <c r="A167">
        <v>25.4</v>
      </c>
      <c r="B167" t="s">
        <v>370</v>
      </c>
      <c r="C167">
        <v>0.5</v>
      </c>
      <c r="I167" s="2" t="s">
        <v>1100</v>
      </c>
      <c r="J167" s="2" t="s">
        <v>1101</v>
      </c>
    </row>
    <row r="168" spans="1:12" x14ac:dyDescent="0.3">
      <c r="A168">
        <v>24.5</v>
      </c>
      <c r="B168" t="s">
        <v>370</v>
      </c>
      <c r="C168">
        <v>0.4</v>
      </c>
      <c r="I168" s="2" t="s">
        <v>1100</v>
      </c>
      <c r="J168" s="2" t="s">
        <v>1101</v>
      </c>
    </row>
    <row r="169" spans="1:12" x14ac:dyDescent="0.3">
      <c r="A169">
        <v>24.2</v>
      </c>
      <c r="B169" s="2" t="s">
        <v>1849</v>
      </c>
      <c r="C169">
        <v>0.4</v>
      </c>
      <c r="I169" s="2" t="s">
        <v>1100</v>
      </c>
      <c r="J169" s="2" t="s">
        <v>1101</v>
      </c>
    </row>
    <row r="170" spans="1:12" x14ac:dyDescent="0.3">
      <c r="A170">
        <v>21.3</v>
      </c>
      <c r="B170" s="2" t="s">
        <v>1087</v>
      </c>
      <c r="C170">
        <v>0.35</v>
      </c>
      <c r="I170" s="2" t="s">
        <v>1100</v>
      </c>
      <c r="J170" s="2" t="s">
        <v>1101</v>
      </c>
    </row>
    <row r="171" spans="1:12" x14ac:dyDescent="0.3">
      <c r="A171">
        <v>17.2</v>
      </c>
      <c r="B171" s="2" t="s">
        <v>1849</v>
      </c>
      <c r="C171">
        <v>1.2</v>
      </c>
      <c r="I171" s="2" t="s">
        <v>1100</v>
      </c>
      <c r="J171" s="2" t="s">
        <v>1101</v>
      </c>
    </row>
    <row r="172" spans="1:12" x14ac:dyDescent="0.3">
      <c r="A172">
        <v>16.600000000000001</v>
      </c>
      <c r="B172" s="2" t="s">
        <v>1849</v>
      </c>
      <c r="C172">
        <v>0.3</v>
      </c>
      <c r="I172" s="2" t="s">
        <v>1100</v>
      </c>
      <c r="J172" s="2" t="s">
        <v>1101</v>
      </c>
    </row>
    <row r="173" spans="1:12" x14ac:dyDescent="0.3">
      <c r="A173">
        <v>16.100000000000001</v>
      </c>
      <c r="B173" t="s">
        <v>370</v>
      </c>
      <c r="C173">
        <v>0.35</v>
      </c>
      <c r="I173" s="2" t="s">
        <v>1100</v>
      </c>
      <c r="J173" s="2" t="s">
        <v>1101</v>
      </c>
    </row>
    <row r="174" spans="1:12" x14ac:dyDescent="0.3">
      <c r="A174">
        <v>14.9</v>
      </c>
      <c r="B174" t="s">
        <v>1849</v>
      </c>
      <c r="C174">
        <v>0.3</v>
      </c>
      <c r="I174" s="2" t="s">
        <v>1100</v>
      </c>
      <c r="J174" s="2" t="s">
        <v>1101</v>
      </c>
    </row>
    <row r="175" spans="1:12" x14ac:dyDescent="0.3">
      <c r="A175">
        <v>4.8</v>
      </c>
      <c r="B175" t="s">
        <v>1849</v>
      </c>
      <c r="C175">
        <v>0.3</v>
      </c>
      <c r="I175" s="2" t="s">
        <v>1100</v>
      </c>
      <c r="J175" s="2" t="s">
        <v>1101</v>
      </c>
      <c r="K175">
        <v>1</v>
      </c>
      <c r="L175" s="2" t="s">
        <v>1414</v>
      </c>
    </row>
    <row r="176" spans="1:12" x14ac:dyDescent="0.3">
      <c r="E176">
        <f>SUM(E3:E175)</f>
        <v>111</v>
      </c>
    </row>
    <row r="177" spans="4:10" x14ac:dyDescent="0.3">
      <c r="D177" t="s">
        <v>731</v>
      </c>
      <c r="E177">
        <v>111</v>
      </c>
    </row>
    <row r="179" spans="4:10" x14ac:dyDescent="0.3">
      <c r="I179" s="3" t="s">
        <v>1107</v>
      </c>
      <c r="J179">
        <f>175-145</f>
        <v>30</v>
      </c>
    </row>
  </sheetData>
  <sortState ref="A3:J175">
    <sortCondition ref="I4:I175"/>
    <sortCondition ref="E4:E175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workbookViewId="0">
      <pane ySplit="780" topLeftCell="A79" activePane="bottomLeft"/>
      <selection activeCell="A2" sqref="A2:J185"/>
      <selection pane="bottomLeft" activeCell="A129" sqref="A129:C131"/>
    </sheetView>
  </sheetViews>
  <sheetFormatPr defaultColWidth="10.921875" defaultRowHeight="13.5" x14ac:dyDescent="0.3"/>
  <sheetData>
    <row r="1" spans="1:10" x14ac:dyDescent="0.3">
      <c r="A1" t="s">
        <v>864</v>
      </c>
      <c r="B1" t="s">
        <v>1043</v>
      </c>
      <c r="C1" s="1">
        <v>38958</v>
      </c>
    </row>
    <row r="2" spans="1:10" x14ac:dyDescent="0.3">
      <c r="A2" t="s">
        <v>598</v>
      </c>
      <c r="B2" t="s">
        <v>599</v>
      </c>
      <c r="C2" t="s">
        <v>773</v>
      </c>
      <c r="D2" t="s">
        <v>774</v>
      </c>
      <c r="E2" t="s">
        <v>1134</v>
      </c>
      <c r="F2" t="s">
        <v>1135</v>
      </c>
      <c r="G2" t="s">
        <v>873</v>
      </c>
      <c r="H2" t="s">
        <v>1425</v>
      </c>
      <c r="I2" t="s">
        <v>1426</v>
      </c>
      <c r="J2" t="s">
        <v>1256</v>
      </c>
    </row>
    <row r="3" spans="1:10" x14ac:dyDescent="0.3">
      <c r="A3">
        <v>39.6</v>
      </c>
      <c r="B3" t="s">
        <v>686</v>
      </c>
      <c r="C3">
        <v>2.9</v>
      </c>
      <c r="I3" t="s">
        <v>905</v>
      </c>
      <c r="J3" t="s">
        <v>907</v>
      </c>
    </row>
    <row r="4" spans="1:10" x14ac:dyDescent="0.3">
      <c r="A4">
        <v>50</v>
      </c>
      <c r="B4" t="s">
        <v>316</v>
      </c>
      <c r="I4" t="s">
        <v>906</v>
      </c>
      <c r="J4" t="s">
        <v>648</v>
      </c>
    </row>
    <row r="5" spans="1:10" x14ac:dyDescent="0.3">
      <c r="A5">
        <v>15</v>
      </c>
      <c r="B5" t="s">
        <v>505</v>
      </c>
      <c r="I5" t="s">
        <v>574</v>
      </c>
      <c r="J5" t="s">
        <v>1289</v>
      </c>
    </row>
    <row r="6" spans="1:10" x14ac:dyDescent="0.3">
      <c r="A6">
        <v>39.4</v>
      </c>
      <c r="B6" t="s">
        <v>11</v>
      </c>
      <c r="E6">
        <v>1</v>
      </c>
      <c r="I6" t="s">
        <v>1074</v>
      </c>
      <c r="J6" t="s">
        <v>648</v>
      </c>
    </row>
    <row r="7" spans="1:10" x14ac:dyDescent="0.3">
      <c r="A7">
        <v>35.799999999999997</v>
      </c>
      <c r="B7" t="s">
        <v>532</v>
      </c>
      <c r="E7">
        <v>1</v>
      </c>
      <c r="I7" t="s">
        <v>1074</v>
      </c>
      <c r="J7" t="s">
        <v>648</v>
      </c>
    </row>
    <row r="8" spans="1:10" x14ac:dyDescent="0.3">
      <c r="A8">
        <v>36.1</v>
      </c>
      <c r="B8" t="s">
        <v>11</v>
      </c>
      <c r="E8">
        <v>1</v>
      </c>
      <c r="I8" t="s">
        <v>1074</v>
      </c>
      <c r="J8" t="s">
        <v>648</v>
      </c>
    </row>
    <row r="9" spans="1:10" x14ac:dyDescent="0.3">
      <c r="A9">
        <v>32</v>
      </c>
      <c r="B9" t="s">
        <v>11</v>
      </c>
      <c r="E9">
        <v>1</v>
      </c>
      <c r="I9" t="s">
        <v>1074</v>
      </c>
      <c r="J9" t="s">
        <v>648</v>
      </c>
    </row>
    <row r="10" spans="1:10" x14ac:dyDescent="0.3">
      <c r="A10">
        <v>16</v>
      </c>
      <c r="B10" t="s">
        <v>11</v>
      </c>
      <c r="E10">
        <v>1</v>
      </c>
      <c r="I10" t="s">
        <v>1074</v>
      </c>
      <c r="J10" t="s">
        <v>648</v>
      </c>
    </row>
    <row r="11" spans="1:10" x14ac:dyDescent="0.3">
      <c r="A11">
        <v>12</v>
      </c>
      <c r="B11" t="s">
        <v>11</v>
      </c>
      <c r="E11">
        <v>1</v>
      </c>
      <c r="I11" t="s">
        <v>1074</v>
      </c>
      <c r="J11" t="s">
        <v>648</v>
      </c>
    </row>
    <row r="12" spans="1:10" x14ac:dyDescent="0.3">
      <c r="A12">
        <v>11</v>
      </c>
      <c r="B12" t="s">
        <v>11</v>
      </c>
      <c r="E12">
        <v>1</v>
      </c>
      <c r="I12" t="s">
        <v>1074</v>
      </c>
      <c r="J12" t="s">
        <v>648</v>
      </c>
    </row>
    <row r="13" spans="1:10" x14ac:dyDescent="0.3">
      <c r="A13">
        <v>2.8</v>
      </c>
      <c r="B13" t="s">
        <v>22</v>
      </c>
      <c r="E13">
        <v>1</v>
      </c>
      <c r="I13" t="s">
        <v>1074</v>
      </c>
      <c r="J13" t="s">
        <v>648</v>
      </c>
    </row>
    <row r="14" spans="1:10" x14ac:dyDescent="0.3">
      <c r="A14">
        <v>19.7</v>
      </c>
      <c r="B14" t="s">
        <v>857</v>
      </c>
      <c r="E14">
        <v>1</v>
      </c>
      <c r="I14" t="s">
        <v>1074</v>
      </c>
      <c r="J14" t="s">
        <v>648</v>
      </c>
    </row>
    <row r="15" spans="1:10" x14ac:dyDescent="0.3">
      <c r="A15">
        <v>34.799999999999997</v>
      </c>
      <c r="B15" t="s">
        <v>184</v>
      </c>
      <c r="E15">
        <v>1</v>
      </c>
      <c r="I15" t="s">
        <v>647</v>
      </c>
      <c r="J15" t="s">
        <v>1257</v>
      </c>
    </row>
    <row r="16" spans="1:10" x14ac:dyDescent="0.3">
      <c r="A16">
        <v>7</v>
      </c>
      <c r="B16" t="s">
        <v>184</v>
      </c>
      <c r="E16">
        <v>1</v>
      </c>
      <c r="I16" t="s">
        <v>647</v>
      </c>
      <c r="J16" t="s">
        <v>1257</v>
      </c>
    </row>
    <row r="17" spans="1:12" x14ac:dyDescent="0.3">
      <c r="A17">
        <v>1.9</v>
      </c>
      <c r="B17" t="s">
        <v>184</v>
      </c>
      <c r="E17">
        <v>1</v>
      </c>
      <c r="I17" t="s">
        <v>647</v>
      </c>
      <c r="J17" t="s">
        <v>1257</v>
      </c>
    </row>
    <row r="18" spans="1:12" x14ac:dyDescent="0.3">
      <c r="A18">
        <v>25</v>
      </c>
      <c r="B18" t="s">
        <v>185</v>
      </c>
      <c r="E18">
        <v>1</v>
      </c>
      <c r="I18" t="s">
        <v>647</v>
      </c>
      <c r="J18" t="s">
        <v>813</v>
      </c>
    </row>
    <row r="19" spans="1:12" x14ac:dyDescent="0.3">
      <c r="A19">
        <v>22.8</v>
      </c>
      <c r="B19" t="s">
        <v>185</v>
      </c>
      <c r="E19">
        <v>1</v>
      </c>
      <c r="I19" t="s">
        <v>647</v>
      </c>
      <c r="J19" t="s">
        <v>813</v>
      </c>
      <c r="K19">
        <f>SUM(E3:E19)</f>
        <v>14</v>
      </c>
      <c r="L19" s="2" t="s">
        <v>1167</v>
      </c>
    </row>
    <row r="20" spans="1:12" x14ac:dyDescent="0.3">
      <c r="A20">
        <v>22.2</v>
      </c>
      <c r="B20" t="s">
        <v>327</v>
      </c>
      <c r="E20">
        <v>1</v>
      </c>
      <c r="I20" t="s">
        <v>647</v>
      </c>
      <c r="J20" t="s">
        <v>813</v>
      </c>
    </row>
    <row r="21" spans="1:12" x14ac:dyDescent="0.3">
      <c r="A21">
        <v>12</v>
      </c>
      <c r="B21" t="s">
        <v>19</v>
      </c>
      <c r="E21">
        <v>1</v>
      </c>
      <c r="I21" t="s">
        <v>647</v>
      </c>
      <c r="J21" t="s">
        <v>813</v>
      </c>
    </row>
    <row r="22" spans="1:12" x14ac:dyDescent="0.3">
      <c r="A22">
        <v>3</v>
      </c>
      <c r="B22" t="s">
        <v>185</v>
      </c>
      <c r="E22">
        <v>1</v>
      </c>
      <c r="I22" t="s">
        <v>647</v>
      </c>
      <c r="J22" t="s">
        <v>813</v>
      </c>
    </row>
    <row r="23" spans="1:12" x14ac:dyDescent="0.3">
      <c r="A23">
        <v>4</v>
      </c>
      <c r="B23" t="s">
        <v>185</v>
      </c>
      <c r="E23">
        <v>1</v>
      </c>
      <c r="I23" t="s">
        <v>647</v>
      </c>
      <c r="J23" t="s">
        <v>813</v>
      </c>
    </row>
    <row r="24" spans="1:12" x14ac:dyDescent="0.3">
      <c r="A24">
        <v>3</v>
      </c>
      <c r="B24" t="s">
        <v>19</v>
      </c>
      <c r="E24">
        <v>1</v>
      </c>
      <c r="I24" t="s">
        <v>647</v>
      </c>
      <c r="J24" t="s">
        <v>813</v>
      </c>
    </row>
    <row r="25" spans="1:12" x14ac:dyDescent="0.3">
      <c r="A25">
        <v>1</v>
      </c>
      <c r="B25" t="s">
        <v>19</v>
      </c>
      <c r="E25">
        <v>1</v>
      </c>
      <c r="I25" t="s">
        <v>647</v>
      </c>
      <c r="J25" t="s">
        <v>813</v>
      </c>
    </row>
    <row r="26" spans="1:12" x14ac:dyDescent="0.3">
      <c r="A26">
        <v>15</v>
      </c>
      <c r="B26" t="s">
        <v>504</v>
      </c>
      <c r="E26">
        <v>1</v>
      </c>
      <c r="I26" t="s">
        <v>1074</v>
      </c>
      <c r="J26" t="s">
        <v>813</v>
      </c>
    </row>
    <row r="27" spans="1:12" x14ac:dyDescent="0.3">
      <c r="A27">
        <v>34.200000000000003</v>
      </c>
      <c r="B27" t="s">
        <v>856</v>
      </c>
      <c r="E27">
        <v>1</v>
      </c>
      <c r="I27" t="s">
        <v>1074</v>
      </c>
      <c r="J27" t="s">
        <v>813</v>
      </c>
    </row>
    <row r="28" spans="1:12" x14ac:dyDescent="0.3">
      <c r="A28">
        <v>33.299999999999997</v>
      </c>
      <c r="B28" t="s">
        <v>365</v>
      </c>
      <c r="E28">
        <v>1</v>
      </c>
      <c r="I28" t="s">
        <v>1074</v>
      </c>
      <c r="J28" t="s">
        <v>813</v>
      </c>
    </row>
    <row r="29" spans="1:12" x14ac:dyDescent="0.3">
      <c r="A29">
        <v>29</v>
      </c>
      <c r="B29" t="s">
        <v>196</v>
      </c>
      <c r="E29">
        <v>1</v>
      </c>
      <c r="I29" t="s">
        <v>1074</v>
      </c>
      <c r="J29" t="s">
        <v>813</v>
      </c>
    </row>
    <row r="30" spans="1:12" x14ac:dyDescent="0.3">
      <c r="A30">
        <v>27.1</v>
      </c>
      <c r="B30" t="s">
        <v>856</v>
      </c>
      <c r="E30">
        <v>1</v>
      </c>
      <c r="I30" t="s">
        <v>1074</v>
      </c>
      <c r="J30" t="s">
        <v>813</v>
      </c>
    </row>
    <row r="31" spans="1:12" x14ac:dyDescent="0.3">
      <c r="A31">
        <v>39.200000000000003</v>
      </c>
      <c r="B31" t="s">
        <v>11</v>
      </c>
      <c r="E31">
        <v>2</v>
      </c>
      <c r="I31" t="s">
        <v>1074</v>
      </c>
      <c r="J31" t="s">
        <v>648</v>
      </c>
    </row>
    <row r="32" spans="1:12" x14ac:dyDescent="0.3">
      <c r="A32">
        <v>28.8</v>
      </c>
      <c r="B32" t="s">
        <v>22</v>
      </c>
      <c r="E32">
        <v>2</v>
      </c>
      <c r="I32" t="s">
        <v>1074</v>
      </c>
      <c r="J32" t="s">
        <v>648</v>
      </c>
    </row>
    <row r="33" spans="1:10" x14ac:dyDescent="0.3">
      <c r="A33">
        <v>13</v>
      </c>
      <c r="B33" t="s">
        <v>2104</v>
      </c>
      <c r="E33">
        <v>2</v>
      </c>
      <c r="I33" t="s">
        <v>1074</v>
      </c>
      <c r="J33" t="s">
        <v>648</v>
      </c>
    </row>
    <row r="34" spans="1:10" x14ac:dyDescent="0.3">
      <c r="A34">
        <v>10</v>
      </c>
      <c r="B34" t="s">
        <v>11</v>
      </c>
      <c r="E34">
        <v>2</v>
      </c>
      <c r="I34" t="s">
        <v>1074</v>
      </c>
      <c r="J34" t="s">
        <v>648</v>
      </c>
    </row>
    <row r="35" spans="1:10" x14ac:dyDescent="0.3">
      <c r="A35">
        <v>21.5</v>
      </c>
      <c r="B35" t="s">
        <v>19</v>
      </c>
      <c r="E35">
        <v>2</v>
      </c>
      <c r="I35" t="s">
        <v>647</v>
      </c>
      <c r="J35" t="s">
        <v>813</v>
      </c>
    </row>
    <row r="36" spans="1:10" x14ac:dyDescent="0.3">
      <c r="A36">
        <v>13</v>
      </c>
      <c r="B36" t="s">
        <v>185</v>
      </c>
      <c r="E36">
        <v>2</v>
      </c>
      <c r="I36" t="s">
        <v>647</v>
      </c>
      <c r="J36" t="s">
        <v>813</v>
      </c>
    </row>
    <row r="37" spans="1:10" x14ac:dyDescent="0.3">
      <c r="A37">
        <v>8</v>
      </c>
      <c r="B37" t="s">
        <v>185</v>
      </c>
      <c r="E37">
        <v>2</v>
      </c>
      <c r="I37" t="s">
        <v>647</v>
      </c>
      <c r="J37" t="s">
        <v>813</v>
      </c>
    </row>
    <row r="38" spans="1:10" x14ac:dyDescent="0.3">
      <c r="A38">
        <v>7</v>
      </c>
      <c r="B38" t="s">
        <v>185</v>
      </c>
      <c r="E38">
        <v>2</v>
      </c>
      <c r="I38" t="s">
        <v>647</v>
      </c>
      <c r="J38" t="s">
        <v>813</v>
      </c>
    </row>
    <row r="39" spans="1:10" x14ac:dyDescent="0.3">
      <c r="A39">
        <v>5.8</v>
      </c>
      <c r="B39" t="s">
        <v>185</v>
      </c>
      <c r="E39">
        <v>2</v>
      </c>
      <c r="I39" t="s">
        <v>647</v>
      </c>
      <c r="J39" t="s">
        <v>813</v>
      </c>
    </row>
    <row r="40" spans="1:10" x14ac:dyDescent="0.3">
      <c r="A40">
        <v>4</v>
      </c>
      <c r="B40" t="s">
        <v>185</v>
      </c>
      <c r="E40">
        <v>2</v>
      </c>
      <c r="I40" t="s">
        <v>647</v>
      </c>
      <c r="J40" t="s">
        <v>813</v>
      </c>
    </row>
    <row r="41" spans="1:10" x14ac:dyDescent="0.3">
      <c r="A41">
        <v>2</v>
      </c>
      <c r="B41" t="s">
        <v>185</v>
      </c>
      <c r="E41">
        <v>2</v>
      </c>
      <c r="I41" t="s">
        <v>647</v>
      </c>
      <c r="J41" t="s">
        <v>813</v>
      </c>
    </row>
    <row r="42" spans="1:10" x14ac:dyDescent="0.3">
      <c r="A42">
        <v>32</v>
      </c>
      <c r="B42" t="s">
        <v>856</v>
      </c>
      <c r="E42">
        <v>2</v>
      </c>
      <c r="I42" t="s">
        <v>1074</v>
      </c>
      <c r="J42" t="s">
        <v>813</v>
      </c>
    </row>
    <row r="43" spans="1:10" x14ac:dyDescent="0.3">
      <c r="A43">
        <v>31</v>
      </c>
      <c r="B43" t="s">
        <v>18</v>
      </c>
      <c r="E43">
        <v>2</v>
      </c>
      <c r="I43" t="s">
        <v>1074</v>
      </c>
      <c r="J43" t="s">
        <v>813</v>
      </c>
    </row>
    <row r="44" spans="1:10" x14ac:dyDescent="0.3">
      <c r="A44">
        <v>30</v>
      </c>
      <c r="B44" t="s">
        <v>856</v>
      </c>
      <c r="E44">
        <v>2</v>
      </c>
      <c r="I44" t="s">
        <v>1074</v>
      </c>
      <c r="J44" t="s">
        <v>813</v>
      </c>
    </row>
    <row r="45" spans="1:10" x14ac:dyDescent="0.3">
      <c r="A45">
        <v>21</v>
      </c>
      <c r="B45" t="s">
        <v>185</v>
      </c>
      <c r="E45">
        <v>3</v>
      </c>
      <c r="I45" t="s">
        <v>647</v>
      </c>
      <c r="J45" t="s">
        <v>813</v>
      </c>
    </row>
    <row r="46" spans="1:10" x14ac:dyDescent="0.3">
      <c r="A46">
        <v>20</v>
      </c>
      <c r="B46" t="s">
        <v>19</v>
      </c>
      <c r="E46">
        <v>3</v>
      </c>
      <c r="I46" t="s">
        <v>647</v>
      </c>
      <c r="J46" t="s">
        <v>813</v>
      </c>
    </row>
    <row r="47" spans="1:10" x14ac:dyDescent="0.3">
      <c r="A47">
        <v>11</v>
      </c>
      <c r="B47" t="s">
        <v>327</v>
      </c>
      <c r="E47">
        <v>3</v>
      </c>
      <c r="I47" t="s">
        <v>647</v>
      </c>
      <c r="J47" t="s">
        <v>813</v>
      </c>
    </row>
    <row r="48" spans="1:10" x14ac:dyDescent="0.3">
      <c r="A48">
        <v>10</v>
      </c>
      <c r="B48" t="s">
        <v>185</v>
      </c>
      <c r="E48">
        <v>3</v>
      </c>
      <c r="I48" t="s">
        <v>647</v>
      </c>
      <c r="J48" t="s">
        <v>813</v>
      </c>
    </row>
    <row r="49" spans="1:12" x14ac:dyDescent="0.3">
      <c r="A49">
        <v>13</v>
      </c>
      <c r="B49" t="s">
        <v>11</v>
      </c>
      <c r="E49">
        <v>4</v>
      </c>
      <c r="I49" t="s">
        <v>1074</v>
      </c>
      <c r="J49" t="s">
        <v>648</v>
      </c>
    </row>
    <row r="50" spans="1:12" x14ac:dyDescent="0.3">
      <c r="A50">
        <v>12</v>
      </c>
      <c r="B50" t="s">
        <v>22</v>
      </c>
      <c r="E50">
        <v>4</v>
      </c>
      <c r="I50" t="s">
        <v>1074</v>
      </c>
      <c r="J50" t="s">
        <v>648</v>
      </c>
    </row>
    <row r="51" spans="1:12" x14ac:dyDescent="0.3">
      <c r="A51">
        <v>12</v>
      </c>
      <c r="B51" t="s">
        <v>11</v>
      </c>
      <c r="E51">
        <v>4</v>
      </c>
      <c r="I51" t="s">
        <v>1074</v>
      </c>
      <c r="J51" t="s">
        <v>648</v>
      </c>
    </row>
    <row r="52" spans="1:12" x14ac:dyDescent="0.3">
      <c r="A52">
        <v>32</v>
      </c>
      <c r="B52" t="s">
        <v>364</v>
      </c>
      <c r="E52">
        <v>4</v>
      </c>
      <c r="I52" t="s">
        <v>1074</v>
      </c>
      <c r="J52" t="s">
        <v>813</v>
      </c>
    </row>
    <row r="53" spans="1:12" x14ac:dyDescent="0.3">
      <c r="A53">
        <v>11</v>
      </c>
      <c r="B53" t="s">
        <v>22</v>
      </c>
      <c r="E53">
        <v>5</v>
      </c>
      <c r="I53" t="s">
        <v>1074</v>
      </c>
      <c r="J53" t="s">
        <v>648</v>
      </c>
    </row>
    <row r="54" spans="1:12" x14ac:dyDescent="0.3">
      <c r="A54">
        <v>31</v>
      </c>
      <c r="B54" t="s">
        <v>364</v>
      </c>
      <c r="E54">
        <v>5</v>
      </c>
      <c r="I54" t="s">
        <v>1074</v>
      </c>
      <c r="J54" t="s">
        <v>813</v>
      </c>
    </row>
    <row r="55" spans="1:12" x14ac:dyDescent="0.3">
      <c r="A55">
        <v>30</v>
      </c>
      <c r="B55" t="s">
        <v>364</v>
      </c>
      <c r="E55">
        <v>5</v>
      </c>
      <c r="I55" t="s">
        <v>1074</v>
      </c>
      <c r="J55" t="s">
        <v>813</v>
      </c>
    </row>
    <row r="56" spans="1:12" x14ac:dyDescent="0.3">
      <c r="A56">
        <v>48.6</v>
      </c>
      <c r="B56" t="s">
        <v>11</v>
      </c>
      <c r="C56">
        <f>1.65+4.26</f>
        <v>5.91</v>
      </c>
      <c r="D56">
        <v>5.4</v>
      </c>
      <c r="I56" t="s">
        <v>1074</v>
      </c>
      <c r="J56" t="s">
        <v>648</v>
      </c>
    </row>
    <row r="57" spans="1:12" x14ac:dyDescent="0.3">
      <c r="A57">
        <v>43.9</v>
      </c>
      <c r="B57" t="s">
        <v>21</v>
      </c>
      <c r="C57">
        <f>1.65+1.68</f>
        <v>3.33</v>
      </c>
      <c r="D57">
        <v>3.1</v>
      </c>
      <c r="I57" t="s">
        <v>1074</v>
      </c>
      <c r="J57" t="s">
        <v>648</v>
      </c>
      <c r="K57">
        <f>SUM(E50:E57)</f>
        <v>27</v>
      </c>
      <c r="L57" s="2" t="s">
        <v>1170</v>
      </c>
    </row>
    <row r="58" spans="1:12" x14ac:dyDescent="0.3">
      <c r="A58">
        <v>43.9</v>
      </c>
      <c r="B58" t="s">
        <v>11</v>
      </c>
      <c r="C58">
        <f>1.65+1.78</f>
        <v>3.4299999999999997</v>
      </c>
      <c r="D58">
        <v>3</v>
      </c>
      <c r="I58" t="s">
        <v>1074</v>
      </c>
      <c r="J58" t="s">
        <v>648</v>
      </c>
    </row>
    <row r="59" spans="1:12" x14ac:dyDescent="0.3">
      <c r="A59">
        <v>43.3</v>
      </c>
      <c r="B59" t="s">
        <v>22</v>
      </c>
      <c r="C59">
        <v>0.6</v>
      </c>
      <c r="I59" t="s">
        <v>1074</v>
      </c>
      <c r="J59" t="s">
        <v>648</v>
      </c>
    </row>
    <row r="60" spans="1:12" x14ac:dyDescent="0.3">
      <c r="A60">
        <v>39.9</v>
      </c>
      <c r="B60" t="s">
        <v>11</v>
      </c>
      <c r="C60">
        <f>1.65+3.32</f>
        <v>4.97</v>
      </c>
      <c r="D60" t="s">
        <v>326</v>
      </c>
      <c r="I60" t="s">
        <v>1074</v>
      </c>
      <c r="J60" t="s">
        <v>648</v>
      </c>
    </row>
    <row r="61" spans="1:12" x14ac:dyDescent="0.3">
      <c r="A61">
        <v>38.9</v>
      </c>
      <c r="B61" t="s">
        <v>21</v>
      </c>
      <c r="C61">
        <f>1.65+2.99</f>
        <v>4.6400000000000006</v>
      </c>
      <c r="D61" t="s">
        <v>328</v>
      </c>
      <c r="I61" t="s">
        <v>1074</v>
      </c>
      <c r="J61" t="s">
        <v>648</v>
      </c>
    </row>
    <row r="62" spans="1:12" x14ac:dyDescent="0.3">
      <c r="A62">
        <v>34.1</v>
      </c>
      <c r="B62" t="s">
        <v>22</v>
      </c>
      <c r="C62">
        <f>1.65+1.45</f>
        <v>3.0999999999999996</v>
      </c>
      <c r="D62">
        <v>1.5</v>
      </c>
      <c r="I62" t="s">
        <v>1074</v>
      </c>
      <c r="J62" t="s">
        <v>648</v>
      </c>
    </row>
    <row r="63" spans="1:12" x14ac:dyDescent="0.3">
      <c r="A63">
        <v>34.1</v>
      </c>
      <c r="B63" t="s">
        <v>22</v>
      </c>
      <c r="C63">
        <f>1.65+2.32</f>
        <v>3.9699999999999998</v>
      </c>
      <c r="D63" t="s">
        <v>363</v>
      </c>
      <c r="I63" t="s">
        <v>1074</v>
      </c>
      <c r="J63" t="s">
        <v>648</v>
      </c>
    </row>
    <row r="64" spans="1:12" x14ac:dyDescent="0.3">
      <c r="A64">
        <v>33.1</v>
      </c>
      <c r="B64" t="s">
        <v>22</v>
      </c>
      <c r="C64">
        <f>1.65+1.14</f>
        <v>2.79</v>
      </c>
      <c r="D64" t="s">
        <v>366</v>
      </c>
      <c r="I64" t="s">
        <v>1074</v>
      </c>
      <c r="J64" t="s">
        <v>648</v>
      </c>
    </row>
    <row r="65" spans="1:10" x14ac:dyDescent="0.3">
      <c r="A65">
        <v>30.3</v>
      </c>
      <c r="B65" t="s">
        <v>11</v>
      </c>
      <c r="C65">
        <f>1.65+2.32</f>
        <v>3.9699999999999998</v>
      </c>
      <c r="D65" t="s">
        <v>195</v>
      </c>
      <c r="I65" t="s">
        <v>1074</v>
      </c>
      <c r="J65" t="s">
        <v>648</v>
      </c>
    </row>
    <row r="66" spans="1:10" x14ac:dyDescent="0.3">
      <c r="A66">
        <v>25</v>
      </c>
      <c r="B66" t="s">
        <v>532</v>
      </c>
      <c r="C66">
        <f>1.65+3.4</f>
        <v>5.05</v>
      </c>
      <c r="D66" t="s">
        <v>332</v>
      </c>
      <c r="I66" t="s">
        <v>1074</v>
      </c>
      <c r="J66" t="s">
        <v>648</v>
      </c>
    </row>
    <row r="67" spans="1:10" x14ac:dyDescent="0.3">
      <c r="A67">
        <v>13</v>
      </c>
      <c r="B67" t="s">
        <v>11</v>
      </c>
      <c r="C67">
        <f>1.65+1.66</f>
        <v>3.3099999999999996</v>
      </c>
      <c r="D67">
        <v>2.9</v>
      </c>
      <c r="I67" t="s">
        <v>1074</v>
      </c>
      <c r="J67" t="s">
        <v>648</v>
      </c>
    </row>
    <row r="68" spans="1:10" x14ac:dyDescent="0.3">
      <c r="A68">
        <v>12.4</v>
      </c>
      <c r="B68" t="s">
        <v>11</v>
      </c>
      <c r="C68">
        <f>1.65+2.4</f>
        <v>4.05</v>
      </c>
      <c r="D68" t="s">
        <v>332</v>
      </c>
      <c r="I68" t="s">
        <v>1074</v>
      </c>
      <c r="J68" t="s">
        <v>648</v>
      </c>
    </row>
    <row r="69" spans="1:10" x14ac:dyDescent="0.3">
      <c r="A69">
        <v>12.5</v>
      </c>
      <c r="B69" t="s">
        <v>11</v>
      </c>
      <c r="C69">
        <v>0.4</v>
      </c>
      <c r="I69" t="s">
        <v>1074</v>
      </c>
      <c r="J69" t="s">
        <v>648</v>
      </c>
    </row>
    <row r="70" spans="1:10" x14ac:dyDescent="0.3">
      <c r="A70">
        <v>11.4</v>
      </c>
      <c r="B70" t="s">
        <v>22</v>
      </c>
      <c r="C70">
        <v>0.6</v>
      </c>
      <c r="I70" t="s">
        <v>1074</v>
      </c>
      <c r="J70" t="s">
        <v>648</v>
      </c>
    </row>
    <row r="71" spans="1:10" x14ac:dyDescent="0.3">
      <c r="A71">
        <v>9.4</v>
      </c>
      <c r="B71" t="s">
        <v>11</v>
      </c>
      <c r="C71">
        <f>1.65+4.12</f>
        <v>5.77</v>
      </c>
      <c r="D71">
        <v>10.5</v>
      </c>
      <c r="H71" t="s">
        <v>482</v>
      </c>
      <c r="I71" t="s">
        <v>1074</v>
      </c>
      <c r="J71" t="s">
        <v>648</v>
      </c>
    </row>
    <row r="72" spans="1:10" x14ac:dyDescent="0.3">
      <c r="A72">
        <v>3.4</v>
      </c>
      <c r="B72" t="s">
        <v>11</v>
      </c>
      <c r="C72">
        <f>1.65+2.69</f>
        <v>4.34</v>
      </c>
      <c r="D72">
        <v>5.9</v>
      </c>
      <c r="I72" t="s">
        <v>1074</v>
      </c>
      <c r="J72" t="s">
        <v>648</v>
      </c>
    </row>
    <row r="73" spans="1:10" x14ac:dyDescent="0.3">
      <c r="A73">
        <v>49.6</v>
      </c>
      <c r="B73" t="s">
        <v>143</v>
      </c>
      <c r="C73">
        <v>1.2</v>
      </c>
      <c r="I73" t="s">
        <v>1074</v>
      </c>
      <c r="J73" t="s">
        <v>648</v>
      </c>
    </row>
    <row r="74" spans="1:10" x14ac:dyDescent="0.3">
      <c r="A74">
        <v>43.3</v>
      </c>
      <c r="B74" t="s">
        <v>164</v>
      </c>
      <c r="C74">
        <f>1.65+4.71</f>
        <v>6.3599999999999994</v>
      </c>
      <c r="D74">
        <v>7.7</v>
      </c>
      <c r="I74" t="s">
        <v>1074</v>
      </c>
      <c r="J74" t="s">
        <v>648</v>
      </c>
    </row>
    <row r="75" spans="1:10" x14ac:dyDescent="0.3">
      <c r="A75">
        <v>37.6</v>
      </c>
      <c r="B75" t="s">
        <v>857</v>
      </c>
      <c r="C75">
        <f>1.65+1.98</f>
        <v>3.63</v>
      </c>
      <c r="D75">
        <v>2.6</v>
      </c>
      <c r="I75" t="s">
        <v>1074</v>
      </c>
      <c r="J75" t="s">
        <v>648</v>
      </c>
    </row>
    <row r="76" spans="1:10" x14ac:dyDescent="0.3">
      <c r="A76">
        <v>37.4</v>
      </c>
      <c r="B76" t="s">
        <v>859</v>
      </c>
      <c r="C76">
        <f>1.65+0.99</f>
        <v>2.6399999999999997</v>
      </c>
      <c r="D76" t="s">
        <v>860</v>
      </c>
      <c r="I76" t="s">
        <v>1074</v>
      </c>
      <c r="J76" t="s">
        <v>648</v>
      </c>
    </row>
    <row r="77" spans="1:10" x14ac:dyDescent="0.3">
      <c r="A77">
        <v>31.4</v>
      </c>
      <c r="B77" t="s">
        <v>857</v>
      </c>
      <c r="C77">
        <f>1.65+1.6</f>
        <v>3.25</v>
      </c>
      <c r="D77" t="s">
        <v>17</v>
      </c>
      <c r="I77" t="s">
        <v>1074</v>
      </c>
      <c r="J77" t="s">
        <v>648</v>
      </c>
    </row>
    <row r="78" spans="1:10" x14ac:dyDescent="0.3">
      <c r="A78">
        <v>28.8</v>
      </c>
      <c r="B78" t="s">
        <v>857</v>
      </c>
      <c r="C78">
        <f>1.65+2.87</f>
        <v>4.5199999999999996</v>
      </c>
      <c r="D78">
        <v>4.3</v>
      </c>
      <c r="I78" t="s">
        <v>1074</v>
      </c>
      <c r="J78" t="s">
        <v>648</v>
      </c>
    </row>
    <row r="79" spans="1:10" x14ac:dyDescent="0.3">
      <c r="A79">
        <v>26.9</v>
      </c>
      <c r="B79" t="s">
        <v>143</v>
      </c>
      <c r="C79">
        <f>1.65+2.93</f>
        <v>4.58</v>
      </c>
      <c r="D79">
        <v>4.5999999999999996</v>
      </c>
      <c r="I79" t="s">
        <v>1074</v>
      </c>
      <c r="J79" t="s">
        <v>648</v>
      </c>
    </row>
    <row r="80" spans="1:10" x14ac:dyDescent="0.3">
      <c r="A80">
        <v>19.3</v>
      </c>
      <c r="B80" t="s">
        <v>143</v>
      </c>
      <c r="C80">
        <v>1.3</v>
      </c>
      <c r="I80" t="s">
        <v>1074</v>
      </c>
      <c r="J80" t="s">
        <v>648</v>
      </c>
    </row>
    <row r="81" spans="1:10" x14ac:dyDescent="0.3">
      <c r="A81">
        <v>18.5</v>
      </c>
      <c r="B81" t="s">
        <v>857</v>
      </c>
      <c r="C81">
        <v>0.1</v>
      </c>
      <c r="I81" t="s">
        <v>1074</v>
      </c>
      <c r="J81" t="s">
        <v>648</v>
      </c>
    </row>
    <row r="82" spans="1:10" x14ac:dyDescent="0.3">
      <c r="A82">
        <v>14.2</v>
      </c>
      <c r="B82" t="s">
        <v>143</v>
      </c>
      <c r="C82">
        <f>1.65+1.88</f>
        <v>3.53</v>
      </c>
      <c r="D82">
        <v>1.7</v>
      </c>
      <c r="I82" t="s">
        <v>1074</v>
      </c>
      <c r="J82" t="s">
        <v>648</v>
      </c>
    </row>
    <row r="83" spans="1:10" x14ac:dyDescent="0.3">
      <c r="A83">
        <v>6</v>
      </c>
      <c r="B83" t="s">
        <v>672</v>
      </c>
      <c r="C83">
        <f>1.65+2.71</f>
        <v>4.3599999999999994</v>
      </c>
      <c r="D83">
        <v>8.9</v>
      </c>
      <c r="I83" t="s">
        <v>1074</v>
      </c>
      <c r="J83" t="s">
        <v>648</v>
      </c>
    </row>
    <row r="84" spans="1:10" x14ac:dyDescent="0.3">
      <c r="A84">
        <v>49.5</v>
      </c>
      <c r="B84" t="s">
        <v>184</v>
      </c>
      <c r="C84">
        <v>0.15</v>
      </c>
      <c r="I84" t="s">
        <v>647</v>
      </c>
      <c r="J84" t="s">
        <v>1257</v>
      </c>
    </row>
    <row r="85" spans="1:10" x14ac:dyDescent="0.3">
      <c r="A85">
        <v>38.6</v>
      </c>
      <c r="B85" t="s">
        <v>331</v>
      </c>
      <c r="C85">
        <f>1.65+1.31</f>
        <v>2.96</v>
      </c>
      <c r="D85">
        <v>1.8</v>
      </c>
      <c r="I85" t="s">
        <v>647</v>
      </c>
      <c r="J85" t="s">
        <v>1257</v>
      </c>
    </row>
    <row r="86" spans="1:10" x14ac:dyDescent="0.3">
      <c r="A86">
        <v>37.799999999999997</v>
      </c>
      <c r="B86" t="s">
        <v>184</v>
      </c>
      <c r="C86">
        <f>1.65+0.57</f>
        <v>2.2199999999999998</v>
      </c>
      <c r="D86" t="s">
        <v>858</v>
      </c>
      <c r="I86" t="s">
        <v>647</v>
      </c>
      <c r="J86" t="s">
        <v>1257</v>
      </c>
    </row>
    <row r="87" spans="1:10" x14ac:dyDescent="0.3">
      <c r="A87">
        <v>37.4</v>
      </c>
      <c r="B87" t="s">
        <v>331</v>
      </c>
      <c r="C87">
        <v>0.2</v>
      </c>
      <c r="I87" t="s">
        <v>647</v>
      </c>
      <c r="J87" t="s">
        <v>1257</v>
      </c>
    </row>
    <row r="88" spans="1:10" x14ac:dyDescent="0.3">
      <c r="A88">
        <v>36.5</v>
      </c>
      <c r="B88" t="s">
        <v>184</v>
      </c>
      <c r="C88">
        <v>0.1</v>
      </c>
      <c r="I88" t="s">
        <v>647</v>
      </c>
      <c r="J88" t="s">
        <v>1257</v>
      </c>
    </row>
    <row r="89" spans="1:10" x14ac:dyDescent="0.3">
      <c r="A89">
        <v>35.799999999999997</v>
      </c>
      <c r="B89" t="s">
        <v>331</v>
      </c>
      <c r="C89">
        <v>0.1</v>
      </c>
      <c r="I89" t="s">
        <v>647</v>
      </c>
      <c r="J89" t="s">
        <v>1257</v>
      </c>
    </row>
    <row r="90" spans="1:10" x14ac:dyDescent="0.3">
      <c r="A90">
        <v>34.799999999999997</v>
      </c>
      <c r="B90" t="s">
        <v>331</v>
      </c>
      <c r="C90">
        <f>1.65+2.04</f>
        <v>3.69</v>
      </c>
      <c r="D90" t="s">
        <v>361</v>
      </c>
      <c r="I90" t="s">
        <v>647</v>
      </c>
      <c r="J90" t="s">
        <v>1257</v>
      </c>
    </row>
    <row r="91" spans="1:10" x14ac:dyDescent="0.3">
      <c r="A91">
        <v>34.1</v>
      </c>
      <c r="B91" t="s">
        <v>184</v>
      </c>
      <c r="C91">
        <f>1.05+1.65</f>
        <v>2.7</v>
      </c>
      <c r="D91" t="s">
        <v>362</v>
      </c>
      <c r="I91" t="s">
        <v>647</v>
      </c>
      <c r="J91" t="s">
        <v>1257</v>
      </c>
    </row>
    <row r="92" spans="1:10" x14ac:dyDescent="0.3">
      <c r="A92">
        <v>33.700000000000003</v>
      </c>
      <c r="B92" t="s">
        <v>184</v>
      </c>
      <c r="C92">
        <f>1.65+2.46</f>
        <v>4.1099999999999994</v>
      </c>
      <c r="D92">
        <v>4.2</v>
      </c>
      <c r="I92" t="s">
        <v>647</v>
      </c>
      <c r="J92" t="s">
        <v>1257</v>
      </c>
    </row>
    <row r="93" spans="1:10" x14ac:dyDescent="0.3">
      <c r="A93">
        <v>33.299999999999997</v>
      </c>
      <c r="B93" t="s">
        <v>331</v>
      </c>
      <c r="C93">
        <v>0.4</v>
      </c>
      <c r="I93" t="s">
        <v>647</v>
      </c>
      <c r="J93" t="s">
        <v>1257</v>
      </c>
    </row>
    <row r="94" spans="1:10" x14ac:dyDescent="0.3">
      <c r="A94">
        <v>12.2</v>
      </c>
      <c r="B94" t="s">
        <v>184</v>
      </c>
      <c r="C94">
        <v>0.1</v>
      </c>
      <c r="I94" t="s">
        <v>647</v>
      </c>
      <c r="J94" t="s">
        <v>1257</v>
      </c>
    </row>
    <row r="95" spans="1:10" x14ac:dyDescent="0.3">
      <c r="A95">
        <v>19.899999999999999</v>
      </c>
      <c r="B95" t="s">
        <v>330</v>
      </c>
      <c r="C95">
        <f>1.65+2.27</f>
        <v>3.92</v>
      </c>
      <c r="D95" t="s">
        <v>509</v>
      </c>
      <c r="I95" t="s">
        <v>904</v>
      </c>
      <c r="J95" t="s">
        <v>813</v>
      </c>
    </row>
    <row r="96" spans="1:10" x14ac:dyDescent="0.3">
      <c r="A96">
        <v>7</v>
      </c>
      <c r="B96" t="s">
        <v>310</v>
      </c>
      <c r="C96">
        <f>1.65+3.44</f>
        <v>5.09</v>
      </c>
      <c r="D96">
        <v>14.5</v>
      </c>
      <c r="I96" t="s">
        <v>908</v>
      </c>
      <c r="J96" t="s">
        <v>813</v>
      </c>
    </row>
    <row r="97" spans="1:12" x14ac:dyDescent="0.3">
      <c r="A97">
        <v>49.3</v>
      </c>
      <c r="B97" t="s">
        <v>185</v>
      </c>
      <c r="C97">
        <f>1.65+1.5</f>
        <v>3.15</v>
      </c>
      <c r="D97">
        <v>3.5</v>
      </c>
      <c r="I97" t="s">
        <v>647</v>
      </c>
      <c r="J97" t="s">
        <v>813</v>
      </c>
    </row>
    <row r="98" spans="1:12" x14ac:dyDescent="0.3">
      <c r="A98">
        <v>48.1</v>
      </c>
      <c r="B98" t="s">
        <v>185</v>
      </c>
      <c r="C98">
        <v>1.5</v>
      </c>
      <c r="I98" t="s">
        <v>647</v>
      </c>
      <c r="J98" t="s">
        <v>813</v>
      </c>
      <c r="L98" s="2"/>
    </row>
    <row r="99" spans="1:12" x14ac:dyDescent="0.3">
      <c r="A99">
        <v>46.9</v>
      </c>
      <c r="B99" t="s">
        <v>185</v>
      </c>
      <c r="C99">
        <f>1.65+1.54</f>
        <v>3.19</v>
      </c>
      <c r="D99">
        <v>2.4</v>
      </c>
      <c r="I99" t="s">
        <v>647</v>
      </c>
      <c r="J99" t="s">
        <v>813</v>
      </c>
      <c r="L99" s="2"/>
    </row>
    <row r="100" spans="1:12" x14ac:dyDescent="0.3">
      <c r="A100">
        <v>45.3</v>
      </c>
      <c r="B100" t="s">
        <v>185</v>
      </c>
      <c r="C100">
        <f>1.65+1.31</f>
        <v>2.96</v>
      </c>
      <c r="D100">
        <v>2.1</v>
      </c>
      <c r="I100" t="s">
        <v>647</v>
      </c>
      <c r="J100" t="s">
        <v>813</v>
      </c>
    </row>
    <row r="101" spans="1:12" x14ac:dyDescent="0.3">
      <c r="A101">
        <v>41.7</v>
      </c>
      <c r="B101" t="s">
        <v>325</v>
      </c>
      <c r="C101">
        <f>1.65+3.17</f>
        <v>4.82</v>
      </c>
      <c r="D101">
        <v>5.7</v>
      </c>
      <c r="I101" t="s">
        <v>647</v>
      </c>
      <c r="J101" t="s">
        <v>813</v>
      </c>
    </row>
    <row r="102" spans="1:12" x14ac:dyDescent="0.3">
      <c r="A102">
        <v>38.1</v>
      </c>
      <c r="B102" t="s">
        <v>185</v>
      </c>
      <c r="C102">
        <v>1.65</v>
      </c>
      <c r="D102">
        <v>0.2</v>
      </c>
      <c r="I102" t="s">
        <v>647</v>
      </c>
      <c r="J102" t="s">
        <v>813</v>
      </c>
    </row>
    <row r="103" spans="1:12" x14ac:dyDescent="0.3">
      <c r="A103">
        <v>35.799999999999997</v>
      </c>
      <c r="B103" t="s">
        <v>146</v>
      </c>
      <c r="C103">
        <v>0.9</v>
      </c>
      <c r="I103" t="s">
        <v>647</v>
      </c>
      <c r="J103" t="s">
        <v>813</v>
      </c>
    </row>
    <row r="104" spans="1:12" x14ac:dyDescent="0.3">
      <c r="A104">
        <v>35.200000000000003</v>
      </c>
      <c r="B104" t="s">
        <v>185</v>
      </c>
      <c r="C104">
        <f>1.65+2.03</f>
        <v>3.6799999999999997</v>
      </c>
      <c r="D104" t="s">
        <v>360</v>
      </c>
      <c r="I104" t="s">
        <v>647</v>
      </c>
      <c r="J104" t="s">
        <v>813</v>
      </c>
    </row>
    <row r="105" spans="1:12" x14ac:dyDescent="0.3">
      <c r="A105">
        <v>30.8</v>
      </c>
      <c r="B105" t="s">
        <v>19</v>
      </c>
      <c r="C105">
        <f>1.65+1.22</f>
        <v>2.87</v>
      </c>
      <c r="D105" t="s">
        <v>194</v>
      </c>
      <c r="I105" t="s">
        <v>647</v>
      </c>
      <c r="J105" t="s">
        <v>813</v>
      </c>
    </row>
    <row r="106" spans="1:12" x14ac:dyDescent="0.3">
      <c r="A106">
        <v>30</v>
      </c>
      <c r="B106" t="s">
        <v>19</v>
      </c>
      <c r="C106">
        <v>1.5</v>
      </c>
      <c r="I106" t="s">
        <v>647</v>
      </c>
      <c r="J106" t="s">
        <v>813</v>
      </c>
    </row>
    <row r="107" spans="1:12" x14ac:dyDescent="0.3">
      <c r="A107">
        <v>28.7</v>
      </c>
      <c r="B107" t="s">
        <v>185</v>
      </c>
      <c r="C107">
        <f>1.65+2.03</f>
        <v>3.6799999999999997</v>
      </c>
      <c r="D107">
        <v>2.5</v>
      </c>
      <c r="I107" t="s">
        <v>647</v>
      </c>
      <c r="J107" t="s">
        <v>813</v>
      </c>
    </row>
    <row r="108" spans="1:12" x14ac:dyDescent="0.3">
      <c r="A108">
        <v>28.6</v>
      </c>
      <c r="B108" t="s">
        <v>197</v>
      </c>
      <c r="C108">
        <f>1.65+2.18</f>
        <v>3.83</v>
      </c>
      <c r="D108">
        <v>7.5</v>
      </c>
      <c r="I108" t="s">
        <v>647</v>
      </c>
      <c r="J108" t="s">
        <v>813</v>
      </c>
    </row>
    <row r="109" spans="1:12" x14ac:dyDescent="0.3">
      <c r="A109">
        <v>25.6</v>
      </c>
      <c r="B109" t="s">
        <v>185</v>
      </c>
      <c r="C109">
        <f>1.65+3.07</f>
        <v>4.72</v>
      </c>
      <c r="D109">
        <v>8</v>
      </c>
      <c r="I109" t="s">
        <v>647</v>
      </c>
      <c r="J109" t="s">
        <v>813</v>
      </c>
    </row>
    <row r="110" spans="1:12" x14ac:dyDescent="0.3">
      <c r="A110">
        <v>25.5</v>
      </c>
      <c r="B110" t="s">
        <v>185</v>
      </c>
      <c r="C110">
        <f>1.65+2.85</f>
        <v>4.5</v>
      </c>
      <c r="D110" t="s">
        <v>23</v>
      </c>
      <c r="I110" t="s">
        <v>647</v>
      </c>
      <c r="J110" t="s">
        <v>813</v>
      </c>
    </row>
    <row r="111" spans="1:12" x14ac:dyDescent="0.3">
      <c r="A111">
        <v>24</v>
      </c>
      <c r="B111" t="s">
        <v>334</v>
      </c>
      <c r="C111">
        <f>1.65+1.53</f>
        <v>3.1799999999999997</v>
      </c>
      <c r="D111">
        <v>2.2999999999999998</v>
      </c>
      <c r="I111" t="s">
        <v>647</v>
      </c>
      <c r="J111" t="s">
        <v>813</v>
      </c>
    </row>
    <row r="112" spans="1:12" x14ac:dyDescent="0.3">
      <c r="A112">
        <v>23.6</v>
      </c>
      <c r="B112" t="s">
        <v>185</v>
      </c>
      <c r="C112">
        <f>1.65+1.85</f>
        <v>3.5</v>
      </c>
      <c r="D112">
        <v>3.2</v>
      </c>
      <c r="I112" t="s">
        <v>647</v>
      </c>
      <c r="J112" t="s">
        <v>813</v>
      </c>
    </row>
    <row r="113" spans="1:12" x14ac:dyDescent="0.3">
      <c r="A113">
        <v>21</v>
      </c>
      <c r="B113" t="s">
        <v>19</v>
      </c>
      <c r="C113">
        <f>1.65+3.54</f>
        <v>5.1899999999999995</v>
      </c>
      <c r="D113">
        <v>8.5</v>
      </c>
      <c r="I113" t="s">
        <v>647</v>
      </c>
      <c r="J113" t="s">
        <v>813</v>
      </c>
    </row>
    <row r="114" spans="1:12" x14ac:dyDescent="0.3">
      <c r="A114">
        <v>15.5</v>
      </c>
      <c r="B114" t="s">
        <v>19</v>
      </c>
      <c r="C114">
        <f>1.65+3.1</f>
        <v>4.75</v>
      </c>
      <c r="D114">
        <v>4.8</v>
      </c>
      <c r="I114" t="s">
        <v>647</v>
      </c>
      <c r="J114" t="s">
        <v>813</v>
      </c>
    </row>
    <row r="115" spans="1:12" x14ac:dyDescent="0.3">
      <c r="A115">
        <v>15.5</v>
      </c>
      <c r="B115" t="s">
        <v>185</v>
      </c>
      <c r="C115">
        <f>1.65+1.96</f>
        <v>3.61</v>
      </c>
      <c r="D115">
        <v>7</v>
      </c>
      <c r="I115" t="s">
        <v>647</v>
      </c>
      <c r="J115" t="s">
        <v>813</v>
      </c>
    </row>
    <row r="116" spans="1:12" x14ac:dyDescent="0.3">
      <c r="A116">
        <v>14.7</v>
      </c>
      <c r="B116" t="s">
        <v>185</v>
      </c>
      <c r="C116">
        <f>1.65+0.88</f>
        <v>2.5299999999999998</v>
      </c>
      <c r="D116">
        <v>2.5</v>
      </c>
      <c r="I116" t="s">
        <v>647</v>
      </c>
      <c r="J116" t="s">
        <v>813</v>
      </c>
    </row>
    <row r="117" spans="1:12" x14ac:dyDescent="0.3">
      <c r="A117">
        <v>13.7</v>
      </c>
      <c r="B117" t="s">
        <v>185</v>
      </c>
      <c r="C117">
        <f>1.65+1.87</f>
        <v>3.52</v>
      </c>
      <c r="D117">
        <v>2</v>
      </c>
      <c r="I117" t="s">
        <v>647</v>
      </c>
      <c r="J117" t="s">
        <v>813</v>
      </c>
    </row>
    <row r="118" spans="1:12" x14ac:dyDescent="0.3">
      <c r="A118">
        <v>12.1</v>
      </c>
      <c r="B118" t="s">
        <v>185</v>
      </c>
      <c r="C118">
        <v>1.3</v>
      </c>
      <c r="I118" t="s">
        <v>647</v>
      </c>
      <c r="J118" t="s">
        <v>813</v>
      </c>
    </row>
    <row r="119" spans="1:12" x14ac:dyDescent="0.3">
      <c r="A119">
        <v>8.6</v>
      </c>
      <c r="B119" t="s">
        <v>185</v>
      </c>
      <c r="C119">
        <f>1.65+3.93</f>
        <v>5.58</v>
      </c>
      <c r="D119">
        <v>7.1</v>
      </c>
      <c r="I119" t="s">
        <v>647</v>
      </c>
      <c r="J119" t="s">
        <v>813</v>
      </c>
    </row>
    <row r="120" spans="1:12" x14ac:dyDescent="0.3">
      <c r="A120">
        <v>6.7</v>
      </c>
      <c r="B120" t="s">
        <v>19</v>
      </c>
      <c r="C120">
        <v>1.5</v>
      </c>
      <c r="I120" t="s">
        <v>647</v>
      </c>
      <c r="J120" t="s">
        <v>813</v>
      </c>
    </row>
    <row r="121" spans="1:12" x14ac:dyDescent="0.3">
      <c r="A121">
        <v>6.2</v>
      </c>
      <c r="B121" t="s">
        <v>19</v>
      </c>
      <c r="C121">
        <v>1.1000000000000001</v>
      </c>
      <c r="I121" t="s">
        <v>647</v>
      </c>
      <c r="J121" t="s">
        <v>813</v>
      </c>
      <c r="K121">
        <f>SUM(E69:E121)</f>
        <v>0</v>
      </c>
      <c r="L121" s="2" t="s">
        <v>820</v>
      </c>
    </row>
    <row r="122" spans="1:12" x14ac:dyDescent="0.3">
      <c r="A122">
        <v>5.8</v>
      </c>
      <c r="B122" t="s">
        <v>19</v>
      </c>
      <c r="C122">
        <v>0.3</v>
      </c>
      <c r="I122" t="s">
        <v>647</v>
      </c>
      <c r="J122" t="s">
        <v>813</v>
      </c>
      <c r="K122">
        <f>K121+K19</f>
        <v>14</v>
      </c>
      <c r="L122" s="2" t="s">
        <v>821</v>
      </c>
    </row>
    <row r="123" spans="1:12" x14ac:dyDescent="0.3">
      <c r="A123">
        <v>4.9000000000000004</v>
      </c>
      <c r="B123" t="s">
        <v>19</v>
      </c>
      <c r="C123">
        <v>1.8</v>
      </c>
      <c r="D123">
        <v>0.2</v>
      </c>
      <c r="I123" t="s">
        <v>647</v>
      </c>
      <c r="J123" t="s">
        <v>813</v>
      </c>
    </row>
    <row r="124" spans="1:12" x14ac:dyDescent="0.3">
      <c r="A124">
        <v>4.9000000000000004</v>
      </c>
      <c r="B124" t="s">
        <v>327</v>
      </c>
      <c r="C124">
        <v>1</v>
      </c>
      <c r="I124" t="s">
        <v>647</v>
      </c>
      <c r="J124" t="s">
        <v>813</v>
      </c>
    </row>
    <row r="125" spans="1:12" x14ac:dyDescent="0.3">
      <c r="A125">
        <v>4.3</v>
      </c>
      <c r="B125" t="s">
        <v>19</v>
      </c>
      <c r="C125">
        <f>1.65+0.92</f>
        <v>2.57</v>
      </c>
      <c r="D125">
        <v>2.5</v>
      </c>
      <c r="I125" t="s">
        <v>647</v>
      </c>
      <c r="J125" t="s">
        <v>813</v>
      </c>
    </row>
    <row r="126" spans="1:12" x14ac:dyDescent="0.3">
      <c r="A126">
        <v>4.5</v>
      </c>
      <c r="B126" t="s">
        <v>185</v>
      </c>
      <c r="C126">
        <v>0.2</v>
      </c>
      <c r="I126" t="s">
        <v>647</v>
      </c>
      <c r="J126" t="s">
        <v>813</v>
      </c>
    </row>
    <row r="127" spans="1:12" x14ac:dyDescent="0.3">
      <c r="A127">
        <v>3.2</v>
      </c>
      <c r="B127" t="s">
        <v>185</v>
      </c>
      <c r="C127">
        <f>1.65+3.42</f>
        <v>5.07</v>
      </c>
      <c r="D127">
        <v>7.4</v>
      </c>
      <c r="I127" t="s">
        <v>647</v>
      </c>
      <c r="J127" t="s">
        <v>813</v>
      </c>
    </row>
    <row r="128" spans="1:12" x14ac:dyDescent="0.3">
      <c r="A128">
        <v>2.1</v>
      </c>
      <c r="B128" t="s">
        <v>673</v>
      </c>
      <c r="C128">
        <f>1.65+2.06</f>
        <v>3.71</v>
      </c>
      <c r="D128">
        <v>2.2000000000000002</v>
      </c>
      <c r="I128" t="s">
        <v>647</v>
      </c>
      <c r="J128" t="s">
        <v>813</v>
      </c>
    </row>
    <row r="129" spans="1:10" x14ac:dyDescent="0.3">
      <c r="A129">
        <v>1.2</v>
      </c>
      <c r="B129" t="s">
        <v>185</v>
      </c>
      <c r="C129">
        <f>1.65+3.05</f>
        <v>4.6999999999999993</v>
      </c>
      <c r="D129">
        <v>2.2000000000000002</v>
      </c>
      <c r="I129" t="s">
        <v>647</v>
      </c>
      <c r="J129" t="s">
        <v>813</v>
      </c>
    </row>
    <row r="130" spans="1:10" x14ac:dyDescent="0.3">
      <c r="A130">
        <v>0.9</v>
      </c>
      <c r="B130" t="s">
        <v>185</v>
      </c>
      <c r="C130">
        <f>1.65+2.7</f>
        <v>4.3499999999999996</v>
      </c>
      <c r="I130" t="s">
        <v>647</v>
      </c>
      <c r="J130" t="s">
        <v>813</v>
      </c>
    </row>
    <row r="131" spans="1:10" x14ac:dyDescent="0.3">
      <c r="A131">
        <v>0.2</v>
      </c>
      <c r="B131" t="s">
        <v>185</v>
      </c>
      <c r="C131">
        <v>0.65</v>
      </c>
      <c r="I131" t="s">
        <v>647</v>
      </c>
      <c r="J131" t="s">
        <v>813</v>
      </c>
    </row>
    <row r="132" spans="1:10" x14ac:dyDescent="0.3">
      <c r="A132">
        <v>23.3</v>
      </c>
      <c r="B132" t="s">
        <v>335</v>
      </c>
      <c r="C132">
        <v>2</v>
      </c>
      <c r="D132">
        <v>2</v>
      </c>
      <c r="I132" t="s">
        <v>1074</v>
      </c>
      <c r="J132" t="s">
        <v>813</v>
      </c>
    </row>
    <row r="133" spans="1:10" x14ac:dyDescent="0.3">
      <c r="A133">
        <v>22.9</v>
      </c>
      <c r="B133" t="s">
        <v>335</v>
      </c>
      <c r="C133">
        <f>1.65+1.23</f>
        <v>2.88</v>
      </c>
      <c r="D133">
        <v>2.6</v>
      </c>
      <c r="I133" t="s">
        <v>1074</v>
      </c>
      <c r="J133" t="s">
        <v>813</v>
      </c>
    </row>
    <row r="134" spans="1:10" x14ac:dyDescent="0.3">
      <c r="A134">
        <v>22.6</v>
      </c>
      <c r="B134" t="s">
        <v>335</v>
      </c>
      <c r="C134">
        <f>1.65+4.02</f>
        <v>5.67</v>
      </c>
      <c r="D134">
        <v>9.5</v>
      </c>
      <c r="H134" t="s">
        <v>909</v>
      </c>
      <c r="I134" t="s">
        <v>1074</v>
      </c>
      <c r="J134" t="s">
        <v>813</v>
      </c>
    </row>
    <row r="135" spans="1:10" x14ac:dyDescent="0.3">
      <c r="A135">
        <v>22.2</v>
      </c>
      <c r="B135" t="s">
        <v>335</v>
      </c>
      <c r="C135">
        <f>1.65+2.39</f>
        <v>4.04</v>
      </c>
      <c r="D135">
        <v>3</v>
      </c>
      <c r="I135" t="s">
        <v>1074</v>
      </c>
      <c r="J135" t="s">
        <v>813</v>
      </c>
    </row>
    <row r="136" spans="1:10" x14ac:dyDescent="0.3">
      <c r="A136">
        <v>10.9</v>
      </c>
      <c r="B136" t="s">
        <v>1026</v>
      </c>
      <c r="C136">
        <f>1.65+2.65</f>
        <v>4.3</v>
      </c>
      <c r="D136" t="s">
        <v>492</v>
      </c>
      <c r="I136" t="s">
        <v>1074</v>
      </c>
      <c r="J136" t="s">
        <v>813</v>
      </c>
    </row>
    <row r="137" spans="1:10" x14ac:dyDescent="0.3">
      <c r="A137">
        <v>38</v>
      </c>
      <c r="B137" t="s">
        <v>856</v>
      </c>
      <c r="C137">
        <f>1.65+1.96</f>
        <v>3.61</v>
      </c>
      <c r="D137">
        <v>3.2</v>
      </c>
      <c r="I137" t="s">
        <v>1074</v>
      </c>
      <c r="J137" t="s">
        <v>813</v>
      </c>
    </row>
    <row r="138" spans="1:10" x14ac:dyDescent="0.3">
      <c r="A138">
        <v>36.799999999999997</v>
      </c>
      <c r="B138" t="s">
        <v>1215</v>
      </c>
      <c r="C138">
        <f>1.65+2.89</f>
        <v>4.54</v>
      </c>
      <c r="D138">
        <v>7.1</v>
      </c>
      <c r="I138" t="s">
        <v>1074</v>
      </c>
      <c r="J138" t="s">
        <v>813</v>
      </c>
    </row>
    <row r="139" spans="1:10" x14ac:dyDescent="0.3">
      <c r="A139">
        <v>34.799999999999997</v>
      </c>
      <c r="B139" t="s">
        <v>856</v>
      </c>
      <c r="C139">
        <f>1.65+1.8</f>
        <v>3.45</v>
      </c>
      <c r="D139">
        <v>5.3</v>
      </c>
      <c r="I139" t="s">
        <v>1074</v>
      </c>
      <c r="J139" t="s">
        <v>813</v>
      </c>
    </row>
    <row r="140" spans="1:10" x14ac:dyDescent="0.3">
      <c r="A140">
        <v>33.799999999999997</v>
      </c>
      <c r="B140" t="s">
        <v>364</v>
      </c>
      <c r="C140">
        <f>1.65+3.07</f>
        <v>4.72</v>
      </c>
      <c r="D140">
        <v>7</v>
      </c>
      <c r="I140" t="s">
        <v>1074</v>
      </c>
      <c r="J140" t="s">
        <v>813</v>
      </c>
    </row>
    <row r="141" spans="1:10" x14ac:dyDescent="0.3">
      <c r="A141">
        <v>31.8</v>
      </c>
      <c r="B141" t="s">
        <v>856</v>
      </c>
      <c r="C141">
        <f>1.65+4.25</f>
        <v>5.9</v>
      </c>
      <c r="D141" t="s">
        <v>190</v>
      </c>
      <c r="I141" t="s">
        <v>1074</v>
      </c>
      <c r="J141" t="s">
        <v>813</v>
      </c>
    </row>
    <row r="142" spans="1:10" x14ac:dyDescent="0.3">
      <c r="A142">
        <v>21.3</v>
      </c>
      <c r="B142" t="s">
        <v>333</v>
      </c>
      <c r="C142">
        <v>1</v>
      </c>
      <c r="I142" t="s">
        <v>647</v>
      </c>
      <c r="J142" t="s">
        <v>813</v>
      </c>
    </row>
    <row r="143" spans="1:10" x14ac:dyDescent="0.3">
      <c r="A143">
        <v>45.3</v>
      </c>
      <c r="B143" t="s">
        <v>154</v>
      </c>
      <c r="E143">
        <v>1</v>
      </c>
      <c r="I143" t="s">
        <v>738</v>
      </c>
      <c r="J143" t="s">
        <v>738</v>
      </c>
    </row>
    <row r="144" spans="1:10" x14ac:dyDescent="0.3">
      <c r="A144">
        <v>45.3</v>
      </c>
      <c r="B144" t="s">
        <v>154</v>
      </c>
      <c r="E144">
        <v>4</v>
      </c>
      <c r="I144" t="s">
        <v>738</v>
      </c>
      <c r="J144" t="s">
        <v>738</v>
      </c>
    </row>
    <row r="145" spans="1:10" x14ac:dyDescent="0.3">
      <c r="A145">
        <v>38.799999999999997</v>
      </c>
      <c r="B145" t="s">
        <v>154</v>
      </c>
      <c r="E145">
        <v>4</v>
      </c>
      <c r="I145" t="s">
        <v>738</v>
      </c>
      <c r="J145" t="s">
        <v>738</v>
      </c>
    </row>
    <row r="146" spans="1:10" x14ac:dyDescent="0.3">
      <c r="A146">
        <v>15.5</v>
      </c>
      <c r="B146" t="s">
        <v>154</v>
      </c>
      <c r="C146">
        <v>0.15</v>
      </c>
      <c r="I146" t="s">
        <v>738</v>
      </c>
      <c r="J146" t="s">
        <v>738</v>
      </c>
    </row>
    <row r="147" spans="1:10" x14ac:dyDescent="0.3">
      <c r="A147">
        <v>11</v>
      </c>
      <c r="B147" t="s">
        <v>313</v>
      </c>
      <c r="E147">
        <v>1</v>
      </c>
      <c r="I147" t="s">
        <v>1076</v>
      </c>
      <c r="J147" s="2" t="s">
        <v>1257</v>
      </c>
    </row>
    <row r="148" spans="1:10" x14ac:dyDescent="0.3">
      <c r="A148">
        <v>7</v>
      </c>
      <c r="B148" t="s">
        <v>309</v>
      </c>
      <c r="E148">
        <v>1</v>
      </c>
      <c r="I148" t="s">
        <v>1076</v>
      </c>
      <c r="J148" s="2" t="s">
        <v>1257</v>
      </c>
    </row>
    <row r="149" spans="1:10" x14ac:dyDescent="0.3">
      <c r="A149">
        <v>36.200000000000003</v>
      </c>
      <c r="B149" t="s">
        <v>358</v>
      </c>
      <c r="E149">
        <v>1</v>
      </c>
      <c r="I149" t="s">
        <v>1076</v>
      </c>
      <c r="J149" s="2" t="s">
        <v>1257</v>
      </c>
    </row>
    <row r="150" spans="1:10" x14ac:dyDescent="0.3">
      <c r="A150">
        <v>35.799999999999997</v>
      </c>
      <c r="B150" t="s">
        <v>359</v>
      </c>
      <c r="E150">
        <v>1</v>
      </c>
      <c r="I150" t="s">
        <v>1076</v>
      </c>
      <c r="J150" s="2" t="s">
        <v>1257</v>
      </c>
    </row>
    <row r="151" spans="1:10" x14ac:dyDescent="0.3">
      <c r="A151">
        <v>44.8</v>
      </c>
      <c r="B151" t="s">
        <v>20</v>
      </c>
      <c r="E151">
        <v>1</v>
      </c>
      <c r="I151" t="s">
        <v>1075</v>
      </c>
      <c r="J151" s="2" t="s">
        <v>813</v>
      </c>
    </row>
    <row r="152" spans="1:10" x14ac:dyDescent="0.3">
      <c r="A152">
        <v>39.200000000000003</v>
      </c>
      <c r="B152" t="s">
        <v>853</v>
      </c>
      <c r="E152">
        <v>1</v>
      </c>
      <c r="I152" t="s">
        <v>1075</v>
      </c>
      <c r="J152" s="2" t="s">
        <v>813</v>
      </c>
    </row>
    <row r="153" spans="1:10" x14ac:dyDescent="0.3">
      <c r="A153">
        <v>33.700000000000003</v>
      </c>
      <c r="B153" t="s">
        <v>12</v>
      </c>
      <c r="E153">
        <v>1</v>
      </c>
      <c r="I153" t="s">
        <v>1075</v>
      </c>
      <c r="J153" s="2" t="s">
        <v>813</v>
      </c>
    </row>
    <row r="154" spans="1:10" x14ac:dyDescent="0.3">
      <c r="A154">
        <v>32.5</v>
      </c>
      <c r="B154" t="s">
        <v>853</v>
      </c>
      <c r="E154">
        <v>1</v>
      </c>
      <c r="I154" t="s">
        <v>1075</v>
      </c>
      <c r="J154" s="2" t="s">
        <v>813</v>
      </c>
    </row>
    <row r="155" spans="1:10" x14ac:dyDescent="0.3">
      <c r="A155">
        <v>30</v>
      </c>
      <c r="B155" t="s">
        <v>853</v>
      </c>
      <c r="E155">
        <v>1</v>
      </c>
      <c r="I155" t="s">
        <v>1075</v>
      </c>
      <c r="J155" s="2" t="s">
        <v>813</v>
      </c>
    </row>
    <row r="156" spans="1:10" x14ac:dyDescent="0.3">
      <c r="A156">
        <v>24</v>
      </c>
      <c r="B156" t="s">
        <v>12</v>
      </c>
      <c r="E156">
        <v>1</v>
      </c>
      <c r="I156" t="s">
        <v>1075</v>
      </c>
      <c r="J156" s="2" t="s">
        <v>813</v>
      </c>
    </row>
    <row r="157" spans="1:10" x14ac:dyDescent="0.3">
      <c r="A157">
        <v>20</v>
      </c>
      <c r="B157" t="s">
        <v>12</v>
      </c>
      <c r="E157">
        <v>1</v>
      </c>
      <c r="I157" t="s">
        <v>1075</v>
      </c>
      <c r="J157" s="2" t="s">
        <v>813</v>
      </c>
    </row>
    <row r="158" spans="1:10" x14ac:dyDescent="0.3">
      <c r="A158">
        <v>45.3</v>
      </c>
      <c r="B158" t="s">
        <v>155</v>
      </c>
      <c r="E158">
        <v>2</v>
      </c>
      <c r="I158" t="s">
        <v>1075</v>
      </c>
      <c r="J158" s="2" t="s">
        <v>813</v>
      </c>
    </row>
    <row r="159" spans="1:10" x14ac:dyDescent="0.3">
      <c r="A159">
        <v>24.4</v>
      </c>
      <c r="B159" t="s">
        <v>853</v>
      </c>
      <c r="E159">
        <v>2</v>
      </c>
      <c r="I159" t="s">
        <v>1075</v>
      </c>
      <c r="J159" s="2" t="s">
        <v>813</v>
      </c>
    </row>
    <row r="160" spans="1:10" x14ac:dyDescent="0.3">
      <c r="A160">
        <v>21</v>
      </c>
      <c r="B160" t="s">
        <v>853</v>
      </c>
      <c r="E160">
        <v>2</v>
      </c>
      <c r="I160" t="s">
        <v>1075</v>
      </c>
      <c r="J160" s="2" t="s">
        <v>813</v>
      </c>
    </row>
    <row r="161" spans="1:11" x14ac:dyDescent="0.3">
      <c r="A161">
        <v>25</v>
      </c>
      <c r="B161" t="s">
        <v>12</v>
      </c>
      <c r="E161">
        <v>3</v>
      </c>
      <c r="I161" t="s">
        <v>1075</v>
      </c>
      <c r="J161" s="2" t="s">
        <v>813</v>
      </c>
    </row>
    <row r="162" spans="1:11" x14ac:dyDescent="0.3">
      <c r="A162">
        <v>17</v>
      </c>
      <c r="B162" t="s">
        <v>853</v>
      </c>
      <c r="E162">
        <v>3</v>
      </c>
      <c r="I162" t="s">
        <v>1075</v>
      </c>
      <c r="J162" s="2" t="s">
        <v>813</v>
      </c>
    </row>
    <row r="163" spans="1:11" x14ac:dyDescent="0.3">
      <c r="A163">
        <v>14</v>
      </c>
      <c r="B163" t="s">
        <v>853</v>
      </c>
      <c r="E163">
        <v>3</v>
      </c>
      <c r="I163" t="s">
        <v>1075</v>
      </c>
      <c r="J163" s="2" t="s">
        <v>813</v>
      </c>
    </row>
    <row r="164" spans="1:11" x14ac:dyDescent="0.3">
      <c r="A164">
        <v>15</v>
      </c>
      <c r="B164" t="s">
        <v>503</v>
      </c>
      <c r="E164">
        <v>4</v>
      </c>
      <c r="I164" t="s">
        <v>1076</v>
      </c>
      <c r="J164" s="2" t="s">
        <v>1257</v>
      </c>
    </row>
    <row r="165" spans="1:11" x14ac:dyDescent="0.3">
      <c r="A165">
        <v>27</v>
      </c>
      <c r="B165" t="s">
        <v>12</v>
      </c>
      <c r="E165">
        <v>4</v>
      </c>
      <c r="I165" t="s">
        <v>1075</v>
      </c>
      <c r="J165" s="2" t="s">
        <v>813</v>
      </c>
    </row>
    <row r="166" spans="1:11" x14ac:dyDescent="0.3">
      <c r="A166">
        <v>19</v>
      </c>
      <c r="B166" t="s">
        <v>853</v>
      </c>
      <c r="E166">
        <v>4</v>
      </c>
      <c r="I166" t="s">
        <v>1075</v>
      </c>
      <c r="J166" s="2" t="s">
        <v>813</v>
      </c>
    </row>
    <row r="167" spans="1:11" x14ac:dyDescent="0.3">
      <c r="A167">
        <v>18</v>
      </c>
      <c r="B167" t="s">
        <v>853</v>
      </c>
      <c r="E167">
        <v>4</v>
      </c>
      <c r="I167" t="s">
        <v>1075</v>
      </c>
      <c r="J167" s="2" t="s">
        <v>813</v>
      </c>
      <c r="K167">
        <v>1</v>
      </c>
    </row>
    <row r="168" spans="1:11" x14ac:dyDescent="0.3">
      <c r="A168">
        <v>17</v>
      </c>
      <c r="B168" t="s">
        <v>12</v>
      </c>
      <c r="E168">
        <v>4</v>
      </c>
      <c r="I168" t="s">
        <v>1075</v>
      </c>
      <c r="J168" s="2" t="s">
        <v>813</v>
      </c>
    </row>
    <row r="169" spans="1:11" x14ac:dyDescent="0.3">
      <c r="A169">
        <v>15</v>
      </c>
      <c r="B169" t="s">
        <v>853</v>
      </c>
      <c r="E169">
        <v>4</v>
      </c>
      <c r="I169" t="s">
        <v>1075</v>
      </c>
      <c r="J169" s="2" t="s">
        <v>813</v>
      </c>
    </row>
    <row r="170" spans="1:11" x14ac:dyDescent="0.3">
      <c r="A170">
        <v>20</v>
      </c>
      <c r="B170" t="s">
        <v>853</v>
      </c>
      <c r="E170">
        <v>5</v>
      </c>
      <c r="I170" t="s">
        <v>1075</v>
      </c>
      <c r="J170" s="2" t="s">
        <v>813</v>
      </c>
    </row>
    <row r="171" spans="1:11" x14ac:dyDescent="0.3">
      <c r="A171">
        <v>19</v>
      </c>
      <c r="B171" t="s">
        <v>12</v>
      </c>
      <c r="E171">
        <v>6</v>
      </c>
      <c r="I171" t="s">
        <v>1075</v>
      </c>
      <c r="J171" s="2" t="s">
        <v>813</v>
      </c>
    </row>
    <row r="172" spans="1:11" x14ac:dyDescent="0.3">
      <c r="A172">
        <v>18</v>
      </c>
      <c r="B172" t="s">
        <v>853</v>
      </c>
      <c r="E172">
        <v>6</v>
      </c>
      <c r="I172" t="s">
        <v>1075</v>
      </c>
      <c r="J172" s="2" t="s">
        <v>813</v>
      </c>
    </row>
    <row r="173" spans="1:11" x14ac:dyDescent="0.3">
      <c r="A173">
        <v>28</v>
      </c>
      <c r="B173" t="s">
        <v>853</v>
      </c>
      <c r="E173">
        <v>7</v>
      </c>
      <c r="I173" t="s">
        <v>1075</v>
      </c>
      <c r="J173" s="2" t="s">
        <v>813</v>
      </c>
    </row>
    <row r="174" spans="1:11" x14ac:dyDescent="0.3">
      <c r="A174">
        <v>29</v>
      </c>
      <c r="B174" t="s">
        <v>12</v>
      </c>
      <c r="E174">
        <v>8</v>
      </c>
      <c r="I174" t="s">
        <v>1075</v>
      </c>
      <c r="J174" s="2" t="s">
        <v>813</v>
      </c>
    </row>
    <row r="175" spans="1:11" x14ac:dyDescent="0.3">
      <c r="A175">
        <v>48.1</v>
      </c>
      <c r="B175" t="s">
        <v>12</v>
      </c>
      <c r="C175">
        <v>0.15</v>
      </c>
      <c r="I175" t="s">
        <v>1075</v>
      </c>
      <c r="J175" s="2" t="s">
        <v>813</v>
      </c>
    </row>
    <row r="176" spans="1:11" x14ac:dyDescent="0.3">
      <c r="A176">
        <v>37.700000000000003</v>
      </c>
      <c r="B176" t="s">
        <v>12</v>
      </c>
      <c r="C176">
        <v>0.1</v>
      </c>
      <c r="I176" t="s">
        <v>1075</v>
      </c>
      <c r="J176" s="2" t="s">
        <v>813</v>
      </c>
    </row>
    <row r="177" spans="1:12" x14ac:dyDescent="0.3">
      <c r="A177">
        <v>27.6</v>
      </c>
      <c r="B177" t="s">
        <v>24</v>
      </c>
      <c r="C177">
        <v>0.2</v>
      </c>
      <c r="I177" t="s">
        <v>1075</v>
      </c>
      <c r="J177" s="2" t="s">
        <v>813</v>
      </c>
    </row>
    <row r="178" spans="1:12" x14ac:dyDescent="0.3">
      <c r="A178">
        <v>13</v>
      </c>
      <c r="B178" t="s">
        <v>1039</v>
      </c>
      <c r="C178">
        <v>0.2</v>
      </c>
      <c r="I178" t="s">
        <v>1075</v>
      </c>
      <c r="J178" s="2" t="s">
        <v>813</v>
      </c>
    </row>
    <row r="179" spans="1:12" x14ac:dyDescent="0.3">
      <c r="A179">
        <v>12.4</v>
      </c>
      <c r="B179" t="s">
        <v>12</v>
      </c>
      <c r="C179">
        <v>0.45</v>
      </c>
      <c r="I179" t="s">
        <v>1075</v>
      </c>
      <c r="J179" s="2" t="s">
        <v>813</v>
      </c>
    </row>
    <row r="180" spans="1:12" x14ac:dyDescent="0.3">
      <c r="A180">
        <v>11.3</v>
      </c>
      <c r="B180" t="s">
        <v>12</v>
      </c>
      <c r="C180">
        <v>0.25</v>
      </c>
      <c r="I180" t="s">
        <v>1075</v>
      </c>
      <c r="J180" s="2" t="s">
        <v>813</v>
      </c>
    </row>
    <row r="181" spans="1:12" x14ac:dyDescent="0.3">
      <c r="A181">
        <v>10.8</v>
      </c>
      <c r="B181" t="s">
        <v>12</v>
      </c>
      <c r="C181">
        <v>0.3</v>
      </c>
      <c r="I181" t="s">
        <v>1075</v>
      </c>
      <c r="J181" t="s">
        <v>813</v>
      </c>
    </row>
    <row r="182" spans="1:12" x14ac:dyDescent="0.3">
      <c r="A182">
        <v>9.8000000000000007</v>
      </c>
      <c r="B182" t="s">
        <v>24</v>
      </c>
      <c r="C182">
        <v>0.3</v>
      </c>
      <c r="I182" t="s">
        <v>1075</v>
      </c>
      <c r="J182" t="s">
        <v>813</v>
      </c>
    </row>
    <row r="183" spans="1:12" x14ac:dyDescent="0.3">
      <c r="A183">
        <v>7</v>
      </c>
      <c r="B183" t="s">
        <v>12</v>
      </c>
      <c r="C183">
        <v>0.1</v>
      </c>
      <c r="I183" t="s">
        <v>1075</v>
      </c>
      <c r="J183" t="s">
        <v>813</v>
      </c>
    </row>
    <row r="184" spans="1:12" x14ac:dyDescent="0.3">
      <c r="A184">
        <v>3.8</v>
      </c>
      <c r="B184" t="s">
        <v>12</v>
      </c>
      <c r="C184">
        <v>0.2</v>
      </c>
      <c r="I184" t="s">
        <v>1075</v>
      </c>
      <c r="J184" t="s">
        <v>813</v>
      </c>
      <c r="K184">
        <v>9</v>
      </c>
      <c r="L184" s="2" t="s">
        <v>1838</v>
      </c>
    </row>
    <row r="185" spans="1:12" x14ac:dyDescent="0.3">
      <c r="A185">
        <v>2.4</v>
      </c>
      <c r="B185" t="s">
        <v>853</v>
      </c>
      <c r="C185">
        <v>0.2</v>
      </c>
      <c r="I185" t="s">
        <v>1075</v>
      </c>
      <c r="J185" t="s">
        <v>813</v>
      </c>
    </row>
    <row r="187" spans="1:12" x14ac:dyDescent="0.3">
      <c r="E187">
        <f>SUM(E3:E185)</f>
        <v>187</v>
      </c>
    </row>
    <row r="188" spans="1:12" x14ac:dyDescent="0.3">
      <c r="D188" t="s">
        <v>133</v>
      </c>
      <c r="E188">
        <f>E187-(SUM(E146:E155))</f>
        <v>178</v>
      </c>
    </row>
    <row r="189" spans="1:12" x14ac:dyDescent="0.3">
      <c r="I189" s="3" t="s">
        <v>1108</v>
      </c>
      <c r="J189">
        <f>185-146</f>
        <v>39</v>
      </c>
    </row>
  </sheetData>
  <sortState ref="A3:J185">
    <sortCondition ref="I4:I185"/>
    <sortCondition ref="E4:E185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ANAO NORTH</vt:lpstr>
      <vt:lpstr>ANAO NORTH 2</vt:lpstr>
      <vt:lpstr>ANAO SOUTH</vt:lpstr>
      <vt:lpstr>ANAO SOUTH 2</vt:lpstr>
      <vt:lpstr>GW</vt:lpstr>
      <vt:lpstr>GW 2</vt:lpstr>
      <vt:lpstr>NBLAS</vt:lpstr>
      <vt:lpstr>NBLAS 2</vt:lpstr>
      <vt:lpstr>RACETRACK</vt:lpstr>
      <vt:lpstr>RACETRACK2</vt:lpstr>
      <vt:lpstr>RITD GATE</vt:lpstr>
      <vt:lpstr>RITD GATE 2</vt:lpstr>
      <vt:lpstr>RITD GRID</vt:lpstr>
      <vt:lpstr>RITD GRID 2</vt:lpstr>
      <vt:lpstr>SBLAS</vt:lpstr>
      <vt:lpstr>SBLAS 2</vt:lpstr>
      <vt:lpstr>SWITCHBACKS</vt:lpstr>
      <vt:lpstr>SWITCHBACKS 2</vt:lpstr>
      <vt:lpstr>TANGUISON</vt:lpstr>
      <vt:lpstr>compiled</vt:lpstr>
      <vt:lpstr>2011 GU</vt:lpstr>
      <vt:lpstr>2011 SUMS</vt:lpstr>
      <vt:lpstr>playing</vt:lpstr>
      <vt:lpstr>Sheet1</vt:lpstr>
      <vt:lpstr>Sheet4</vt:lpstr>
    </vt:vector>
  </TitlesOfParts>
  <Company>University of Guam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Gawel</dc:creator>
  <cp:lastModifiedBy>Ann Marie Gawel</cp:lastModifiedBy>
  <dcterms:created xsi:type="dcterms:W3CDTF">2010-10-05T07:15:06Z</dcterms:created>
  <dcterms:modified xsi:type="dcterms:W3CDTF">2016-11-09T15:14:07Z</dcterms:modified>
</cp:coreProperties>
</file>